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hidePivotFieldList="1" defaultThemeVersion="124226"/>
  <bookViews>
    <workbookView xWindow="0" yWindow="60" windowWidth="19320" windowHeight="7935" tabRatio="927" firstSheet="4" activeTab="12"/>
  </bookViews>
  <sheets>
    <sheet name="list" sheetId="1" r:id="rId1"/>
    <sheet name="trong tai xe" sheetId="2" r:id="rId2"/>
    <sheet name="NHAP" sheetId="3" state="hidden" r:id="rId3"/>
    <sheet name="XE APV GIAO HANG TAN A" sheetId="4" r:id="rId4"/>
    <sheet name="14459-1.2T" sheetId="5" r:id="rId5"/>
    <sheet name="34439-1.2T (2)" sheetId="6" r:id="rId6"/>
    <sheet name="2634-5T1" sheetId="20" r:id="rId7"/>
    <sheet name="71306-8T" sheetId="30" r:id="rId8"/>
    <sheet name="0271-8T" sheetId="32" r:id="rId9"/>
    <sheet name="XE ALCAMAX GIAO HANG TAN A" sheetId="51" state="hidden" r:id="rId10"/>
    <sheet name="Total" sheetId="61" r:id="rId11"/>
    <sheet name="khach hang duoi 10km" sheetId="56" r:id="rId12"/>
    <sheet name="Destination" sheetId="57" r:id="rId13"/>
    <sheet name="DES.PAC" sheetId="58" r:id="rId14"/>
    <sheet name="Cost" sheetId="59" r:id="rId15"/>
    <sheet name="Sheet1" sheetId="60" r:id="rId16"/>
  </sheets>
  <definedNames>
    <definedName name="_xlnm._FilterDatabase" localSheetId="8" hidden="1">'0271-8T'!$A$6:$DG$23</definedName>
    <definedName name="_xlnm._FilterDatabase" localSheetId="4" hidden="1">'14459-1.2T'!$A$6:$DI$45</definedName>
    <definedName name="_xlnm._FilterDatabase" localSheetId="6" hidden="1">'2634-5T1'!$A$6:$DG$34</definedName>
    <definedName name="_xlnm._FilterDatabase" localSheetId="5" hidden="1">'34439-1.2T (2)'!$A$6:$DI$42</definedName>
    <definedName name="_xlnm._FilterDatabase" localSheetId="7" hidden="1">'71306-8T'!$A$6:$DI$24</definedName>
    <definedName name="_xlnm._FilterDatabase" localSheetId="12" hidden="1">Destination!$A$2:$Q$337</definedName>
    <definedName name="_xlnm._FilterDatabase" localSheetId="2" hidden="1">NHAP!$A$6:$Q$982</definedName>
    <definedName name="_xlnm._FilterDatabase" localSheetId="9" hidden="1">'XE ALCAMAX GIAO HANG TAN A'!$A$2:$N$71</definedName>
    <definedName name="_xlnm._FilterDatabase" localSheetId="3" hidden="1">'XE APV GIAO HANG TAN A'!$A$6:$DE$17</definedName>
    <definedName name="_xlnm.Criteria" localSheetId="2">NHAP!$B$6</definedName>
    <definedName name="_xlnm.Criteria" localSheetId="3">'XE APV GIAO HANG TAN A'!$B$6</definedName>
    <definedName name="_xlnm.Print_Area" localSheetId="8">'0271-8T'!$A$1:$K$31</definedName>
    <definedName name="_xlnm.Print_Area" localSheetId="4">'14459-1.2T'!$A$1:$M$53</definedName>
    <definedName name="_xlnm.Print_Area" localSheetId="6">'2634-5T1'!$A$1:$K$42</definedName>
    <definedName name="_xlnm.Print_Area" localSheetId="5">'34439-1.2T (2)'!$A$1:$M$48</definedName>
    <definedName name="_xlnm.Print_Area" localSheetId="7">'71306-8T'!$A$1:$M$32</definedName>
    <definedName name="_xlnm.Print_Area" localSheetId="10">Total!$A$1:$L$31</definedName>
    <definedName name="_xlnm.Print_Area" localSheetId="3">'XE APV GIAO HANG TAN A'!$A$1:$M$22</definedName>
    <definedName name="_xlnm.Print_Titles" localSheetId="8">'0271-8T'!$4:$6</definedName>
    <definedName name="_xlnm.Print_Titles" localSheetId="4">'14459-1.2T'!$4:$6</definedName>
    <definedName name="_xlnm.Print_Titles" localSheetId="6">'2634-5T1'!$4:$6</definedName>
    <definedName name="_xlnm.Print_Titles" localSheetId="5">'34439-1.2T (2)'!$4:$6</definedName>
    <definedName name="_xlnm.Print_Titles" localSheetId="7">'71306-8T'!$4:$6</definedName>
    <definedName name="_xlnm.Print_Titles" localSheetId="12">Destination!$2:$2</definedName>
    <definedName name="_xlnm.Print_Titles" localSheetId="2">NHAP!$4:$6</definedName>
    <definedName name="_xlnm.Print_Titles" localSheetId="3">'XE APV GIAO HANG TAN A'!$4:$6</definedName>
    <definedName name="XE" localSheetId="8">'0271-8T'!$G$4</definedName>
    <definedName name="XE" localSheetId="4">'14459-1.2T'!$D$4</definedName>
    <definedName name="XE" localSheetId="6">'2634-5T1'!$D$4</definedName>
    <definedName name="XE" localSheetId="5">'34439-1.2T (2)'!$D$4</definedName>
    <definedName name="XE" localSheetId="7">'71306-8T'!$G$4</definedName>
    <definedName name="XE">#REF!</definedName>
  </definedNames>
  <calcPr calcId="124519"/>
  <pivotCaches>
    <pivotCache cacheId="0" r:id="rId17"/>
  </pivotCaches>
  <fileRecoveryPr repairLoad="1"/>
</workbook>
</file>

<file path=xl/calcChain.xml><?xml version="1.0" encoding="utf-8"?>
<calcChain xmlns="http://schemas.openxmlformats.org/spreadsheetml/2006/main">
  <c r="K17" i="61"/>
  <c r="K19" s="1"/>
  <c r="K20" s="1"/>
  <c r="I14"/>
  <c r="F34" i="20" l="1"/>
  <c r="G34" s="1"/>
  <c r="E34"/>
  <c r="F24" i="30"/>
  <c r="G24" s="1"/>
  <c r="E24"/>
  <c r="F22" i="5"/>
  <c r="G22" s="1"/>
  <c r="E22"/>
  <c r="A390" i="3"/>
  <c r="E390"/>
  <c r="G390"/>
  <c r="H390"/>
  <c r="I390" s="1"/>
  <c r="O390"/>
  <c r="H34" i="20" l="1"/>
  <c r="K34" s="1"/>
  <c r="H24" i="30"/>
  <c r="J24" s="1"/>
  <c r="M24" s="1"/>
  <c r="H22" i="5"/>
  <c r="J22" s="1"/>
  <c r="M22" s="1"/>
  <c r="J390" i="3"/>
  <c r="M390" s="1"/>
  <c r="B7" i="6"/>
  <c r="C7"/>
  <c r="B8"/>
  <c r="C8"/>
  <c r="B9"/>
  <c r="C9"/>
  <c r="B10"/>
  <c r="C10"/>
  <c r="B11"/>
  <c r="C11"/>
  <c r="B12"/>
  <c r="C12"/>
  <c r="B13"/>
  <c r="C13"/>
  <c r="B14"/>
  <c r="C14"/>
  <c r="B15"/>
  <c r="C15"/>
  <c r="B16"/>
  <c r="C16"/>
  <c r="B17"/>
  <c r="C17"/>
  <c r="B18"/>
  <c r="C18"/>
  <c r="B19"/>
  <c r="C19"/>
  <c r="B20"/>
  <c r="C20"/>
  <c r="B21"/>
  <c r="C21"/>
  <c r="B22"/>
  <c r="C22"/>
  <c r="B23"/>
  <c r="C23"/>
  <c r="B24"/>
  <c r="C24"/>
  <c r="B25"/>
  <c r="C25"/>
  <c r="B26"/>
  <c r="C26"/>
  <c r="B27"/>
  <c r="C27"/>
  <c r="B28"/>
  <c r="C28"/>
  <c r="B29"/>
  <c r="C29"/>
  <c r="B30"/>
  <c r="C30"/>
  <c r="B31"/>
  <c r="C31"/>
  <c r="B32"/>
  <c r="C32"/>
  <c r="B33"/>
  <c r="C33"/>
  <c r="B34"/>
  <c r="C34"/>
  <c r="B35"/>
  <c r="C35"/>
  <c r="B36"/>
  <c r="C36"/>
  <c r="B37"/>
  <c r="C37"/>
  <c r="B38"/>
  <c r="C38"/>
  <c r="B39"/>
  <c r="C39"/>
  <c r="B40"/>
  <c r="C40"/>
  <c r="B41"/>
  <c r="C41"/>
  <c r="B7" i="5"/>
  <c r="C7"/>
  <c r="A7" s="1"/>
  <c r="B8"/>
  <c r="C8"/>
  <c r="B9"/>
  <c r="C9"/>
  <c r="B10"/>
  <c r="C10"/>
  <c r="A10" s="1"/>
  <c r="B11"/>
  <c r="C11"/>
  <c r="B12"/>
  <c r="C12"/>
  <c r="A12" s="1"/>
  <c r="B13"/>
  <c r="C13"/>
  <c r="B14"/>
  <c r="C14"/>
  <c r="A14" s="1"/>
  <c r="B15"/>
  <c r="C15"/>
  <c r="B16"/>
  <c r="C16"/>
  <c r="A16" s="1"/>
  <c r="B17"/>
  <c r="C17"/>
  <c r="B18"/>
  <c r="C18"/>
  <c r="A18" s="1"/>
  <c r="B19"/>
  <c r="C19"/>
  <c r="B20"/>
  <c r="C20"/>
  <c r="A20" s="1"/>
  <c r="B21"/>
  <c r="C21"/>
  <c r="B23"/>
  <c r="C23"/>
  <c r="A23" s="1"/>
  <c r="B24"/>
  <c r="C24"/>
  <c r="B25"/>
  <c r="C25"/>
  <c r="B26"/>
  <c r="C26"/>
  <c r="B27"/>
  <c r="C27"/>
  <c r="B28"/>
  <c r="C28"/>
  <c r="B29"/>
  <c r="C29"/>
  <c r="B30"/>
  <c r="C30"/>
  <c r="B31"/>
  <c r="C31"/>
  <c r="B32"/>
  <c r="C32"/>
  <c r="B33"/>
  <c r="C33"/>
  <c r="B34"/>
  <c r="C34"/>
  <c r="B35"/>
  <c r="C35"/>
  <c r="B36"/>
  <c r="C36"/>
  <c r="B37"/>
  <c r="C37"/>
  <c r="B38"/>
  <c r="C38"/>
  <c r="B39"/>
  <c r="C39"/>
  <c r="B40"/>
  <c r="C40"/>
  <c r="B41"/>
  <c r="C41"/>
  <c r="B42"/>
  <c r="C42"/>
  <c r="B43"/>
  <c r="C43"/>
  <c r="B44"/>
  <c r="C44"/>
  <c r="B45"/>
  <c r="C45"/>
  <c r="A24" l="1"/>
  <c r="A21"/>
  <c r="A19"/>
  <c r="A17"/>
  <c r="A15"/>
  <c r="A13"/>
  <c r="A11"/>
  <c r="A45"/>
  <c r="A42"/>
  <c r="A41"/>
  <c r="A40"/>
  <c r="A39"/>
  <c r="A38"/>
  <c r="A37"/>
  <c r="A36"/>
  <c r="A35"/>
  <c r="A34"/>
  <c r="A33"/>
  <c r="A32"/>
  <c r="A30"/>
  <c r="A29"/>
  <c r="A28"/>
  <c r="A44"/>
  <c r="A9"/>
  <c r="A43"/>
  <c r="A31"/>
  <c r="A8"/>
  <c r="A27"/>
  <c r="A26"/>
  <c r="A25"/>
  <c r="D30"/>
  <c r="F30" s="1"/>
  <c r="G30" s="1"/>
  <c r="D36"/>
  <c r="D45"/>
  <c r="D40"/>
  <c r="D29" i="6"/>
  <c r="E29" s="1"/>
  <c r="D19"/>
  <c r="F19" s="1"/>
  <c r="G19" s="1"/>
  <c r="H19" s="1"/>
  <c r="J19" s="1"/>
  <c r="M19" s="1"/>
  <c r="D7"/>
  <c r="D38" i="5"/>
  <c r="F38" s="1"/>
  <c r="G38" s="1"/>
  <c r="H38" s="1"/>
  <c r="J38" s="1"/>
  <c r="M38" s="1"/>
  <c r="D34"/>
  <c r="D33"/>
  <c r="D28"/>
  <c r="F28" s="1"/>
  <c r="G28" s="1"/>
  <c r="H28" s="1"/>
  <c r="J28" s="1"/>
  <c r="M28" s="1"/>
  <c r="D27"/>
  <c r="F27" s="1"/>
  <c r="G27" s="1"/>
  <c r="H27" s="1"/>
  <c r="J27" s="1"/>
  <c r="M27" s="1"/>
  <c r="D7"/>
  <c r="F7" s="1"/>
  <c r="G7" s="1"/>
  <c r="D34" i="6"/>
  <c r="D33"/>
  <c r="F33" s="1"/>
  <c r="G33" s="1"/>
  <c r="H33" s="1"/>
  <c r="J33" s="1"/>
  <c r="M33" s="1"/>
  <c r="D32"/>
  <c r="D23"/>
  <c r="E23" s="1"/>
  <c r="D26" i="5"/>
  <c r="E26" s="1"/>
  <c r="D9"/>
  <c r="D8"/>
  <c r="E36" i="6"/>
  <c r="D30"/>
  <c r="D27"/>
  <c r="F27" s="1"/>
  <c r="G27" s="1"/>
  <c r="D9"/>
  <c r="D42" i="5"/>
  <c r="F42" s="1"/>
  <c r="G42" s="1"/>
  <c r="D24"/>
  <c r="E24" s="1"/>
  <c r="D19"/>
  <c r="E19" s="1"/>
  <c r="D18"/>
  <c r="E15"/>
  <c r="D10"/>
  <c r="F10" s="1"/>
  <c r="G10" s="1"/>
  <c r="E41" i="6"/>
  <c r="D17"/>
  <c r="D16"/>
  <c r="D13"/>
  <c r="E13" s="1"/>
  <c r="D10"/>
  <c r="E10" s="1"/>
  <c r="D44" i="5"/>
  <c r="D43"/>
  <c r="F43" s="1"/>
  <c r="G43" s="1"/>
  <c r="D41"/>
  <c r="D39"/>
  <c r="D37"/>
  <c r="D35"/>
  <c r="F35" s="1"/>
  <c r="G35" s="1"/>
  <c r="H35" s="1"/>
  <c r="J35" s="1"/>
  <c r="M35" s="1"/>
  <c r="D31"/>
  <c r="D29"/>
  <c r="D13"/>
  <c r="F13" s="1"/>
  <c r="G13" s="1"/>
  <c r="H13" s="1"/>
  <c r="J13" s="1"/>
  <c r="M13" s="1"/>
  <c r="A39" i="6"/>
  <c r="D39"/>
  <c r="F39" s="1"/>
  <c r="G39" s="1"/>
  <c r="H39" s="1"/>
  <c r="J39" s="1"/>
  <c r="M39" s="1"/>
  <c r="D25" i="5"/>
  <c r="F25" s="1"/>
  <c r="G25" s="1"/>
  <c r="D21"/>
  <c r="D17"/>
  <c r="F17" s="1"/>
  <c r="G17" s="1"/>
  <c r="H17" s="1"/>
  <c r="J17" s="1"/>
  <c r="M17" s="1"/>
  <c r="D11"/>
  <c r="F11" s="1"/>
  <c r="G11" s="1"/>
  <c r="A31" i="6"/>
  <c r="D31"/>
  <c r="F31" s="1"/>
  <c r="G31" s="1"/>
  <c r="H31" s="1"/>
  <c r="J31" s="1"/>
  <c r="M31" s="1"/>
  <c r="A25"/>
  <c r="A21"/>
  <c r="D21"/>
  <c r="F21" s="1"/>
  <c r="G21" s="1"/>
  <c r="A11"/>
  <c r="D11"/>
  <c r="F11" s="1"/>
  <c r="G11" s="1"/>
  <c r="H11" s="1"/>
  <c r="J11" s="1"/>
  <c r="M11" s="1"/>
  <c r="A15"/>
  <c r="D15"/>
  <c r="F15" s="1"/>
  <c r="G15" s="1"/>
  <c r="H15" s="1"/>
  <c r="J15" s="1"/>
  <c r="D23" i="5"/>
  <c r="D20"/>
  <c r="F20" s="1"/>
  <c r="G20" s="1"/>
  <c r="D14"/>
  <c r="F14" s="1"/>
  <c r="G14" s="1"/>
  <c r="H14" s="1"/>
  <c r="J14" s="1"/>
  <c r="M14" s="1"/>
  <c r="D12"/>
  <c r="E40" i="6"/>
  <c r="D38"/>
  <c r="E38" s="1"/>
  <c r="A37"/>
  <c r="D35"/>
  <c r="A34"/>
  <c r="A33"/>
  <c r="A32"/>
  <c r="D28"/>
  <c r="F28" s="1"/>
  <c r="G28" s="1"/>
  <c r="D26"/>
  <c r="F26" s="1"/>
  <c r="G26" s="1"/>
  <c r="H26" s="1"/>
  <c r="J26" s="1"/>
  <c r="M26" s="1"/>
  <c r="D24"/>
  <c r="D22"/>
  <c r="A19"/>
  <c r="D18"/>
  <c r="F18" s="1"/>
  <c r="G18" s="1"/>
  <c r="D14"/>
  <c r="D12"/>
  <c r="F12" s="1"/>
  <c r="G12" s="1"/>
  <c r="D8"/>
  <c r="A7"/>
  <c r="A41"/>
  <c r="A40"/>
  <c r="A38"/>
  <c r="A36"/>
  <c r="A35"/>
  <c r="A30"/>
  <c r="A28"/>
  <c r="A26"/>
  <c r="A24"/>
  <c r="A20"/>
  <c r="A16"/>
  <c r="A12"/>
  <c r="A8"/>
  <c r="A29"/>
  <c r="A27"/>
  <c r="A23"/>
  <c r="A22"/>
  <c r="A18"/>
  <c r="A17"/>
  <c r="A14"/>
  <c r="A13"/>
  <c r="A10"/>
  <c r="A9"/>
  <c r="D32" i="5"/>
  <c r="A15" i="4"/>
  <c r="J21" i="6" l="1"/>
  <c r="M21" s="1"/>
  <c r="H21"/>
  <c r="E7" i="5"/>
  <c r="F24"/>
  <c r="G24" s="1"/>
  <c r="H24" s="1"/>
  <c r="J24" s="1"/>
  <c r="M24" s="1"/>
  <c r="E33" i="6"/>
  <c r="K15"/>
  <c r="M15" s="1"/>
  <c r="E11" i="5"/>
  <c r="E42"/>
  <c r="E19" i="6"/>
  <c r="E28" i="5"/>
  <c r="F19"/>
  <c r="G19" s="1"/>
  <c r="H19" s="1"/>
  <c r="J19" s="1"/>
  <c r="M19" s="1"/>
  <c r="F26"/>
  <c r="G26" s="1"/>
  <c r="H26" s="1"/>
  <c r="J26" s="1"/>
  <c r="M26" s="1"/>
  <c r="E27"/>
  <c r="F41" i="6"/>
  <c r="G41" s="1"/>
  <c r="H41" s="1"/>
  <c r="J41" s="1"/>
  <c r="M41" s="1"/>
  <c r="E26"/>
  <c r="E27"/>
  <c r="E15"/>
  <c r="F29"/>
  <c r="G29" s="1"/>
  <c r="H29" s="1"/>
  <c r="J29" s="1"/>
  <c r="M29" s="1"/>
  <c r="F23" i="5"/>
  <c r="G23" s="1"/>
  <c r="H23" s="1"/>
  <c r="J23" s="1"/>
  <c r="M23" s="1"/>
  <c r="E23"/>
  <c r="F29"/>
  <c r="G29" s="1"/>
  <c r="E29"/>
  <c r="F31"/>
  <c r="G31" s="1"/>
  <c r="E31"/>
  <c r="F39"/>
  <c r="G39" s="1"/>
  <c r="H39" s="1"/>
  <c r="J39" s="1"/>
  <c r="E39"/>
  <c r="E13"/>
  <c r="E36"/>
  <c r="F36"/>
  <c r="G36" s="1"/>
  <c r="H36" s="1"/>
  <c r="J36" s="1"/>
  <c r="M36" s="1"/>
  <c r="E25"/>
  <c r="E37"/>
  <c r="F37"/>
  <c r="G37" s="1"/>
  <c r="H37" s="1"/>
  <c r="J37" s="1"/>
  <c r="M37" s="1"/>
  <c r="H10"/>
  <c r="J10" s="1"/>
  <c r="M10" s="1"/>
  <c r="E9" i="6"/>
  <c r="F9"/>
  <c r="G9" s="1"/>
  <c r="H9" s="1"/>
  <c r="J9" s="1"/>
  <c r="M9" s="1"/>
  <c r="F30"/>
  <c r="G30" s="1"/>
  <c r="E30"/>
  <c r="F9" i="5"/>
  <c r="G9" s="1"/>
  <c r="H9" s="1"/>
  <c r="J9" s="1"/>
  <c r="M9" s="1"/>
  <c r="E9"/>
  <c r="E10"/>
  <c r="E17"/>
  <c r="E35"/>
  <c r="E43"/>
  <c r="F10" i="6"/>
  <c r="G10" s="1"/>
  <c r="H10" s="1"/>
  <c r="J10" s="1"/>
  <c r="F21" i="5"/>
  <c r="G21" s="1"/>
  <c r="H21" s="1"/>
  <c r="J21" s="1"/>
  <c r="M21" s="1"/>
  <c r="E21"/>
  <c r="F44"/>
  <c r="G44" s="1"/>
  <c r="H44" s="1"/>
  <c r="J44" s="1"/>
  <c r="M44" s="1"/>
  <c r="E44"/>
  <c r="F8" i="6"/>
  <c r="G8" s="1"/>
  <c r="H8" s="1"/>
  <c r="J8" s="1"/>
  <c r="M8" s="1"/>
  <c r="E8"/>
  <c r="F16"/>
  <c r="G16" s="1"/>
  <c r="H16" s="1"/>
  <c r="J16" s="1"/>
  <c r="M16" s="1"/>
  <c r="E16"/>
  <c r="F32"/>
  <c r="G32" s="1"/>
  <c r="H32" s="1"/>
  <c r="J32" s="1"/>
  <c r="M32" s="1"/>
  <c r="E32"/>
  <c r="E30" i="5"/>
  <c r="F36" i="6"/>
  <c r="G36" s="1"/>
  <c r="H36" s="1"/>
  <c r="J36" s="1"/>
  <c r="M36" s="1"/>
  <c r="E41" i="5"/>
  <c r="F41"/>
  <c r="G41" s="1"/>
  <c r="H41" s="1"/>
  <c r="J41" s="1"/>
  <c r="M41" s="1"/>
  <c r="F18"/>
  <c r="G18" s="1"/>
  <c r="E18"/>
  <c r="F20" i="6"/>
  <c r="G20" s="1"/>
  <c r="E20"/>
  <c r="E31"/>
  <c r="E34" i="5"/>
  <c r="F34"/>
  <c r="G34" s="1"/>
  <c r="H34" s="1"/>
  <c r="J34" s="1"/>
  <c r="M34" s="1"/>
  <c r="F7" i="6"/>
  <c r="G7" s="1"/>
  <c r="H7" s="1"/>
  <c r="J7" s="1"/>
  <c r="M7" s="1"/>
  <c r="E7"/>
  <c r="E21"/>
  <c r="F34"/>
  <c r="G34" s="1"/>
  <c r="H34" s="1"/>
  <c r="J34" s="1"/>
  <c r="M34" s="1"/>
  <c r="E34"/>
  <c r="F33" i="5"/>
  <c r="G33" s="1"/>
  <c r="H33" s="1"/>
  <c r="J33" s="1"/>
  <c r="M33" s="1"/>
  <c r="E33"/>
  <c r="E40"/>
  <c r="F40"/>
  <c r="G40" s="1"/>
  <c r="H40" s="1"/>
  <c r="J40" s="1"/>
  <c r="M40" s="1"/>
  <c r="F45"/>
  <c r="G45" s="1"/>
  <c r="H45" s="1"/>
  <c r="J45" s="1"/>
  <c r="M45" s="1"/>
  <c r="E45"/>
  <c r="E38"/>
  <c r="F38" i="6"/>
  <c r="G38" s="1"/>
  <c r="H38" s="1"/>
  <c r="J38" s="1"/>
  <c r="M38" s="1"/>
  <c r="F37"/>
  <c r="G37" s="1"/>
  <c r="H37" s="1"/>
  <c r="J37" s="1"/>
  <c r="M37" s="1"/>
  <c r="E37"/>
  <c r="F13"/>
  <c r="G13" s="1"/>
  <c r="H13" s="1"/>
  <c r="J13" s="1"/>
  <c r="M13" s="1"/>
  <c r="F15" i="5"/>
  <c r="G15" s="1"/>
  <c r="H15" s="1"/>
  <c r="J15" s="1"/>
  <c r="M15" s="1"/>
  <c r="H12" i="6"/>
  <c r="J12" s="1"/>
  <c r="M12" s="1"/>
  <c r="H28"/>
  <c r="J28" s="1"/>
  <c r="M28" s="1"/>
  <c r="F35"/>
  <c r="G35" s="1"/>
  <c r="H35" s="1"/>
  <c r="J35" s="1"/>
  <c r="M35" s="1"/>
  <c r="E35"/>
  <c r="H20" i="5"/>
  <c r="J20" s="1"/>
  <c r="M20" s="1"/>
  <c r="F25" i="6"/>
  <c r="G25" s="1"/>
  <c r="H25" s="1"/>
  <c r="J25" s="1"/>
  <c r="M25" s="1"/>
  <c r="E25"/>
  <c r="E17"/>
  <c r="F17"/>
  <c r="G17" s="1"/>
  <c r="H17" s="1"/>
  <c r="J17" s="1"/>
  <c r="M17" s="1"/>
  <c r="F12" i="5"/>
  <c r="G12" s="1"/>
  <c r="H12" s="1"/>
  <c r="J12" s="1"/>
  <c r="M12" s="1"/>
  <c r="E12"/>
  <c r="F23" i="6"/>
  <c r="G23" s="1"/>
  <c r="H23" s="1"/>
  <c r="J23" s="1"/>
  <c r="M23" s="1"/>
  <c r="F8" i="5"/>
  <c r="G8" s="1"/>
  <c r="E8"/>
  <c r="F24" i="6"/>
  <c r="G24" s="1"/>
  <c r="E24"/>
  <c r="F40"/>
  <c r="G40" s="1"/>
  <c r="E39"/>
  <c r="E18"/>
  <c r="F22"/>
  <c r="G22" s="1"/>
  <c r="E22"/>
  <c r="F14"/>
  <c r="G14" s="1"/>
  <c r="E14"/>
  <c r="F16" i="5"/>
  <c r="G16" s="1"/>
  <c r="E16"/>
  <c r="E14"/>
  <c r="E20"/>
  <c r="E11" i="6"/>
  <c r="E12"/>
  <c r="E28"/>
  <c r="H18"/>
  <c r="J18" s="1"/>
  <c r="M18" s="1"/>
  <c r="H27"/>
  <c r="J27" s="1"/>
  <c r="M27" s="1"/>
  <c r="H30" i="5"/>
  <c r="J30" s="1"/>
  <c r="M30" s="1"/>
  <c r="H7"/>
  <c r="J7" s="1"/>
  <c r="M7" s="1"/>
  <c r="E32"/>
  <c r="F32"/>
  <c r="G32" s="1"/>
  <c r="H42"/>
  <c r="J42" s="1"/>
  <c r="M42" s="1"/>
  <c r="H43"/>
  <c r="J43" s="1"/>
  <c r="M43" s="1"/>
  <c r="H11"/>
  <c r="J11" s="1"/>
  <c r="M11" s="1"/>
  <c r="H25"/>
  <c r="J25" s="1"/>
  <c r="M25" s="1"/>
  <c r="J20" i="6" l="1"/>
  <c r="M20" s="1"/>
  <c r="H20"/>
  <c r="K39" i="5"/>
  <c r="M39" s="1"/>
  <c r="K10" i="6"/>
  <c r="M10" s="1"/>
  <c r="H30"/>
  <c r="J30" s="1"/>
  <c r="M30" s="1"/>
  <c r="H31" i="5"/>
  <c r="J31" s="1"/>
  <c r="M31" s="1"/>
  <c r="H29"/>
  <c r="J29" s="1"/>
  <c r="M29" s="1"/>
  <c r="H40" i="6"/>
  <c r="J40" s="1"/>
  <c r="M40" s="1"/>
  <c r="H18" i="5"/>
  <c r="J18" s="1"/>
  <c r="M18" s="1"/>
  <c r="H8"/>
  <c r="J8" s="1"/>
  <c r="M8" s="1"/>
  <c r="H24" i="6"/>
  <c r="J24" s="1"/>
  <c r="M24" s="1"/>
  <c r="H16" i="5"/>
  <c r="J16" s="1"/>
  <c r="M16" s="1"/>
  <c r="H14" i="6"/>
  <c r="J14" s="1"/>
  <c r="M14" s="1"/>
  <c r="H22"/>
  <c r="J22" s="1"/>
  <c r="M22" s="1"/>
  <c r="H32" i="5"/>
  <c r="J32" s="1"/>
  <c r="M32" s="1"/>
  <c r="M42" i="6" l="1"/>
  <c r="J13" i="61" s="1"/>
  <c r="M46" i="5"/>
  <c r="J12" i="61" s="1"/>
  <c r="O909" i="3"/>
  <c r="O910"/>
  <c r="O911"/>
  <c r="O912"/>
  <c r="O913"/>
  <c r="O914"/>
  <c r="O915"/>
  <c r="O916"/>
  <c r="O917"/>
  <c r="O918"/>
  <c r="O919"/>
  <c r="O920"/>
  <c r="O921"/>
  <c r="O922"/>
  <c r="O923"/>
  <c r="O924"/>
  <c r="O925"/>
  <c r="O926"/>
  <c r="O927"/>
  <c r="O928"/>
  <c r="O929"/>
  <c r="O930"/>
  <c r="O931"/>
  <c r="O932"/>
  <c r="O933"/>
  <c r="O934"/>
  <c r="O935"/>
  <c r="O936"/>
  <c r="O937"/>
  <c r="O938"/>
  <c r="O939"/>
  <c r="O940"/>
  <c r="O941"/>
  <c r="O942"/>
  <c r="O943"/>
  <c r="O944"/>
  <c r="O945"/>
  <c r="O946"/>
  <c r="O947"/>
  <c r="O948"/>
  <c r="O949"/>
  <c r="O950"/>
  <c r="O951"/>
  <c r="O952"/>
  <c r="O953"/>
  <c r="O954"/>
  <c r="O955"/>
  <c r="O956"/>
  <c r="O957"/>
  <c r="O958"/>
  <c r="O959"/>
  <c r="O960"/>
  <c r="O961"/>
  <c r="O962"/>
  <c r="O963"/>
  <c r="O964"/>
  <c r="O965"/>
  <c r="O966"/>
  <c r="O967"/>
  <c r="O968"/>
  <c r="O969"/>
  <c r="O970"/>
  <c r="O971"/>
  <c r="O972"/>
  <c r="O973"/>
  <c r="O974"/>
  <c r="O975"/>
  <c r="O976"/>
  <c r="O977"/>
  <c r="O978"/>
  <c r="O979"/>
  <c r="O980"/>
  <c r="O981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G911" l="1"/>
  <c r="H911"/>
  <c r="I911" s="1"/>
  <c r="J911" s="1"/>
  <c r="G912"/>
  <c r="H912"/>
  <c r="I912" s="1"/>
  <c r="G913"/>
  <c r="H913"/>
  <c r="I913" s="1"/>
  <c r="G914"/>
  <c r="H914"/>
  <c r="I914" s="1"/>
  <c r="G915"/>
  <c r="H915"/>
  <c r="I915" s="1"/>
  <c r="J915" s="1"/>
  <c r="G916"/>
  <c r="H916"/>
  <c r="I916" s="1"/>
  <c r="J916" s="1"/>
  <c r="G917"/>
  <c r="H917"/>
  <c r="I917" s="1"/>
  <c r="G918"/>
  <c r="H918"/>
  <c r="I918" s="1"/>
  <c r="G919"/>
  <c r="H919"/>
  <c r="I919" s="1"/>
  <c r="G920"/>
  <c r="H920"/>
  <c r="I920" s="1"/>
  <c r="G921"/>
  <c r="H921"/>
  <c r="I921" s="1"/>
  <c r="G922"/>
  <c r="H922"/>
  <c r="I922" s="1"/>
  <c r="G923"/>
  <c r="H923"/>
  <c r="I923" s="1"/>
  <c r="G924"/>
  <c r="H924"/>
  <c r="I924" s="1"/>
  <c r="G925"/>
  <c r="H925"/>
  <c r="I925" s="1"/>
  <c r="G926"/>
  <c r="H926"/>
  <c r="I926" s="1"/>
  <c r="G927"/>
  <c r="H927"/>
  <c r="I927" s="1"/>
  <c r="J927" s="1"/>
  <c r="G928"/>
  <c r="H928"/>
  <c r="I928" s="1"/>
  <c r="G929"/>
  <c r="H929"/>
  <c r="I929" s="1"/>
  <c r="G930"/>
  <c r="H930"/>
  <c r="I930" s="1"/>
  <c r="G931"/>
  <c r="H931"/>
  <c r="I931" s="1"/>
  <c r="J931" s="1"/>
  <c r="G932"/>
  <c r="H932"/>
  <c r="I932" s="1"/>
  <c r="G933"/>
  <c r="H933"/>
  <c r="I933" s="1"/>
  <c r="J933" s="1"/>
  <c r="G934"/>
  <c r="H934"/>
  <c r="I934" s="1"/>
  <c r="G935"/>
  <c r="H935"/>
  <c r="I935" s="1"/>
  <c r="J935" s="1"/>
  <c r="G936"/>
  <c r="H936"/>
  <c r="I936" s="1"/>
  <c r="G937"/>
  <c r="H937"/>
  <c r="I937" s="1"/>
  <c r="J937" s="1"/>
  <c r="G938"/>
  <c r="H938"/>
  <c r="I938" s="1"/>
  <c r="G939"/>
  <c r="H939"/>
  <c r="I939" s="1"/>
  <c r="J939" s="1"/>
  <c r="G940"/>
  <c r="H940"/>
  <c r="I940" s="1"/>
  <c r="G941"/>
  <c r="H941"/>
  <c r="I941" s="1"/>
  <c r="J941" s="1"/>
  <c r="G942"/>
  <c r="H942"/>
  <c r="I942" s="1"/>
  <c r="G943"/>
  <c r="H943"/>
  <c r="I943" s="1"/>
  <c r="J943" s="1"/>
  <c r="G944"/>
  <c r="H944"/>
  <c r="I944" s="1"/>
  <c r="G945"/>
  <c r="H945"/>
  <c r="I945" s="1"/>
  <c r="J945" s="1"/>
  <c r="G946"/>
  <c r="H946"/>
  <c r="I946" s="1"/>
  <c r="G947"/>
  <c r="H947"/>
  <c r="I947" s="1"/>
  <c r="J947" s="1"/>
  <c r="G948"/>
  <c r="H948"/>
  <c r="I948" s="1"/>
  <c r="G949"/>
  <c r="H949"/>
  <c r="I949" s="1"/>
  <c r="J949" s="1"/>
  <c r="G950"/>
  <c r="H950"/>
  <c r="I950" s="1"/>
  <c r="G951"/>
  <c r="H951"/>
  <c r="I951" s="1"/>
  <c r="J951" s="1"/>
  <c r="G952"/>
  <c r="H952"/>
  <c r="I952" s="1"/>
  <c r="G953"/>
  <c r="H953"/>
  <c r="I953" s="1"/>
  <c r="J953" s="1"/>
  <c r="G954"/>
  <c r="H954"/>
  <c r="I954" s="1"/>
  <c r="G955"/>
  <c r="H955"/>
  <c r="I955" s="1"/>
  <c r="J955" s="1"/>
  <c r="G956"/>
  <c r="H956"/>
  <c r="I956" s="1"/>
  <c r="G957"/>
  <c r="H957"/>
  <c r="I957" s="1"/>
  <c r="J957" s="1"/>
  <c r="G958"/>
  <c r="H958"/>
  <c r="I958" s="1"/>
  <c r="G959"/>
  <c r="H959"/>
  <c r="I959" s="1"/>
  <c r="J959" s="1"/>
  <c r="G960"/>
  <c r="H960"/>
  <c r="I960" s="1"/>
  <c r="G961"/>
  <c r="H961"/>
  <c r="I961" s="1"/>
  <c r="J961" s="1"/>
  <c r="G962"/>
  <c r="H962"/>
  <c r="I962" s="1"/>
  <c r="G963"/>
  <c r="H963"/>
  <c r="I963" s="1"/>
  <c r="J963" s="1"/>
  <c r="G964"/>
  <c r="H964"/>
  <c r="I964" s="1"/>
  <c r="G965"/>
  <c r="H965"/>
  <c r="I965" s="1"/>
  <c r="J965" s="1"/>
  <c r="G966"/>
  <c r="H966"/>
  <c r="I966" s="1"/>
  <c r="G967"/>
  <c r="H967"/>
  <c r="I967" s="1"/>
  <c r="J967" s="1"/>
  <c r="G968"/>
  <c r="H968"/>
  <c r="I968" s="1"/>
  <c r="G969"/>
  <c r="H969"/>
  <c r="I969" s="1"/>
  <c r="J969" s="1"/>
  <c r="G970"/>
  <c r="H970"/>
  <c r="I970" s="1"/>
  <c r="G971"/>
  <c r="H971"/>
  <c r="I971" s="1"/>
  <c r="J971" s="1"/>
  <c r="G972"/>
  <c r="H972"/>
  <c r="I972" s="1"/>
  <c r="J972" s="1"/>
  <c r="G973"/>
  <c r="H973"/>
  <c r="I973" s="1"/>
  <c r="J973" s="1"/>
  <c r="G974"/>
  <c r="H974"/>
  <c r="I974" s="1"/>
  <c r="G975"/>
  <c r="H975"/>
  <c r="I975" s="1"/>
  <c r="J975" s="1"/>
  <c r="G976"/>
  <c r="H976"/>
  <c r="I976" s="1"/>
  <c r="G977"/>
  <c r="H977"/>
  <c r="I977" s="1"/>
  <c r="J977" s="1"/>
  <c r="G978"/>
  <c r="H978"/>
  <c r="I978" s="1"/>
  <c r="G979"/>
  <c r="H979"/>
  <c r="I979" s="1"/>
  <c r="J979" s="1"/>
  <c r="G980"/>
  <c r="H980"/>
  <c r="I980" s="1"/>
  <c r="G981"/>
  <c r="H981"/>
  <c r="I981" s="1"/>
  <c r="J981" s="1"/>
  <c r="M981" l="1"/>
  <c r="M979"/>
  <c r="M977"/>
  <c r="M975"/>
  <c r="M973"/>
  <c r="M971"/>
  <c r="M969"/>
  <c r="M967"/>
  <c r="J966"/>
  <c r="M966" s="1"/>
  <c r="M963"/>
  <c r="J962"/>
  <c r="M962" s="1"/>
  <c r="M959"/>
  <c r="M957"/>
  <c r="M955"/>
  <c r="M953"/>
  <c r="M951"/>
  <c r="M949"/>
  <c r="M947"/>
  <c r="M945"/>
  <c r="M943"/>
  <c r="M941"/>
  <c r="M939"/>
  <c r="M937"/>
  <c r="M935"/>
  <c r="M933"/>
  <c r="M931"/>
  <c r="J929"/>
  <c r="M929" s="1"/>
  <c r="M927"/>
  <c r="J925"/>
  <c r="M925" s="1"/>
  <c r="J923"/>
  <c r="M923" s="1"/>
  <c r="J921"/>
  <c r="M921" s="1"/>
  <c r="J919"/>
  <c r="M919" s="1"/>
  <c r="J917"/>
  <c r="M917" s="1"/>
  <c r="M915"/>
  <c r="J913"/>
  <c r="M913" s="1"/>
  <c r="M911"/>
  <c r="J980"/>
  <c r="M980" s="1"/>
  <c r="J978"/>
  <c r="M978" s="1"/>
  <c r="J976"/>
  <c r="M976" s="1"/>
  <c r="J974"/>
  <c r="M974" s="1"/>
  <c r="M972"/>
  <c r="J970"/>
  <c r="M970" s="1"/>
  <c r="J968"/>
  <c r="M968" s="1"/>
  <c r="M965"/>
  <c r="J964"/>
  <c r="M964" s="1"/>
  <c r="M961"/>
  <c r="J960"/>
  <c r="M960" s="1"/>
  <c r="J958"/>
  <c r="M958" s="1"/>
  <c r="J956"/>
  <c r="M956" s="1"/>
  <c r="J954"/>
  <c r="M954" s="1"/>
  <c r="J952"/>
  <c r="M952" s="1"/>
  <c r="J950"/>
  <c r="M950" s="1"/>
  <c r="J948"/>
  <c r="M948" s="1"/>
  <c r="J946"/>
  <c r="M946" s="1"/>
  <c r="J944"/>
  <c r="M944" s="1"/>
  <c r="J942"/>
  <c r="M942" s="1"/>
  <c r="J940"/>
  <c r="M940" s="1"/>
  <c r="J938"/>
  <c r="M938" s="1"/>
  <c r="J936"/>
  <c r="M936" s="1"/>
  <c r="J934"/>
  <c r="M934" s="1"/>
  <c r="J932"/>
  <c r="M932" s="1"/>
  <c r="J930"/>
  <c r="M930" s="1"/>
  <c r="J928"/>
  <c r="M928" s="1"/>
  <c r="J926"/>
  <c r="M926" s="1"/>
  <c r="J924"/>
  <c r="M924" s="1"/>
  <c r="J922"/>
  <c r="M922" s="1"/>
  <c r="J920"/>
  <c r="M920" s="1"/>
  <c r="J918"/>
  <c r="M918" s="1"/>
  <c r="M916"/>
  <c r="J914"/>
  <c r="M914" s="1"/>
  <c r="J912"/>
  <c r="M912" s="1"/>
  <c r="E850" l="1"/>
  <c r="E832"/>
  <c r="E573" l="1"/>
  <c r="E544"/>
  <c r="I22" i="20" l="1"/>
  <c r="A78" i="3" l="1"/>
  <c r="D22" i="60"/>
  <c r="K71" i="51"/>
  <c r="H71"/>
  <c r="I70"/>
  <c r="D70"/>
  <c r="A70"/>
  <c r="I69"/>
  <c r="D69"/>
  <c r="A69"/>
  <c r="I68"/>
  <c r="D68"/>
  <c r="A68"/>
  <c r="I67"/>
  <c r="J67" s="1"/>
  <c r="M67" s="1"/>
  <c r="D67"/>
  <c r="A67"/>
  <c r="I66"/>
  <c r="D66"/>
  <c r="A66"/>
  <c r="I65"/>
  <c r="D65"/>
  <c r="A65"/>
  <c r="I64"/>
  <c r="D64"/>
  <c r="A64"/>
  <c r="I63"/>
  <c r="D63"/>
  <c r="A63"/>
  <c r="I62"/>
  <c r="D62"/>
  <c r="A62"/>
  <c r="I61"/>
  <c r="D61"/>
  <c r="A61"/>
  <c r="I60"/>
  <c r="D60"/>
  <c r="A60"/>
  <c r="I59"/>
  <c r="D59"/>
  <c r="A59"/>
  <c r="I58"/>
  <c r="D58"/>
  <c r="A58"/>
  <c r="I57"/>
  <c r="D57"/>
  <c r="A57"/>
  <c r="I56"/>
  <c r="D56"/>
  <c r="A56"/>
  <c r="I55"/>
  <c r="D55"/>
  <c r="A55"/>
  <c r="I54"/>
  <c r="D54"/>
  <c r="A54"/>
  <c r="I53"/>
  <c r="D53"/>
  <c r="A53"/>
  <c r="I52"/>
  <c r="D52"/>
  <c r="A52"/>
  <c r="I51"/>
  <c r="D51"/>
  <c r="A51"/>
  <c r="I50"/>
  <c r="D50"/>
  <c r="A50"/>
  <c r="I49"/>
  <c r="D49"/>
  <c r="A49"/>
  <c r="I48"/>
  <c r="D48"/>
  <c r="A48"/>
  <c r="I47"/>
  <c r="D47"/>
  <c r="A47"/>
  <c r="I46"/>
  <c r="D46"/>
  <c r="A46"/>
  <c r="I45"/>
  <c r="D45"/>
  <c r="A45"/>
  <c r="I44"/>
  <c r="D44"/>
  <c r="A44"/>
  <c r="I43"/>
  <c r="D43"/>
  <c r="A43"/>
  <c r="I42"/>
  <c r="D42"/>
  <c r="A42"/>
  <c r="I41"/>
  <c r="D41"/>
  <c r="A41"/>
  <c r="I40"/>
  <c r="D40"/>
  <c r="A40"/>
  <c r="I39"/>
  <c r="D39"/>
  <c r="A39"/>
  <c r="I38"/>
  <c r="D38"/>
  <c r="A38"/>
  <c r="I37"/>
  <c r="D37"/>
  <c r="A37"/>
  <c r="I36"/>
  <c r="D36"/>
  <c r="A36"/>
  <c r="I35"/>
  <c r="J35" s="1"/>
  <c r="M35" s="1"/>
  <c r="D35"/>
  <c r="A35"/>
  <c r="I34"/>
  <c r="D34"/>
  <c r="A34"/>
  <c r="I33"/>
  <c r="D33"/>
  <c r="A33"/>
  <c r="I32"/>
  <c r="D32"/>
  <c r="A32"/>
  <c r="I31"/>
  <c r="J31" s="1"/>
  <c r="M31" s="1"/>
  <c r="D31"/>
  <c r="A31"/>
  <c r="I30"/>
  <c r="D30"/>
  <c r="A30"/>
  <c r="I29"/>
  <c r="D29"/>
  <c r="A29"/>
  <c r="I28"/>
  <c r="D28"/>
  <c r="A28"/>
  <c r="I27"/>
  <c r="J27" s="1"/>
  <c r="M27" s="1"/>
  <c r="D27"/>
  <c r="A27"/>
  <c r="I26"/>
  <c r="D26"/>
  <c r="A26"/>
  <c r="I25"/>
  <c r="D25"/>
  <c r="A25"/>
  <c r="I24"/>
  <c r="D24"/>
  <c r="A24"/>
  <c r="I23"/>
  <c r="D23"/>
  <c r="A23"/>
  <c r="I22"/>
  <c r="D22"/>
  <c r="A22"/>
  <c r="I21"/>
  <c r="D21"/>
  <c r="A21"/>
  <c r="I20"/>
  <c r="D20"/>
  <c r="A20"/>
  <c r="I19"/>
  <c r="J19" s="1"/>
  <c r="M19" s="1"/>
  <c r="D19"/>
  <c r="A19"/>
  <c r="I18"/>
  <c r="D18"/>
  <c r="A18"/>
  <c r="I17"/>
  <c r="D17"/>
  <c r="A17"/>
  <c r="I16"/>
  <c r="D16"/>
  <c r="A16"/>
  <c r="I15"/>
  <c r="D15"/>
  <c r="A15"/>
  <c r="I14"/>
  <c r="D14"/>
  <c r="A14"/>
  <c r="I13"/>
  <c r="D13"/>
  <c r="A13"/>
  <c r="I12"/>
  <c r="D12"/>
  <c r="A12"/>
  <c r="I11"/>
  <c r="D11"/>
  <c r="A11"/>
  <c r="I10"/>
  <c r="D10"/>
  <c r="A10"/>
  <c r="I9"/>
  <c r="D9"/>
  <c r="A9"/>
  <c r="I8"/>
  <c r="D8"/>
  <c r="A8"/>
  <c r="I7"/>
  <c r="J7" s="1"/>
  <c r="M7" s="1"/>
  <c r="D7"/>
  <c r="A7"/>
  <c r="I6"/>
  <c r="D6"/>
  <c r="A6"/>
  <c r="I5"/>
  <c r="D5"/>
  <c r="A5"/>
  <c r="I4"/>
  <c r="D4"/>
  <c r="A4"/>
  <c r="I3"/>
  <c r="D3"/>
  <c r="A3"/>
  <c r="C23" i="32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B9"/>
  <c r="C8"/>
  <c r="B8"/>
  <c r="C7"/>
  <c r="B7"/>
  <c r="N25" i="30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B9"/>
  <c r="C8"/>
  <c r="B8"/>
  <c r="C7"/>
  <c r="B7"/>
  <c r="L35" i="20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B9"/>
  <c r="C8"/>
  <c r="B8"/>
  <c r="C7"/>
  <c r="B7"/>
  <c r="N42" i="6"/>
  <c r="A42"/>
  <c r="N46" i="5"/>
  <c r="H16" i="4"/>
  <c r="I16" s="1"/>
  <c r="G16"/>
  <c r="E16"/>
  <c r="H15"/>
  <c r="I15" s="1"/>
  <c r="G15"/>
  <c r="E15"/>
  <c r="H14"/>
  <c r="I14" s="1"/>
  <c r="G14"/>
  <c r="E14"/>
  <c r="H13"/>
  <c r="I13" s="1"/>
  <c r="G13"/>
  <c r="E13"/>
  <c r="H12"/>
  <c r="I12" s="1"/>
  <c r="G12"/>
  <c r="E12"/>
  <c r="H11"/>
  <c r="I11" s="1"/>
  <c r="G11"/>
  <c r="E11"/>
  <c r="H10"/>
  <c r="I10" s="1"/>
  <c r="G10"/>
  <c r="E10"/>
  <c r="H9"/>
  <c r="I9" s="1"/>
  <c r="G9"/>
  <c r="E9"/>
  <c r="H8"/>
  <c r="I8" s="1"/>
  <c r="G8"/>
  <c r="E8"/>
  <c r="H7"/>
  <c r="I7" s="1"/>
  <c r="G7"/>
  <c r="E7"/>
  <c r="A17"/>
  <c r="N982" i="3"/>
  <c r="K982"/>
  <c r="H910"/>
  <c r="I910" s="1"/>
  <c r="G910"/>
  <c r="E910"/>
  <c r="A910"/>
  <c r="H909"/>
  <c r="I909" s="1"/>
  <c r="G909"/>
  <c r="E909"/>
  <c r="A909"/>
  <c r="O908"/>
  <c r="H908"/>
  <c r="I908" s="1"/>
  <c r="G908"/>
  <c r="E908"/>
  <c r="A908"/>
  <c r="O907"/>
  <c r="H907"/>
  <c r="I907" s="1"/>
  <c r="G907"/>
  <c r="E907"/>
  <c r="A907"/>
  <c r="O906"/>
  <c r="H906"/>
  <c r="I906" s="1"/>
  <c r="G906"/>
  <c r="E906"/>
  <c r="A906"/>
  <c r="O905"/>
  <c r="H905"/>
  <c r="I905" s="1"/>
  <c r="G905"/>
  <c r="E905"/>
  <c r="A905"/>
  <c r="O904"/>
  <c r="H904"/>
  <c r="I904" s="1"/>
  <c r="G904"/>
  <c r="E904"/>
  <c r="A904"/>
  <c r="O903"/>
  <c r="H903"/>
  <c r="I903" s="1"/>
  <c r="G903"/>
  <c r="E903"/>
  <c r="A903"/>
  <c r="O902"/>
  <c r="H902"/>
  <c r="I902" s="1"/>
  <c r="G902"/>
  <c r="E902"/>
  <c r="A902"/>
  <c r="O901"/>
  <c r="H901"/>
  <c r="I901" s="1"/>
  <c r="G901"/>
  <c r="E901"/>
  <c r="A901"/>
  <c r="O900"/>
  <c r="H900"/>
  <c r="I900" s="1"/>
  <c r="G900"/>
  <c r="E900"/>
  <c r="A900"/>
  <c r="O899"/>
  <c r="H899"/>
  <c r="I899" s="1"/>
  <c r="G899"/>
  <c r="E899"/>
  <c r="A899"/>
  <c r="O898"/>
  <c r="H898"/>
  <c r="I898" s="1"/>
  <c r="G898"/>
  <c r="E898"/>
  <c r="A898"/>
  <c r="O897"/>
  <c r="H897"/>
  <c r="I897" s="1"/>
  <c r="G897"/>
  <c r="E897"/>
  <c r="A897"/>
  <c r="O896"/>
  <c r="H896"/>
  <c r="I896" s="1"/>
  <c r="G896"/>
  <c r="E896"/>
  <c r="A896"/>
  <c r="O895"/>
  <c r="H895"/>
  <c r="I895" s="1"/>
  <c r="G895"/>
  <c r="E895"/>
  <c r="A895"/>
  <c r="O894"/>
  <c r="H894"/>
  <c r="I894" s="1"/>
  <c r="G894"/>
  <c r="E894"/>
  <c r="A894"/>
  <c r="O893"/>
  <c r="H893"/>
  <c r="I893" s="1"/>
  <c r="G893"/>
  <c r="E893"/>
  <c r="A893"/>
  <c r="O892"/>
  <c r="H892"/>
  <c r="I892" s="1"/>
  <c r="G892"/>
  <c r="E892"/>
  <c r="A892"/>
  <c r="O891"/>
  <c r="H891"/>
  <c r="I891" s="1"/>
  <c r="G891"/>
  <c r="E891"/>
  <c r="A891"/>
  <c r="O890"/>
  <c r="H890"/>
  <c r="I890" s="1"/>
  <c r="G890"/>
  <c r="E890"/>
  <c r="A890"/>
  <c r="O889"/>
  <c r="K889"/>
  <c r="H889"/>
  <c r="I889" s="1"/>
  <c r="G889"/>
  <c r="E889"/>
  <c r="A889"/>
  <c r="O888"/>
  <c r="H888"/>
  <c r="I888" s="1"/>
  <c r="G888"/>
  <c r="E888"/>
  <c r="A888"/>
  <c r="O887"/>
  <c r="H887"/>
  <c r="I887" s="1"/>
  <c r="G887"/>
  <c r="E887"/>
  <c r="A887"/>
  <c r="O886"/>
  <c r="H886"/>
  <c r="I886" s="1"/>
  <c r="G886"/>
  <c r="E886"/>
  <c r="A886"/>
  <c r="O885"/>
  <c r="H885"/>
  <c r="I885" s="1"/>
  <c r="G885"/>
  <c r="E885"/>
  <c r="A885"/>
  <c r="O884"/>
  <c r="H884"/>
  <c r="I884" s="1"/>
  <c r="G884"/>
  <c r="E884"/>
  <c r="A884"/>
  <c r="O883"/>
  <c r="H883"/>
  <c r="I883" s="1"/>
  <c r="G883"/>
  <c r="E883"/>
  <c r="A883"/>
  <c r="O882"/>
  <c r="H882"/>
  <c r="I882" s="1"/>
  <c r="G882"/>
  <c r="E882"/>
  <c r="A882"/>
  <c r="O881"/>
  <c r="H881"/>
  <c r="I881" s="1"/>
  <c r="G881"/>
  <c r="E881"/>
  <c r="A881"/>
  <c r="O880"/>
  <c r="H880"/>
  <c r="I880" s="1"/>
  <c r="G880"/>
  <c r="E880"/>
  <c r="A880"/>
  <c r="O879"/>
  <c r="H879"/>
  <c r="I879" s="1"/>
  <c r="G879"/>
  <c r="E879"/>
  <c r="A879"/>
  <c r="O878"/>
  <c r="H878"/>
  <c r="I878" s="1"/>
  <c r="G878"/>
  <c r="E878"/>
  <c r="A878"/>
  <c r="O877"/>
  <c r="H877"/>
  <c r="I877" s="1"/>
  <c r="G877"/>
  <c r="E877"/>
  <c r="A877"/>
  <c r="O876"/>
  <c r="H876"/>
  <c r="I876" s="1"/>
  <c r="G876"/>
  <c r="E876"/>
  <c r="A876"/>
  <c r="O875"/>
  <c r="H875"/>
  <c r="I875" s="1"/>
  <c r="G875"/>
  <c r="E875"/>
  <c r="A875"/>
  <c r="O874"/>
  <c r="H874"/>
  <c r="I874" s="1"/>
  <c r="G874"/>
  <c r="E874"/>
  <c r="A874"/>
  <c r="O873"/>
  <c r="H873"/>
  <c r="I873" s="1"/>
  <c r="G873"/>
  <c r="E873"/>
  <c r="A873"/>
  <c r="O872"/>
  <c r="H872"/>
  <c r="I872" s="1"/>
  <c r="G872"/>
  <c r="E872"/>
  <c r="A872"/>
  <c r="O871"/>
  <c r="H871"/>
  <c r="I871" s="1"/>
  <c r="G871"/>
  <c r="E871"/>
  <c r="A871"/>
  <c r="O870"/>
  <c r="H870"/>
  <c r="I870" s="1"/>
  <c r="G870"/>
  <c r="E870"/>
  <c r="A870"/>
  <c r="O869"/>
  <c r="H869"/>
  <c r="I869" s="1"/>
  <c r="G869"/>
  <c r="E869"/>
  <c r="A869"/>
  <c r="O868"/>
  <c r="H868"/>
  <c r="I868" s="1"/>
  <c r="G868"/>
  <c r="E868"/>
  <c r="A868"/>
  <c r="O867"/>
  <c r="H867"/>
  <c r="I867" s="1"/>
  <c r="G867"/>
  <c r="E867"/>
  <c r="A867"/>
  <c r="O866"/>
  <c r="H866"/>
  <c r="I866" s="1"/>
  <c r="G866"/>
  <c r="E866"/>
  <c r="A866"/>
  <c r="O865"/>
  <c r="H865"/>
  <c r="I865" s="1"/>
  <c r="G865"/>
  <c r="E865"/>
  <c r="A865"/>
  <c r="O864"/>
  <c r="H864"/>
  <c r="I864" s="1"/>
  <c r="G864"/>
  <c r="E864"/>
  <c r="A864"/>
  <c r="O863"/>
  <c r="H863"/>
  <c r="I863" s="1"/>
  <c r="G863"/>
  <c r="E863"/>
  <c r="A863"/>
  <c r="O862"/>
  <c r="H862"/>
  <c r="I862" s="1"/>
  <c r="G862"/>
  <c r="E862"/>
  <c r="A862"/>
  <c r="O861"/>
  <c r="H861"/>
  <c r="I861" s="1"/>
  <c r="G861"/>
  <c r="E861"/>
  <c r="A861"/>
  <c r="O860"/>
  <c r="H860"/>
  <c r="I860" s="1"/>
  <c r="G860"/>
  <c r="E860"/>
  <c r="A860"/>
  <c r="O859"/>
  <c r="H859"/>
  <c r="I859" s="1"/>
  <c r="G859"/>
  <c r="E859"/>
  <c r="A859"/>
  <c r="O858"/>
  <c r="H858"/>
  <c r="I858" s="1"/>
  <c r="G858"/>
  <c r="E858"/>
  <c r="A858"/>
  <c r="O857"/>
  <c r="H857"/>
  <c r="I857" s="1"/>
  <c r="G857"/>
  <c r="E857"/>
  <c r="A857"/>
  <c r="O856"/>
  <c r="H856"/>
  <c r="I856" s="1"/>
  <c r="G856"/>
  <c r="E856"/>
  <c r="A856"/>
  <c r="O855"/>
  <c r="H855"/>
  <c r="I855" s="1"/>
  <c r="G855"/>
  <c r="E855"/>
  <c r="A855"/>
  <c r="O854"/>
  <c r="H854"/>
  <c r="I854" s="1"/>
  <c r="G854"/>
  <c r="E854"/>
  <c r="A854"/>
  <c r="O853"/>
  <c r="H853"/>
  <c r="I853" s="1"/>
  <c r="G853"/>
  <c r="E853"/>
  <c r="A853"/>
  <c r="O852"/>
  <c r="H852"/>
  <c r="I852" s="1"/>
  <c r="G852"/>
  <c r="E852"/>
  <c r="A852"/>
  <c r="O851"/>
  <c r="H851"/>
  <c r="I851" s="1"/>
  <c r="G851"/>
  <c r="E851"/>
  <c r="A851"/>
  <c r="O850"/>
  <c r="H850"/>
  <c r="I850" s="1"/>
  <c r="G850"/>
  <c r="A850"/>
  <c r="O849"/>
  <c r="H849"/>
  <c r="I849" s="1"/>
  <c r="G849"/>
  <c r="E849"/>
  <c r="A849"/>
  <c r="O848"/>
  <c r="H848"/>
  <c r="I848" s="1"/>
  <c r="G848"/>
  <c r="E848"/>
  <c r="A848"/>
  <c r="O847"/>
  <c r="H847"/>
  <c r="I847" s="1"/>
  <c r="G847"/>
  <c r="E847"/>
  <c r="A847"/>
  <c r="O846"/>
  <c r="H846"/>
  <c r="I846" s="1"/>
  <c r="G846"/>
  <c r="E846"/>
  <c r="A846"/>
  <c r="O845"/>
  <c r="H845"/>
  <c r="I845" s="1"/>
  <c r="G845"/>
  <c r="E845"/>
  <c r="A845"/>
  <c r="O844"/>
  <c r="H844"/>
  <c r="I844" s="1"/>
  <c r="G844"/>
  <c r="E844"/>
  <c r="A844"/>
  <c r="O843"/>
  <c r="H843"/>
  <c r="I843" s="1"/>
  <c r="G843"/>
  <c r="E843"/>
  <c r="A843"/>
  <c r="O842"/>
  <c r="H842"/>
  <c r="I842" s="1"/>
  <c r="G842"/>
  <c r="E842"/>
  <c r="A842"/>
  <c r="O841"/>
  <c r="H841"/>
  <c r="I841" s="1"/>
  <c r="G841"/>
  <c r="E841"/>
  <c r="A841"/>
  <c r="O840"/>
  <c r="H840"/>
  <c r="I840" s="1"/>
  <c r="G840"/>
  <c r="E840"/>
  <c r="A840"/>
  <c r="O839"/>
  <c r="H839"/>
  <c r="I839" s="1"/>
  <c r="G839"/>
  <c r="E839"/>
  <c r="A839"/>
  <c r="O838"/>
  <c r="H838"/>
  <c r="I838" s="1"/>
  <c r="G838"/>
  <c r="E838"/>
  <c r="A838"/>
  <c r="O837"/>
  <c r="H837"/>
  <c r="I837" s="1"/>
  <c r="G837"/>
  <c r="E837"/>
  <c r="A837"/>
  <c r="O836"/>
  <c r="H836"/>
  <c r="I836" s="1"/>
  <c r="G836"/>
  <c r="E836"/>
  <c r="A836"/>
  <c r="O835"/>
  <c r="H835"/>
  <c r="I835" s="1"/>
  <c r="G835"/>
  <c r="E835"/>
  <c r="A835"/>
  <c r="O834"/>
  <c r="H834"/>
  <c r="I834" s="1"/>
  <c r="G834"/>
  <c r="E834"/>
  <c r="A834"/>
  <c r="O833"/>
  <c r="H833"/>
  <c r="I833" s="1"/>
  <c r="G833"/>
  <c r="E833"/>
  <c r="A833"/>
  <c r="O832"/>
  <c r="H832"/>
  <c r="I832" s="1"/>
  <c r="G832"/>
  <c r="A832"/>
  <c r="O831"/>
  <c r="H831"/>
  <c r="I831" s="1"/>
  <c r="G831"/>
  <c r="E831"/>
  <c r="A831"/>
  <c r="O830"/>
  <c r="H830"/>
  <c r="I830" s="1"/>
  <c r="G830"/>
  <c r="E830"/>
  <c r="A830"/>
  <c r="O829"/>
  <c r="H829"/>
  <c r="I829" s="1"/>
  <c r="G829"/>
  <c r="E829"/>
  <c r="A829"/>
  <c r="O828"/>
  <c r="H828"/>
  <c r="I828" s="1"/>
  <c r="G828"/>
  <c r="E828"/>
  <c r="A828"/>
  <c r="O827"/>
  <c r="H827"/>
  <c r="I827" s="1"/>
  <c r="G827"/>
  <c r="E827"/>
  <c r="A827"/>
  <c r="O826"/>
  <c r="H826"/>
  <c r="I826" s="1"/>
  <c r="G826"/>
  <c r="E826"/>
  <c r="A826"/>
  <c r="O825"/>
  <c r="H825"/>
  <c r="I825" s="1"/>
  <c r="G825"/>
  <c r="E825"/>
  <c r="A825"/>
  <c r="O824"/>
  <c r="H824"/>
  <c r="I824" s="1"/>
  <c r="G824"/>
  <c r="E824"/>
  <c r="A824"/>
  <c r="O823"/>
  <c r="H823"/>
  <c r="I823" s="1"/>
  <c r="G823"/>
  <c r="E823"/>
  <c r="A823"/>
  <c r="O822"/>
  <c r="H822"/>
  <c r="I822" s="1"/>
  <c r="G822"/>
  <c r="E822"/>
  <c r="A822"/>
  <c r="O821"/>
  <c r="H821"/>
  <c r="I821" s="1"/>
  <c r="G821"/>
  <c r="E821"/>
  <c r="A821"/>
  <c r="O820"/>
  <c r="H820"/>
  <c r="I820" s="1"/>
  <c r="G820"/>
  <c r="E820"/>
  <c r="A820"/>
  <c r="O819"/>
  <c r="H819"/>
  <c r="I819" s="1"/>
  <c r="G819"/>
  <c r="E819"/>
  <c r="A819"/>
  <c r="O818"/>
  <c r="H818"/>
  <c r="I818" s="1"/>
  <c r="G818"/>
  <c r="E818"/>
  <c r="A818"/>
  <c r="O817"/>
  <c r="H817"/>
  <c r="I817" s="1"/>
  <c r="G817"/>
  <c r="E817"/>
  <c r="A817"/>
  <c r="O816"/>
  <c r="H816"/>
  <c r="I816" s="1"/>
  <c r="G816"/>
  <c r="E816"/>
  <c r="A816"/>
  <c r="O815"/>
  <c r="H815"/>
  <c r="I815" s="1"/>
  <c r="G815"/>
  <c r="E815"/>
  <c r="A815"/>
  <c r="O814"/>
  <c r="H814"/>
  <c r="I814" s="1"/>
  <c r="G814"/>
  <c r="E814"/>
  <c r="A814"/>
  <c r="O813"/>
  <c r="H813"/>
  <c r="I813" s="1"/>
  <c r="G813"/>
  <c r="E813"/>
  <c r="A813"/>
  <c r="O812"/>
  <c r="H812"/>
  <c r="I812" s="1"/>
  <c r="G812"/>
  <c r="E812"/>
  <c r="A812"/>
  <c r="O811"/>
  <c r="H811"/>
  <c r="I811" s="1"/>
  <c r="G811"/>
  <c r="E811"/>
  <c r="A811"/>
  <c r="O810"/>
  <c r="H810"/>
  <c r="I810" s="1"/>
  <c r="G810"/>
  <c r="E810"/>
  <c r="A810"/>
  <c r="O809"/>
  <c r="H809"/>
  <c r="I809" s="1"/>
  <c r="G809"/>
  <c r="E809"/>
  <c r="A809"/>
  <c r="O808"/>
  <c r="H808"/>
  <c r="I808" s="1"/>
  <c r="G808"/>
  <c r="E808"/>
  <c r="A808"/>
  <c r="O807"/>
  <c r="H807"/>
  <c r="I807" s="1"/>
  <c r="G807"/>
  <c r="E807"/>
  <c r="A807"/>
  <c r="O806"/>
  <c r="H806"/>
  <c r="I806" s="1"/>
  <c r="G806"/>
  <c r="E806"/>
  <c r="A806"/>
  <c r="O805"/>
  <c r="H805"/>
  <c r="I805" s="1"/>
  <c r="G805"/>
  <c r="E805"/>
  <c r="A805"/>
  <c r="O804"/>
  <c r="H804"/>
  <c r="I804" s="1"/>
  <c r="G804"/>
  <c r="E804"/>
  <c r="A804"/>
  <c r="O803"/>
  <c r="H803"/>
  <c r="I803" s="1"/>
  <c r="G803"/>
  <c r="E803"/>
  <c r="A803"/>
  <c r="O802"/>
  <c r="H802"/>
  <c r="I802" s="1"/>
  <c r="G802"/>
  <c r="E802"/>
  <c r="A802"/>
  <c r="O801"/>
  <c r="H801"/>
  <c r="I801" s="1"/>
  <c r="G801"/>
  <c r="E801"/>
  <c r="A801"/>
  <c r="O800"/>
  <c r="H800"/>
  <c r="I800" s="1"/>
  <c r="G800"/>
  <c r="E800"/>
  <c r="A800"/>
  <c r="O799"/>
  <c r="H799"/>
  <c r="I799" s="1"/>
  <c r="G799"/>
  <c r="E799"/>
  <c r="A799"/>
  <c r="O798"/>
  <c r="H798"/>
  <c r="I798" s="1"/>
  <c r="G798"/>
  <c r="E798"/>
  <c r="A798"/>
  <c r="O797"/>
  <c r="H797"/>
  <c r="I797" s="1"/>
  <c r="G797"/>
  <c r="E797"/>
  <c r="A797"/>
  <c r="O796"/>
  <c r="H796"/>
  <c r="I796" s="1"/>
  <c r="G796"/>
  <c r="E796"/>
  <c r="A796"/>
  <c r="O795"/>
  <c r="H795"/>
  <c r="I795" s="1"/>
  <c r="G795"/>
  <c r="E795"/>
  <c r="A795"/>
  <c r="O794"/>
  <c r="H794"/>
  <c r="I794" s="1"/>
  <c r="G794"/>
  <c r="E794"/>
  <c r="A794"/>
  <c r="O793"/>
  <c r="H793"/>
  <c r="I793" s="1"/>
  <c r="G793"/>
  <c r="E793"/>
  <c r="A793"/>
  <c r="O792"/>
  <c r="H792"/>
  <c r="I792" s="1"/>
  <c r="G792"/>
  <c r="E792"/>
  <c r="A792"/>
  <c r="O791"/>
  <c r="H791"/>
  <c r="I791" s="1"/>
  <c r="G791"/>
  <c r="E791"/>
  <c r="A791"/>
  <c r="O790"/>
  <c r="H790"/>
  <c r="I790" s="1"/>
  <c r="G790"/>
  <c r="E790"/>
  <c r="A790"/>
  <c r="O789"/>
  <c r="H789"/>
  <c r="I789" s="1"/>
  <c r="G789"/>
  <c r="E789"/>
  <c r="A789"/>
  <c r="O788"/>
  <c r="H788"/>
  <c r="I788" s="1"/>
  <c r="G788"/>
  <c r="E788"/>
  <c r="A788"/>
  <c r="O787"/>
  <c r="H787"/>
  <c r="I787" s="1"/>
  <c r="G787"/>
  <c r="E787"/>
  <c r="A787"/>
  <c r="O786"/>
  <c r="H786"/>
  <c r="I786" s="1"/>
  <c r="G786"/>
  <c r="E786"/>
  <c r="A786"/>
  <c r="O785"/>
  <c r="H785"/>
  <c r="I785" s="1"/>
  <c r="G785"/>
  <c r="E785"/>
  <c r="A785"/>
  <c r="O784"/>
  <c r="H784"/>
  <c r="I784" s="1"/>
  <c r="G784"/>
  <c r="E784"/>
  <c r="A784"/>
  <c r="O783"/>
  <c r="H783"/>
  <c r="I783" s="1"/>
  <c r="G783"/>
  <c r="E783"/>
  <c r="A783"/>
  <c r="O782"/>
  <c r="H782"/>
  <c r="I782" s="1"/>
  <c r="G782"/>
  <c r="E782"/>
  <c r="A782"/>
  <c r="O781"/>
  <c r="H781"/>
  <c r="I781" s="1"/>
  <c r="G781"/>
  <c r="E781"/>
  <c r="A781"/>
  <c r="O780"/>
  <c r="H780"/>
  <c r="I780" s="1"/>
  <c r="G780"/>
  <c r="E780"/>
  <c r="A780"/>
  <c r="O779"/>
  <c r="H779"/>
  <c r="I779" s="1"/>
  <c r="G779"/>
  <c r="E779"/>
  <c r="A779"/>
  <c r="O778"/>
  <c r="H778"/>
  <c r="I778" s="1"/>
  <c r="G778"/>
  <c r="E778"/>
  <c r="A778"/>
  <c r="O777"/>
  <c r="H777"/>
  <c r="I777" s="1"/>
  <c r="G777"/>
  <c r="E777"/>
  <c r="A777"/>
  <c r="O776"/>
  <c r="H776"/>
  <c r="I776" s="1"/>
  <c r="G776"/>
  <c r="E776"/>
  <c r="A776"/>
  <c r="O775"/>
  <c r="H775"/>
  <c r="I775" s="1"/>
  <c r="G775"/>
  <c r="E775"/>
  <c r="A775"/>
  <c r="O774"/>
  <c r="H774"/>
  <c r="I774" s="1"/>
  <c r="G774"/>
  <c r="E774"/>
  <c r="A774"/>
  <c r="O773"/>
  <c r="H773"/>
  <c r="I773" s="1"/>
  <c r="G773"/>
  <c r="E773"/>
  <c r="A773"/>
  <c r="O772"/>
  <c r="H772"/>
  <c r="I772" s="1"/>
  <c r="G772"/>
  <c r="E772"/>
  <c r="A772"/>
  <c r="O771"/>
  <c r="H771"/>
  <c r="I771" s="1"/>
  <c r="G771"/>
  <c r="E771"/>
  <c r="A771"/>
  <c r="O770"/>
  <c r="H770"/>
  <c r="I770" s="1"/>
  <c r="G770"/>
  <c r="E770"/>
  <c r="A770"/>
  <c r="O769"/>
  <c r="H769"/>
  <c r="I769" s="1"/>
  <c r="G769"/>
  <c r="E769"/>
  <c r="A769"/>
  <c r="O768"/>
  <c r="H768"/>
  <c r="I768" s="1"/>
  <c r="G768"/>
  <c r="E768"/>
  <c r="A768"/>
  <c r="O767"/>
  <c r="H767"/>
  <c r="I767" s="1"/>
  <c r="G767"/>
  <c r="E767"/>
  <c r="A767"/>
  <c r="O766"/>
  <c r="H766"/>
  <c r="I766" s="1"/>
  <c r="G766"/>
  <c r="E766"/>
  <c r="A766"/>
  <c r="O765"/>
  <c r="H765"/>
  <c r="I765" s="1"/>
  <c r="G765"/>
  <c r="E765"/>
  <c r="A765"/>
  <c r="O764"/>
  <c r="H764"/>
  <c r="I764" s="1"/>
  <c r="G764"/>
  <c r="E764"/>
  <c r="A764"/>
  <c r="O763"/>
  <c r="H763"/>
  <c r="I763" s="1"/>
  <c r="G763"/>
  <c r="E763"/>
  <c r="A763"/>
  <c r="O762"/>
  <c r="H762"/>
  <c r="I762" s="1"/>
  <c r="G762"/>
  <c r="E762"/>
  <c r="A762"/>
  <c r="O761"/>
  <c r="H761"/>
  <c r="I761" s="1"/>
  <c r="G761"/>
  <c r="E761"/>
  <c r="A761"/>
  <c r="O760"/>
  <c r="H760"/>
  <c r="I760" s="1"/>
  <c r="G760"/>
  <c r="E760"/>
  <c r="A760"/>
  <c r="O759"/>
  <c r="H759"/>
  <c r="I759" s="1"/>
  <c r="G759"/>
  <c r="E759"/>
  <c r="A759"/>
  <c r="O758"/>
  <c r="H758"/>
  <c r="I758" s="1"/>
  <c r="G758"/>
  <c r="E758"/>
  <c r="A758"/>
  <c r="O757"/>
  <c r="H757"/>
  <c r="I757" s="1"/>
  <c r="G757"/>
  <c r="E757"/>
  <c r="A757"/>
  <c r="O756"/>
  <c r="H756"/>
  <c r="I756" s="1"/>
  <c r="G756"/>
  <c r="E756"/>
  <c r="A756"/>
  <c r="O755"/>
  <c r="H755"/>
  <c r="I755" s="1"/>
  <c r="G755"/>
  <c r="E755"/>
  <c r="A755"/>
  <c r="O754"/>
  <c r="H754"/>
  <c r="I754" s="1"/>
  <c r="G754"/>
  <c r="E754"/>
  <c r="A754"/>
  <c r="O753"/>
  <c r="H753"/>
  <c r="I753" s="1"/>
  <c r="G753"/>
  <c r="E753"/>
  <c r="A753"/>
  <c r="O752"/>
  <c r="H752"/>
  <c r="I752" s="1"/>
  <c r="G752"/>
  <c r="E752"/>
  <c r="A752"/>
  <c r="O751"/>
  <c r="H751"/>
  <c r="I751" s="1"/>
  <c r="G751"/>
  <c r="E751"/>
  <c r="A751"/>
  <c r="O750"/>
  <c r="H750"/>
  <c r="I750" s="1"/>
  <c r="G750"/>
  <c r="E750"/>
  <c r="A750"/>
  <c r="O749"/>
  <c r="H749"/>
  <c r="I749" s="1"/>
  <c r="G749"/>
  <c r="E749"/>
  <c r="A749"/>
  <c r="O748"/>
  <c r="H748"/>
  <c r="I748" s="1"/>
  <c r="G748"/>
  <c r="E748"/>
  <c r="A748"/>
  <c r="O747"/>
  <c r="H747"/>
  <c r="I747" s="1"/>
  <c r="G747"/>
  <c r="E747"/>
  <c r="A747"/>
  <c r="O746"/>
  <c r="H746"/>
  <c r="I746" s="1"/>
  <c r="G746"/>
  <c r="E746"/>
  <c r="A746"/>
  <c r="O745"/>
  <c r="H745"/>
  <c r="I745" s="1"/>
  <c r="G745"/>
  <c r="E745"/>
  <c r="A745"/>
  <c r="O744"/>
  <c r="H744"/>
  <c r="I744" s="1"/>
  <c r="G744"/>
  <c r="E744"/>
  <c r="A744"/>
  <c r="O743"/>
  <c r="H743"/>
  <c r="I743" s="1"/>
  <c r="G743"/>
  <c r="E743"/>
  <c r="A743"/>
  <c r="O742"/>
  <c r="H742"/>
  <c r="I742" s="1"/>
  <c r="G742"/>
  <c r="E742"/>
  <c r="A742"/>
  <c r="O741"/>
  <c r="H741"/>
  <c r="I741" s="1"/>
  <c r="G741"/>
  <c r="E741"/>
  <c r="A741"/>
  <c r="O740"/>
  <c r="H740"/>
  <c r="I740" s="1"/>
  <c r="G740"/>
  <c r="E740"/>
  <c r="A740"/>
  <c r="O739"/>
  <c r="H739"/>
  <c r="I739" s="1"/>
  <c r="G739"/>
  <c r="E739"/>
  <c r="A739"/>
  <c r="O738"/>
  <c r="H738"/>
  <c r="I738" s="1"/>
  <c r="G738"/>
  <c r="E738"/>
  <c r="A738"/>
  <c r="O737"/>
  <c r="H737"/>
  <c r="I737" s="1"/>
  <c r="G737"/>
  <c r="E737"/>
  <c r="A737"/>
  <c r="O736"/>
  <c r="H736"/>
  <c r="I736" s="1"/>
  <c r="G736"/>
  <c r="E736"/>
  <c r="A736"/>
  <c r="O735"/>
  <c r="H735"/>
  <c r="I735" s="1"/>
  <c r="G735"/>
  <c r="E735"/>
  <c r="A735"/>
  <c r="O734"/>
  <c r="H734"/>
  <c r="I734" s="1"/>
  <c r="G734"/>
  <c r="E734"/>
  <c r="A734"/>
  <c r="O733"/>
  <c r="H733"/>
  <c r="I733" s="1"/>
  <c r="G733"/>
  <c r="E733"/>
  <c r="A733"/>
  <c r="O732"/>
  <c r="H732"/>
  <c r="I732" s="1"/>
  <c r="G732"/>
  <c r="E732"/>
  <c r="A732"/>
  <c r="O731"/>
  <c r="H731"/>
  <c r="I731" s="1"/>
  <c r="G731"/>
  <c r="E731"/>
  <c r="A731"/>
  <c r="O730"/>
  <c r="H730"/>
  <c r="I730" s="1"/>
  <c r="G730"/>
  <c r="E730"/>
  <c r="A730"/>
  <c r="O729"/>
  <c r="H729"/>
  <c r="I729" s="1"/>
  <c r="G729"/>
  <c r="E729"/>
  <c r="A729"/>
  <c r="O728"/>
  <c r="H728"/>
  <c r="I728" s="1"/>
  <c r="G728"/>
  <c r="E728"/>
  <c r="A728"/>
  <c r="O727"/>
  <c r="H727"/>
  <c r="I727" s="1"/>
  <c r="G727"/>
  <c r="E727"/>
  <c r="A727"/>
  <c r="O726"/>
  <c r="H726"/>
  <c r="I726" s="1"/>
  <c r="G726"/>
  <c r="E726"/>
  <c r="A726"/>
  <c r="O725"/>
  <c r="H725"/>
  <c r="I725" s="1"/>
  <c r="G725"/>
  <c r="E725"/>
  <c r="A725"/>
  <c r="O724"/>
  <c r="H724"/>
  <c r="I724" s="1"/>
  <c r="G724"/>
  <c r="E724"/>
  <c r="A724"/>
  <c r="O723"/>
  <c r="H723"/>
  <c r="I723" s="1"/>
  <c r="G723"/>
  <c r="E723"/>
  <c r="A723"/>
  <c r="O722"/>
  <c r="H722"/>
  <c r="I722" s="1"/>
  <c r="G722"/>
  <c r="E722"/>
  <c r="A722"/>
  <c r="O721"/>
  <c r="H721"/>
  <c r="I721" s="1"/>
  <c r="G721"/>
  <c r="E721"/>
  <c r="A721"/>
  <c r="O720"/>
  <c r="H720"/>
  <c r="I720" s="1"/>
  <c r="G720"/>
  <c r="E720"/>
  <c r="A720"/>
  <c r="O719"/>
  <c r="H719"/>
  <c r="I719" s="1"/>
  <c r="G719"/>
  <c r="E719"/>
  <c r="A719"/>
  <c r="O718"/>
  <c r="H718"/>
  <c r="I718" s="1"/>
  <c r="G718"/>
  <c r="E718"/>
  <c r="A718"/>
  <c r="O717"/>
  <c r="H717"/>
  <c r="I717" s="1"/>
  <c r="G717"/>
  <c r="E717"/>
  <c r="A717"/>
  <c r="O716"/>
  <c r="H716"/>
  <c r="I716" s="1"/>
  <c r="G716"/>
  <c r="E716"/>
  <c r="A716"/>
  <c r="O715"/>
  <c r="H715"/>
  <c r="I715" s="1"/>
  <c r="G715"/>
  <c r="E715"/>
  <c r="A715"/>
  <c r="O714"/>
  <c r="H714"/>
  <c r="I714" s="1"/>
  <c r="G714"/>
  <c r="E714"/>
  <c r="A714"/>
  <c r="O713"/>
  <c r="H713"/>
  <c r="I713" s="1"/>
  <c r="G713"/>
  <c r="E713"/>
  <c r="A713"/>
  <c r="O712"/>
  <c r="H712"/>
  <c r="I712" s="1"/>
  <c r="G712"/>
  <c r="E712"/>
  <c r="A712"/>
  <c r="O711"/>
  <c r="H711"/>
  <c r="I711" s="1"/>
  <c r="G711"/>
  <c r="E711"/>
  <c r="A711"/>
  <c r="O710"/>
  <c r="H710"/>
  <c r="I710" s="1"/>
  <c r="G710"/>
  <c r="E710"/>
  <c r="A710"/>
  <c r="O709"/>
  <c r="H709"/>
  <c r="I709" s="1"/>
  <c r="G709"/>
  <c r="E709"/>
  <c r="A709"/>
  <c r="O708"/>
  <c r="H708"/>
  <c r="I708" s="1"/>
  <c r="G708"/>
  <c r="E708"/>
  <c r="A708"/>
  <c r="O707"/>
  <c r="H707"/>
  <c r="I707" s="1"/>
  <c r="G707"/>
  <c r="E707"/>
  <c r="A707"/>
  <c r="O706"/>
  <c r="H706"/>
  <c r="I706" s="1"/>
  <c r="G706"/>
  <c r="E706"/>
  <c r="A706"/>
  <c r="O705"/>
  <c r="H705"/>
  <c r="I705" s="1"/>
  <c r="G705"/>
  <c r="E705"/>
  <c r="A705"/>
  <c r="O704"/>
  <c r="H704"/>
  <c r="I704" s="1"/>
  <c r="G704"/>
  <c r="E704"/>
  <c r="A704"/>
  <c r="O703"/>
  <c r="H703"/>
  <c r="I703" s="1"/>
  <c r="G703"/>
  <c r="E703"/>
  <c r="A703"/>
  <c r="O702"/>
  <c r="H702"/>
  <c r="I702" s="1"/>
  <c r="G702"/>
  <c r="E702"/>
  <c r="A702"/>
  <c r="O701"/>
  <c r="H701"/>
  <c r="I701" s="1"/>
  <c r="G701"/>
  <c r="E701"/>
  <c r="A701"/>
  <c r="O700"/>
  <c r="H700"/>
  <c r="I700" s="1"/>
  <c r="G700"/>
  <c r="E700"/>
  <c r="A700"/>
  <c r="O699"/>
  <c r="H699"/>
  <c r="I699" s="1"/>
  <c r="G699"/>
  <c r="E699"/>
  <c r="A699"/>
  <c r="O698"/>
  <c r="H698"/>
  <c r="I698" s="1"/>
  <c r="G698"/>
  <c r="E698"/>
  <c r="A698"/>
  <c r="O697"/>
  <c r="H697"/>
  <c r="I697" s="1"/>
  <c r="G697"/>
  <c r="E697"/>
  <c r="A697"/>
  <c r="O696"/>
  <c r="H696"/>
  <c r="I696" s="1"/>
  <c r="G696"/>
  <c r="E696"/>
  <c r="A696"/>
  <c r="O695"/>
  <c r="H695"/>
  <c r="I695" s="1"/>
  <c r="G695"/>
  <c r="E695"/>
  <c r="A695"/>
  <c r="O694"/>
  <c r="H694"/>
  <c r="I694" s="1"/>
  <c r="G694"/>
  <c r="E694"/>
  <c r="A694"/>
  <c r="O693"/>
  <c r="H693"/>
  <c r="I693" s="1"/>
  <c r="G693"/>
  <c r="E693"/>
  <c r="A693"/>
  <c r="O692"/>
  <c r="H692"/>
  <c r="I692" s="1"/>
  <c r="G692"/>
  <c r="E692"/>
  <c r="A692"/>
  <c r="O691"/>
  <c r="H691"/>
  <c r="I691" s="1"/>
  <c r="G691"/>
  <c r="E691"/>
  <c r="A691"/>
  <c r="O690"/>
  <c r="H690"/>
  <c r="I690" s="1"/>
  <c r="G690"/>
  <c r="E690"/>
  <c r="A690"/>
  <c r="O689"/>
  <c r="H689"/>
  <c r="I689" s="1"/>
  <c r="G689"/>
  <c r="E689"/>
  <c r="A689"/>
  <c r="O688"/>
  <c r="H688"/>
  <c r="I688" s="1"/>
  <c r="G688"/>
  <c r="E688"/>
  <c r="A688"/>
  <c r="O687"/>
  <c r="H687"/>
  <c r="I687" s="1"/>
  <c r="G687"/>
  <c r="E687"/>
  <c r="A687"/>
  <c r="O686"/>
  <c r="H686"/>
  <c r="I686" s="1"/>
  <c r="G686"/>
  <c r="E686"/>
  <c r="A686"/>
  <c r="O685"/>
  <c r="H685"/>
  <c r="I685" s="1"/>
  <c r="G685"/>
  <c r="E685"/>
  <c r="A685"/>
  <c r="O684"/>
  <c r="H684"/>
  <c r="I684" s="1"/>
  <c r="G684"/>
  <c r="E684"/>
  <c r="A684"/>
  <c r="O683"/>
  <c r="H683"/>
  <c r="I683" s="1"/>
  <c r="G683"/>
  <c r="E683"/>
  <c r="A683"/>
  <c r="O682"/>
  <c r="H682"/>
  <c r="I682" s="1"/>
  <c r="G682"/>
  <c r="E682"/>
  <c r="A682"/>
  <c r="O681"/>
  <c r="H681"/>
  <c r="I681" s="1"/>
  <c r="G681"/>
  <c r="E681"/>
  <c r="A681"/>
  <c r="O680"/>
  <c r="H680"/>
  <c r="I680" s="1"/>
  <c r="G680"/>
  <c r="E680"/>
  <c r="A680"/>
  <c r="O679"/>
  <c r="H679"/>
  <c r="I679" s="1"/>
  <c r="G679"/>
  <c r="E679"/>
  <c r="A679"/>
  <c r="O678"/>
  <c r="H678"/>
  <c r="I678" s="1"/>
  <c r="G678"/>
  <c r="E678"/>
  <c r="A678"/>
  <c r="O677"/>
  <c r="H677"/>
  <c r="I677" s="1"/>
  <c r="G677"/>
  <c r="E677"/>
  <c r="A677"/>
  <c r="O676"/>
  <c r="H676"/>
  <c r="I676" s="1"/>
  <c r="G676"/>
  <c r="E676"/>
  <c r="A676"/>
  <c r="O675"/>
  <c r="H675"/>
  <c r="I675" s="1"/>
  <c r="G675"/>
  <c r="E675"/>
  <c r="A675"/>
  <c r="O674"/>
  <c r="H674"/>
  <c r="I674" s="1"/>
  <c r="G674"/>
  <c r="E674"/>
  <c r="A674"/>
  <c r="O673"/>
  <c r="H673"/>
  <c r="I673" s="1"/>
  <c r="G673"/>
  <c r="E673"/>
  <c r="A673"/>
  <c r="O672"/>
  <c r="H672"/>
  <c r="I672" s="1"/>
  <c r="G672"/>
  <c r="E672"/>
  <c r="A672"/>
  <c r="O671"/>
  <c r="H671"/>
  <c r="I671" s="1"/>
  <c r="G671"/>
  <c r="E671"/>
  <c r="A671"/>
  <c r="O670"/>
  <c r="H670"/>
  <c r="I670" s="1"/>
  <c r="G670"/>
  <c r="E670"/>
  <c r="A670"/>
  <c r="O669"/>
  <c r="H669"/>
  <c r="I669" s="1"/>
  <c r="G669"/>
  <c r="E669"/>
  <c r="A669"/>
  <c r="O668"/>
  <c r="H668"/>
  <c r="I668" s="1"/>
  <c r="G668"/>
  <c r="E668"/>
  <c r="A668"/>
  <c r="O667"/>
  <c r="H667"/>
  <c r="I667" s="1"/>
  <c r="G667"/>
  <c r="E667"/>
  <c r="A667"/>
  <c r="O666"/>
  <c r="H666"/>
  <c r="I666" s="1"/>
  <c r="G666"/>
  <c r="E666"/>
  <c r="A666"/>
  <c r="O665"/>
  <c r="H665"/>
  <c r="I665" s="1"/>
  <c r="G665"/>
  <c r="E665"/>
  <c r="A665"/>
  <c r="O664"/>
  <c r="H664"/>
  <c r="I664" s="1"/>
  <c r="G664"/>
  <c r="E664"/>
  <c r="A664"/>
  <c r="O663"/>
  <c r="H663"/>
  <c r="I663" s="1"/>
  <c r="G663"/>
  <c r="E663"/>
  <c r="A663"/>
  <c r="O662"/>
  <c r="H662"/>
  <c r="I662" s="1"/>
  <c r="G662"/>
  <c r="E662"/>
  <c r="A662"/>
  <c r="O661"/>
  <c r="H661"/>
  <c r="I661" s="1"/>
  <c r="G661"/>
  <c r="E661"/>
  <c r="A661"/>
  <c r="O660"/>
  <c r="H660"/>
  <c r="I660" s="1"/>
  <c r="G660"/>
  <c r="E660"/>
  <c r="A660"/>
  <c r="O659"/>
  <c r="H659"/>
  <c r="I659" s="1"/>
  <c r="G659"/>
  <c r="E659"/>
  <c r="A659"/>
  <c r="O658"/>
  <c r="H658"/>
  <c r="I658" s="1"/>
  <c r="G658"/>
  <c r="E658"/>
  <c r="A658"/>
  <c r="O657"/>
  <c r="H657"/>
  <c r="I657" s="1"/>
  <c r="G657"/>
  <c r="E657"/>
  <c r="A657"/>
  <c r="O656"/>
  <c r="H656"/>
  <c r="I656" s="1"/>
  <c r="G656"/>
  <c r="E656"/>
  <c r="A656"/>
  <c r="O655"/>
  <c r="H655"/>
  <c r="I655" s="1"/>
  <c r="G655"/>
  <c r="E655"/>
  <c r="A655"/>
  <c r="O654"/>
  <c r="H654"/>
  <c r="I654" s="1"/>
  <c r="G654"/>
  <c r="E654"/>
  <c r="A654"/>
  <c r="O653"/>
  <c r="H653"/>
  <c r="I653" s="1"/>
  <c r="G653"/>
  <c r="E653"/>
  <c r="A653"/>
  <c r="O652"/>
  <c r="H652"/>
  <c r="I652" s="1"/>
  <c r="J652" s="1"/>
  <c r="G652"/>
  <c r="E652"/>
  <c r="A652"/>
  <c r="O651"/>
  <c r="H651"/>
  <c r="I651" s="1"/>
  <c r="G651"/>
  <c r="E651"/>
  <c r="A651"/>
  <c r="O650"/>
  <c r="H650"/>
  <c r="I650" s="1"/>
  <c r="G650"/>
  <c r="E650"/>
  <c r="A650"/>
  <c r="O649"/>
  <c r="H649"/>
  <c r="I649" s="1"/>
  <c r="G649"/>
  <c r="E649"/>
  <c r="A649"/>
  <c r="O648"/>
  <c r="H648"/>
  <c r="I648" s="1"/>
  <c r="G648"/>
  <c r="E648"/>
  <c r="A648"/>
  <c r="O647"/>
  <c r="H647"/>
  <c r="I647" s="1"/>
  <c r="G647"/>
  <c r="E647"/>
  <c r="A647"/>
  <c r="O646"/>
  <c r="H646"/>
  <c r="I646" s="1"/>
  <c r="G646"/>
  <c r="E646"/>
  <c r="A646"/>
  <c r="O645"/>
  <c r="H645"/>
  <c r="I645" s="1"/>
  <c r="G645"/>
  <c r="E645"/>
  <c r="A645"/>
  <c r="O644"/>
  <c r="H644"/>
  <c r="I644" s="1"/>
  <c r="G644"/>
  <c r="E644"/>
  <c r="A644"/>
  <c r="O643"/>
  <c r="H643"/>
  <c r="I643" s="1"/>
  <c r="G643"/>
  <c r="E643"/>
  <c r="A643"/>
  <c r="O642"/>
  <c r="H642"/>
  <c r="I642" s="1"/>
  <c r="G642"/>
  <c r="E642"/>
  <c r="A642"/>
  <c r="O641"/>
  <c r="H641"/>
  <c r="I641" s="1"/>
  <c r="G641"/>
  <c r="E641"/>
  <c r="A641"/>
  <c r="O640"/>
  <c r="H640"/>
  <c r="I640" s="1"/>
  <c r="G640"/>
  <c r="E640"/>
  <c r="A640"/>
  <c r="O639"/>
  <c r="H639"/>
  <c r="I639" s="1"/>
  <c r="G639"/>
  <c r="E639"/>
  <c r="A639"/>
  <c r="O638"/>
  <c r="H638"/>
  <c r="I638" s="1"/>
  <c r="G638"/>
  <c r="E638"/>
  <c r="A638"/>
  <c r="O637"/>
  <c r="H637"/>
  <c r="I637" s="1"/>
  <c r="G637"/>
  <c r="E637"/>
  <c r="A637"/>
  <c r="O636"/>
  <c r="H636"/>
  <c r="I636" s="1"/>
  <c r="G636"/>
  <c r="E636"/>
  <c r="A636"/>
  <c r="O635"/>
  <c r="H635"/>
  <c r="I635" s="1"/>
  <c r="G635"/>
  <c r="E635"/>
  <c r="A635"/>
  <c r="O634"/>
  <c r="H634"/>
  <c r="I634" s="1"/>
  <c r="G634"/>
  <c r="E634"/>
  <c r="A634"/>
  <c r="O633"/>
  <c r="H633"/>
  <c r="I633" s="1"/>
  <c r="G633"/>
  <c r="E633"/>
  <c r="A633"/>
  <c r="O632"/>
  <c r="H632"/>
  <c r="I632" s="1"/>
  <c r="G632"/>
  <c r="E632"/>
  <c r="A632"/>
  <c r="O631"/>
  <c r="H631"/>
  <c r="I631" s="1"/>
  <c r="G631"/>
  <c r="E631"/>
  <c r="A631"/>
  <c r="O630"/>
  <c r="H630"/>
  <c r="I630" s="1"/>
  <c r="G630"/>
  <c r="E630"/>
  <c r="A630"/>
  <c r="O629"/>
  <c r="H629"/>
  <c r="I629" s="1"/>
  <c r="G629"/>
  <c r="E629"/>
  <c r="A629"/>
  <c r="O628"/>
  <c r="H628"/>
  <c r="I628" s="1"/>
  <c r="G628"/>
  <c r="E628"/>
  <c r="A628"/>
  <c r="O627"/>
  <c r="H627"/>
  <c r="I627" s="1"/>
  <c r="G627"/>
  <c r="E627"/>
  <c r="A627"/>
  <c r="O626"/>
  <c r="H626"/>
  <c r="I626" s="1"/>
  <c r="G626"/>
  <c r="E626"/>
  <c r="A626"/>
  <c r="O625"/>
  <c r="H625"/>
  <c r="I625" s="1"/>
  <c r="G625"/>
  <c r="E625"/>
  <c r="A625"/>
  <c r="O624"/>
  <c r="H624"/>
  <c r="I624" s="1"/>
  <c r="G624"/>
  <c r="E624"/>
  <c r="A624"/>
  <c r="O623"/>
  <c r="H623"/>
  <c r="I623" s="1"/>
  <c r="G623"/>
  <c r="E623"/>
  <c r="A623"/>
  <c r="O622"/>
  <c r="H622"/>
  <c r="I622" s="1"/>
  <c r="G622"/>
  <c r="E622"/>
  <c r="A622"/>
  <c r="O621"/>
  <c r="H621"/>
  <c r="I621" s="1"/>
  <c r="G621"/>
  <c r="E621"/>
  <c r="A621"/>
  <c r="O620"/>
  <c r="H620"/>
  <c r="I620" s="1"/>
  <c r="G620"/>
  <c r="E620"/>
  <c r="A620"/>
  <c r="O619"/>
  <c r="H619"/>
  <c r="I619" s="1"/>
  <c r="G619"/>
  <c r="E619"/>
  <c r="A619"/>
  <c r="O618"/>
  <c r="H618"/>
  <c r="I618" s="1"/>
  <c r="G618"/>
  <c r="E618"/>
  <c r="A618"/>
  <c r="O617"/>
  <c r="H617"/>
  <c r="I617" s="1"/>
  <c r="G617"/>
  <c r="E617"/>
  <c r="A617"/>
  <c r="O616"/>
  <c r="H616"/>
  <c r="I616" s="1"/>
  <c r="G616"/>
  <c r="E616"/>
  <c r="A616"/>
  <c r="O615"/>
  <c r="H615"/>
  <c r="I615" s="1"/>
  <c r="G615"/>
  <c r="E615"/>
  <c r="A615"/>
  <c r="O614"/>
  <c r="H614"/>
  <c r="I614" s="1"/>
  <c r="G614"/>
  <c r="E614"/>
  <c r="A614"/>
  <c r="O613"/>
  <c r="H613"/>
  <c r="I613" s="1"/>
  <c r="G613"/>
  <c r="E613"/>
  <c r="A613"/>
  <c r="O612"/>
  <c r="H612"/>
  <c r="I612" s="1"/>
  <c r="G612"/>
  <c r="E612"/>
  <c r="A612"/>
  <c r="O611"/>
  <c r="H611"/>
  <c r="I611" s="1"/>
  <c r="G611"/>
  <c r="E611"/>
  <c r="A611"/>
  <c r="O610"/>
  <c r="H610"/>
  <c r="I610" s="1"/>
  <c r="G610"/>
  <c r="E610"/>
  <c r="A610"/>
  <c r="O609"/>
  <c r="H609"/>
  <c r="I609" s="1"/>
  <c r="G609"/>
  <c r="E609"/>
  <c r="A609"/>
  <c r="O608"/>
  <c r="H608"/>
  <c r="I608" s="1"/>
  <c r="G608"/>
  <c r="E608"/>
  <c r="A608"/>
  <c r="O607"/>
  <c r="H607"/>
  <c r="I607" s="1"/>
  <c r="G607"/>
  <c r="E607"/>
  <c r="A607"/>
  <c r="O606"/>
  <c r="H606"/>
  <c r="I606" s="1"/>
  <c r="G606"/>
  <c r="E606"/>
  <c r="A606"/>
  <c r="O605"/>
  <c r="H605"/>
  <c r="I605" s="1"/>
  <c r="G605"/>
  <c r="E605"/>
  <c r="A605"/>
  <c r="O604"/>
  <c r="H604"/>
  <c r="I604" s="1"/>
  <c r="G604"/>
  <c r="E604"/>
  <c r="A604"/>
  <c r="O603"/>
  <c r="H603"/>
  <c r="I603" s="1"/>
  <c r="G603"/>
  <c r="E603"/>
  <c r="A603"/>
  <c r="O602"/>
  <c r="H602"/>
  <c r="I602" s="1"/>
  <c r="G602"/>
  <c r="E602"/>
  <c r="A602"/>
  <c r="O601"/>
  <c r="H601"/>
  <c r="I601" s="1"/>
  <c r="G601"/>
  <c r="E601"/>
  <c r="A601"/>
  <c r="O600"/>
  <c r="H600"/>
  <c r="I600" s="1"/>
  <c r="G600"/>
  <c r="E600"/>
  <c r="A600"/>
  <c r="O599"/>
  <c r="H599"/>
  <c r="I599" s="1"/>
  <c r="G599"/>
  <c r="E599"/>
  <c r="A599"/>
  <c r="O598"/>
  <c r="H598"/>
  <c r="I598" s="1"/>
  <c r="G598"/>
  <c r="E598"/>
  <c r="A598"/>
  <c r="O597"/>
  <c r="H597"/>
  <c r="I597" s="1"/>
  <c r="G597"/>
  <c r="E597"/>
  <c r="A597"/>
  <c r="O596"/>
  <c r="H596"/>
  <c r="I596" s="1"/>
  <c r="G596"/>
  <c r="E596"/>
  <c r="A596"/>
  <c r="O595"/>
  <c r="H595"/>
  <c r="I595" s="1"/>
  <c r="G595"/>
  <c r="E595"/>
  <c r="A595"/>
  <c r="O594"/>
  <c r="H594"/>
  <c r="I594" s="1"/>
  <c r="G594"/>
  <c r="E594"/>
  <c r="A594"/>
  <c r="O593"/>
  <c r="H593"/>
  <c r="I593" s="1"/>
  <c r="G593"/>
  <c r="E593"/>
  <c r="A593"/>
  <c r="O592"/>
  <c r="H592"/>
  <c r="I592" s="1"/>
  <c r="G592"/>
  <c r="E592"/>
  <c r="A592"/>
  <c r="O591"/>
  <c r="H591"/>
  <c r="I591" s="1"/>
  <c r="G591"/>
  <c r="E591"/>
  <c r="A591"/>
  <c r="O590"/>
  <c r="H590"/>
  <c r="I590" s="1"/>
  <c r="G590"/>
  <c r="E590"/>
  <c r="A590"/>
  <c r="O589"/>
  <c r="H589"/>
  <c r="I589" s="1"/>
  <c r="G589"/>
  <c r="E589"/>
  <c r="A589"/>
  <c r="O588"/>
  <c r="H588"/>
  <c r="I588" s="1"/>
  <c r="G588"/>
  <c r="E588"/>
  <c r="A588"/>
  <c r="O587"/>
  <c r="H587"/>
  <c r="I587" s="1"/>
  <c r="G587"/>
  <c r="E587"/>
  <c r="A587"/>
  <c r="O586"/>
  <c r="H586"/>
  <c r="I586" s="1"/>
  <c r="G586"/>
  <c r="E586"/>
  <c r="A586"/>
  <c r="O585"/>
  <c r="H585"/>
  <c r="I585" s="1"/>
  <c r="G585"/>
  <c r="E585"/>
  <c r="A585"/>
  <c r="O584"/>
  <c r="H584"/>
  <c r="I584" s="1"/>
  <c r="G584"/>
  <c r="E584"/>
  <c r="A584"/>
  <c r="O583"/>
  <c r="H583"/>
  <c r="I583" s="1"/>
  <c r="G583"/>
  <c r="E583"/>
  <c r="A583"/>
  <c r="O582"/>
  <c r="H582"/>
  <c r="I582" s="1"/>
  <c r="G582"/>
  <c r="E582"/>
  <c r="A582"/>
  <c r="O581"/>
  <c r="H581"/>
  <c r="I581" s="1"/>
  <c r="G581"/>
  <c r="E581"/>
  <c r="A581"/>
  <c r="O580"/>
  <c r="H580"/>
  <c r="I580" s="1"/>
  <c r="G580"/>
  <c r="E580"/>
  <c r="A580"/>
  <c r="O579"/>
  <c r="H579"/>
  <c r="I579" s="1"/>
  <c r="G579"/>
  <c r="E579"/>
  <c r="A579"/>
  <c r="O578"/>
  <c r="H578"/>
  <c r="I578" s="1"/>
  <c r="G578"/>
  <c r="E578"/>
  <c r="A578"/>
  <c r="O577"/>
  <c r="H577"/>
  <c r="I577" s="1"/>
  <c r="G577"/>
  <c r="E577"/>
  <c r="A577"/>
  <c r="O576"/>
  <c r="H576"/>
  <c r="I576" s="1"/>
  <c r="G576"/>
  <c r="E576"/>
  <c r="A576"/>
  <c r="O575"/>
  <c r="H575"/>
  <c r="I575" s="1"/>
  <c r="G575"/>
  <c r="E575"/>
  <c r="A575"/>
  <c r="O574"/>
  <c r="H574"/>
  <c r="I574" s="1"/>
  <c r="G574"/>
  <c r="E574"/>
  <c r="A574"/>
  <c r="O573"/>
  <c r="H573"/>
  <c r="I573" s="1"/>
  <c r="G573"/>
  <c r="A573"/>
  <c r="O572"/>
  <c r="H572"/>
  <c r="I572" s="1"/>
  <c r="G572"/>
  <c r="E572"/>
  <c r="A572"/>
  <c r="O571"/>
  <c r="H571"/>
  <c r="I571" s="1"/>
  <c r="G571"/>
  <c r="E571"/>
  <c r="A571"/>
  <c r="O570"/>
  <c r="H570"/>
  <c r="I570" s="1"/>
  <c r="G570"/>
  <c r="E570"/>
  <c r="A570"/>
  <c r="O569"/>
  <c r="H569"/>
  <c r="I569" s="1"/>
  <c r="G569"/>
  <c r="E569"/>
  <c r="A569"/>
  <c r="O568"/>
  <c r="H568"/>
  <c r="I568" s="1"/>
  <c r="G568"/>
  <c r="E568"/>
  <c r="A568"/>
  <c r="O567"/>
  <c r="H567"/>
  <c r="I567" s="1"/>
  <c r="G567"/>
  <c r="E567"/>
  <c r="A567"/>
  <c r="O566"/>
  <c r="H566"/>
  <c r="I566" s="1"/>
  <c r="G566"/>
  <c r="E566"/>
  <c r="A566"/>
  <c r="O565"/>
  <c r="H565"/>
  <c r="I565" s="1"/>
  <c r="G565"/>
  <c r="E565"/>
  <c r="A565"/>
  <c r="O564"/>
  <c r="H564"/>
  <c r="I564" s="1"/>
  <c r="G564"/>
  <c r="E564"/>
  <c r="A564"/>
  <c r="O563"/>
  <c r="H563"/>
  <c r="I563" s="1"/>
  <c r="G563"/>
  <c r="E563"/>
  <c r="A563"/>
  <c r="O562"/>
  <c r="H562"/>
  <c r="I562" s="1"/>
  <c r="G562"/>
  <c r="E562"/>
  <c r="A562"/>
  <c r="O561"/>
  <c r="H561"/>
  <c r="I561" s="1"/>
  <c r="G561"/>
  <c r="E561"/>
  <c r="A561"/>
  <c r="O560"/>
  <c r="H560"/>
  <c r="I560" s="1"/>
  <c r="G560"/>
  <c r="E560"/>
  <c r="A560"/>
  <c r="O559"/>
  <c r="H559"/>
  <c r="I559" s="1"/>
  <c r="G559"/>
  <c r="E559"/>
  <c r="A559"/>
  <c r="O558"/>
  <c r="H558"/>
  <c r="I558" s="1"/>
  <c r="G558"/>
  <c r="E558"/>
  <c r="A558"/>
  <c r="O557"/>
  <c r="H557"/>
  <c r="I557" s="1"/>
  <c r="G557"/>
  <c r="E557"/>
  <c r="A557"/>
  <c r="O556"/>
  <c r="H556"/>
  <c r="I556" s="1"/>
  <c r="G556"/>
  <c r="E556"/>
  <c r="A556"/>
  <c r="O555"/>
  <c r="H555"/>
  <c r="I555" s="1"/>
  <c r="G555"/>
  <c r="E555"/>
  <c r="A555"/>
  <c r="O554"/>
  <c r="H554"/>
  <c r="I554" s="1"/>
  <c r="G554"/>
  <c r="E554"/>
  <c r="A554"/>
  <c r="O553"/>
  <c r="H553"/>
  <c r="I553" s="1"/>
  <c r="G553"/>
  <c r="E553"/>
  <c r="A553"/>
  <c r="O552"/>
  <c r="H552"/>
  <c r="I552" s="1"/>
  <c r="G552"/>
  <c r="E552"/>
  <c r="A552"/>
  <c r="O551"/>
  <c r="H551"/>
  <c r="I551" s="1"/>
  <c r="G551"/>
  <c r="E551"/>
  <c r="A551"/>
  <c r="O550"/>
  <c r="H550"/>
  <c r="I550" s="1"/>
  <c r="G550"/>
  <c r="E550"/>
  <c r="A550"/>
  <c r="O549"/>
  <c r="H549"/>
  <c r="I549" s="1"/>
  <c r="G549"/>
  <c r="E549"/>
  <c r="A549"/>
  <c r="O548"/>
  <c r="H548"/>
  <c r="I548" s="1"/>
  <c r="G548"/>
  <c r="E548"/>
  <c r="A548"/>
  <c r="O547"/>
  <c r="H547"/>
  <c r="I547" s="1"/>
  <c r="G547"/>
  <c r="E547"/>
  <c r="A547"/>
  <c r="O546"/>
  <c r="H546"/>
  <c r="I546" s="1"/>
  <c r="G546"/>
  <c r="E546"/>
  <c r="A546"/>
  <c r="O545"/>
  <c r="H545"/>
  <c r="I545" s="1"/>
  <c r="G545"/>
  <c r="E545"/>
  <c r="A545"/>
  <c r="O544"/>
  <c r="H544"/>
  <c r="I544" s="1"/>
  <c r="G544"/>
  <c r="A544"/>
  <c r="O543"/>
  <c r="H543"/>
  <c r="I543" s="1"/>
  <c r="G543"/>
  <c r="E543"/>
  <c r="A543"/>
  <c r="O542"/>
  <c r="H542"/>
  <c r="I542" s="1"/>
  <c r="G542"/>
  <c r="E542"/>
  <c r="A542"/>
  <c r="O541"/>
  <c r="H541"/>
  <c r="I541" s="1"/>
  <c r="G541"/>
  <c r="E541"/>
  <c r="A541"/>
  <c r="O540"/>
  <c r="H540"/>
  <c r="I540" s="1"/>
  <c r="G540"/>
  <c r="E540"/>
  <c r="A540"/>
  <c r="O539"/>
  <c r="H539"/>
  <c r="I539" s="1"/>
  <c r="G539"/>
  <c r="E539"/>
  <c r="A539"/>
  <c r="O538"/>
  <c r="H538"/>
  <c r="I538" s="1"/>
  <c r="G538"/>
  <c r="E538"/>
  <c r="A538"/>
  <c r="O537"/>
  <c r="H537"/>
  <c r="I537" s="1"/>
  <c r="G537"/>
  <c r="E537"/>
  <c r="A537"/>
  <c r="O536"/>
  <c r="H536"/>
  <c r="I536" s="1"/>
  <c r="G536"/>
  <c r="E536"/>
  <c r="A536"/>
  <c r="O535"/>
  <c r="H535"/>
  <c r="I535" s="1"/>
  <c r="G535"/>
  <c r="E535"/>
  <c r="A535"/>
  <c r="O534"/>
  <c r="H534"/>
  <c r="I534" s="1"/>
  <c r="G534"/>
  <c r="E534"/>
  <c r="A534"/>
  <c r="O533"/>
  <c r="H533"/>
  <c r="I533" s="1"/>
  <c r="G533"/>
  <c r="E533"/>
  <c r="A533"/>
  <c r="O532"/>
  <c r="H532"/>
  <c r="I532" s="1"/>
  <c r="G532"/>
  <c r="E532"/>
  <c r="A532"/>
  <c r="O531"/>
  <c r="H531"/>
  <c r="I531" s="1"/>
  <c r="G531"/>
  <c r="E531"/>
  <c r="A531"/>
  <c r="O530"/>
  <c r="H530"/>
  <c r="I530" s="1"/>
  <c r="G530"/>
  <c r="E530"/>
  <c r="A530"/>
  <c r="O529"/>
  <c r="H529"/>
  <c r="I529" s="1"/>
  <c r="G529"/>
  <c r="E529"/>
  <c r="A529"/>
  <c r="O528"/>
  <c r="H528"/>
  <c r="I528" s="1"/>
  <c r="G528"/>
  <c r="E528"/>
  <c r="A528"/>
  <c r="O527"/>
  <c r="H527"/>
  <c r="I527" s="1"/>
  <c r="G527"/>
  <c r="E527"/>
  <c r="A527"/>
  <c r="O526"/>
  <c r="H526"/>
  <c r="I526" s="1"/>
  <c r="G526"/>
  <c r="E526"/>
  <c r="A526"/>
  <c r="O525"/>
  <c r="H525"/>
  <c r="I525" s="1"/>
  <c r="G525"/>
  <c r="E525"/>
  <c r="A525"/>
  <c r="O524"/>
  <c r="H524"/>
  <c r="I524" s="1"/>
  <c r="G524"/>
  <c r="E524"/>
  <c r="A524"/>
  <c r="O523"/>
  <c r="H523"/>
  <c r="I523" s="1"/>
  <c r="G523"/>
  <c r="E523"/>
  <c r="A523"/>
  <c r="O522"/>
  <c r="H522"/>
  <c r="I522" s="1"/>
  <c r="G522"/>
  <c r="E522"/>
  <c r="A522"/>
  <c r="O521"/>
  <c r="H521"/>
  <c r="I521" s="1"/>
  <c r="G521"/>
  <c r="E521"/>
  <c r="A521"/>
  <c r="O520"/>
  <c r="H520"/>
  <c r="I520" s="1"/>
  <c r="G520"/>
  <c r="E520"/>
  <c r="A520"/>
  <c r="O519"/>
  <c r="H519"/>
  <c r="I519" s="1"/>
  <c r="G519"/>
  <c r="E519"/>
  <c r="A519"/>
  <c r="O518"/>
  <c r="H518"/>
  <c r="I518" s="1"/>
  <c r="G518"/>
  <c r="E518"/>
  <c r="A518"/>
  <c r="O517"/>
  <c r="H517"/>
  <c r="I517" s="1"/>
  <c r="G517"/>
  <c r="E517"/>
  <c r="A517"/>
  <c r="O516"/>
  <c r="H516"/>
  <c r="I516" s="1"/>
  <c r="G516"/>
  <c r="E516"/>
  <c r="A516"/>
  <c r="O515"/>
  <c r="H515"/>
  <c r="I515" s="1"/>
  <c r="G515"/>
  <c r="E515"/>
  <c r="A515"/>
  <c r="O514"/>
  <c r="H514"/>
  <c r="I514" s="1"/>
  <c r="G514"/>
  <c r="E514"/>
  <c r="A514"/>
  <c r="O513"/>
  <c r="H513"/>
  <c r="I513" s="1"/>
  <c r="G513"/>
  <c r="E513"/>
  <c r="A513"/>
  <c r="O512"/>
  <c r="H512"/>
  <c r="I512" s="1"/>
  <c r="G512"/>
  <c r="E512"/>
  <c r="A512"/>
  <c r="O511"/>
  <c r="H511"/>
  <c r="I511" s="1"/>
  <c r="G511"/>
  <c r="E511"/>
  <c r="A511"/>
  <c r="O510"/>
  <c r="H510"/>
  <c r="I510" s="1"/>
  <c r="G510"/>
  <c r="E510"/>
  <c r="A510"/>
  <c r="O509"/>
  <c r="H509"/>
  <c r="I509" s="1"/>
  <c r="G509"/>
  <c r="E509"/>
  <c r="A509"/>
  <c r="O508"/>
  <c r="H508"/>
  <c r="I508" s="1"/>
  <c r="G508"/>
  <c r="E508"/>
  <c r="A508"/>
  <c r="O507"/>
  <c r="H507"/>
  <c r="I507" s="1"/>
  <c r="G507"/>
  <c r="E507"/>
  <c r="A507"/>
  <c r="O506"/>
  <c r="H506"/>
  <c r="I506" s="1"/>
  <c r="G506"/>
  <c r="E506"/>
  <c r="A506"/>
  <c r="O505"/>
  <c r="H505"/>
  <c r="I505" s="1"/>
  <c r="G505"/>
  <c r="E505"/>
  <c r="A505"/>
  <c r="O504"/>
  <c r="H504"/>
  <c r="I504" s="1"/>
  <c r="G504"/>
  <c r="E504"/>
  <c r="A504"/>
  <c r="O503"/>
  <c r="H503"/>
  <c r="I503" s="1"/>
  <c r="G503"/>
  <c r="E503"/>
  <c r="A503"/>
  <c r="O502"/>
  <c r="H502"/>
  <c r="I502" s="1"/>
  <c r="G502"/>
  <c r="E502"/>
  <c r="A502"/>
  <c r="O501"/>
  <c r="H501"/>
  <c r="I501" s="1"/>
  <c r="G501"/>
  <c r="E501"/>
  <c r="A501"/>
  <c r="O500"/>
  <c r="H500"/>
  <c r="I500" s="1"/>
  <c r="G500"/>
  <c r="E500"/>
  <c r="A500"/>
  <c r="O499"/>
  <c r="H499"/>
  <c r="I499" s="1"/>
  <c r="G499"/>
  <c r="E499"/>
  <c r="A499"/>
  <c r="O498"/>
  <c r="H498"/>
  <c r="I498" s="1"/>
  <c r="G498"/>
  <c r="E498"/>
  <c r="A498"/>
  <c r="O497"/>
  <c r="H497"/>
  <c r="I497" s="1"/>
  <c r="G497"/>
  <c r="E497"/>
  <c r="A497"/>
  <c r="O496"/>
  <c r="H496"/>
  <c r="I496" s="1"/>
  <c r="G496"/>
  <c r="E496"/>
  <c r="A496"/>
  <c r="O495"/>
  <c r="H495"/>
  <c r="I495" s="1"/>
  <c r="G495"/>
  <c r="E495"/>
  <c r="A495"/>
  <c r="O494"/>
  <c r="H494"/>
  <c r="I494" s="1"/>
  <c r="G494"/>
  <c r="E494"/>
  <c r="A494"/>
  <c r="O493"/>
  <c r="H493"/>
  <c r="I493" s="1"/>
  <c r="G493"/>
  <c r="E493"/>
  <c r="A493"/>
  <c r="O492"/>
  <c r="H492"/>
  <c r="I492" s="1"/>
  <c r="G492"/>
  <c r="E492"/>
  <c r="A492"/>
  <c r="O491"/>
  <c r="H491"/>
  <c r="I491" s="1"/>
  <c r="G491"/>
  <c r="E491"/>
  <c r="A491"/>
  <c r="O490"/>
  <c r="H490"/>
  <c r="I490" s="1"/>
  <c r="G490"/>
  <c r="E490"/>
  <c r="A490"/>
  <c r="O489"/>
  <c r="H489"/>
  <c r="I489" s="1"/>
  <c r="G489"/>
  <c r="E489"/>
  <c r="A489"/>
  <c r="O488"/>
  <c r="H488"/>
  <c r="I488" s="1"/>
  <c r="G488"/>
  <c r="E488"/>
  <c r="A488"/>
  <c r="O487"/>
  <c r="H487"/>
  <c r="I487" s="1"/>
  <c r="G487"/>
  <c r="E487"/>
  <c r="A487"/>
  <c r="O486"/>
  <c r="H486"/>
  <c r="I486" s="1"/>
  <c r="G486"/>
  <c r="E486"/>
  <c r="A486"/>
  <c r="O485"/>
  <c r="H485"/>
  <c r="I485" s="1"/>
  <c r="G485"/>
  <c r="E485"/>
  <c r="A485"/>
  <c r="O484"/>
  <c r="H484"/>
  <c r="I484" s="1"/>
  <c r="G484"/>
  <c r="E484"/>
  <c r="A484"/>
  <c r="O483"/>
  <c r="H483"/>
  <c r="I483" s="1"/>
  <c r="G483"/>
  <c r="E483"/>
  <c r="A483"/>
  <c r="O482"/>
  <c r="H482"/>
  <c r="I482" s="1"/>
  <c r="G482"/>
  <c r="E482"/>
  <c r="A482"/>
  <c r="O481"/>
  <c r="H481"/>
  <c r="I481" s="1"/>
  <c r="G481"/>
  <c r="E481"/>
  <c r="A481"/>
  <c r="O480"/>
  <c r="H480"/>
  <c r="I480" s="1"/>
  <c r="G480"/>
  <c r="E480"/>
  <c r="A480"/>
  <c r="O479"/>
  <c r="H479"/>
  <c r="I479" s="1"/>
  <c r="G479"/>
  <c r="E479"/>
  <c r="A479"/>
  <c r="O478"/>
  <c r="H478"/>
  <c r="I478" s="1"/>
  <c r="G478"/>
  <c r="E478"/>
  <c r="A478"/>
  <c r="O477"/>
  <c r="H477"/>
  <c r="I477" s="1"/>
  <c r="G477"/>
  <c r="E477"/>
  <c r="A477"/>
  <c r="O476"/>
  <c r="H476"/>
  <c r="I476" s="1"/>
  <c r="G476"/>
  <c r="E476"/>
  <c r="A476"/>
  <c r="O475"/>
  <c r="H475"/>
  <c r="I475" s="1"/>
  <c r="G475"/>
  <c r="E475"/>
  <c r="A475"/>
  <c r="O474"/>
  <c r="H474"/>
  <c r="I474" s="1"/>
  <c r="G474"/>
  <c r="E474"/>
  <c r="A474"/>
  <c r="O473"/>
  <c r="H473"/>
  <c r="I473" s="1"/>
  <c r="G473"/>
  <c r="E473"/>
  <c r="A473"/>
  <c r="O472"/>
  <c r="H472"/>
  <c r="I472" s="1"/>
  <c r="G472"/>
  <c r="E472"/>
  <c r="A472"/>
  <c r="O471"/>
  <c r="H471"/>
  <c r="I471" s="1"/>
  <c r="G471"/>
  <c r="E471"/>
  <c r="A471"/>
  <c r="O470"/>
  <c r="H470"/>
  <c r="I470" s="1"/>
  <c r="G470"/>
  <c r="E470"/>
  <c r="A470"/>
  <c r="O469"/>
  <c r="H469"/>
  <c r="I469" s="1"/>
  <c r="G469"/>
  <c r="E469"/>
  <c r="A469"/>
  <c r="O468"/>
  <c r="H468"/>
  <c r="I468" s="1"/>
  <c r="G468"/>
  <c r="E468"/>
  <c r="A468"/>
  <c r="O467"/>
  <c r="H467"/>
  <c r="I467" s="1"/>
  <c r="G467"/>
  <c r="E467"/>
  <c r="A467"/>
  <c r="O466"/>
  <c r="H466"/>
  <c r="I466" s="1"/>
  <c r="G466"/>
  <c r="E466"/>
  <c r="A466"/>
  <c r="O465"/>
  <c r="H465"/>
  <c r="I465" s="1"/>
  <c r="G465"/>
  <c r="E465"/>
  <c r="A465"/>
  <c r="O464"/>
  <c r="H464"/>
  <c r="I464" s="1"/>
  <c r="G464"/>
  <c r="E464"/>
  <c r="A464"/>
  <c r="O463"/>
  <c r="I463"/>
  <c r="G463"/>
  <c r="E463"/>
  <c r="A463"/>
  <c r="O462"/>
  <c r="H462"/>
  <c r="I462" s="1"/>
  <c r="G462"/>
  <c r="E462"/>
  <c r="A462"/>
  <c r="O461"/>
  <c r="H461"/>
  <c r="I461" s="1"/>
  <c r="G461"/>
  <c r="E461"/>
  <c r="A461"/>
  <c r="O460"/>
  <c r="H460"/>
  <c r="I460" s="1"/>
  <c r="G460"/>
  <c r="E460"/>
  <c r="A460"/>
  <c r="O459"/>
  <c r="H459"/>
  <c r="I459" s="1"/>
  <c r="G459"/>
  <c r="E459"/>
  <c r="A459"/>
  <c r="O458"/>
  <c r="H458"/>
  <c r="I458" s="1"/>
  <c r="G458"/>
  <c r="E458"/>
  <c r="A458"/>
  <c r="O457"/>
  <c r="H457"/>
  <c r="I457" s="1"/>
  <c r="G457"/>
  <c r="E457"/>
  <c r="A457"/>
  <c r="O456"/>
  <c r="H456"/>
  <c r="I456" s="1"/>
  <c r="G456"/>
  <c r="E456"/>
  <c r="A456"/>
  <c r="O455"/>
  <c r="H455"/>
  <c r="I455" s="1"/>
  <c r="G455"/>
  <c r="E455"/>
  <c r="A455"/>
  <c r="O454"/>
  <c r="H454"/>
  <c r="I454" s="1"/>
  <c r="G454"/>
  <c r="E454"/>
  <c r="A454"/>
  <c r="O453"/>
  <c r="H453"/>
  <c r="I453" s="1"/>
  <c r="G453"/>
  <c r="E453"/>
  <c r="A453"/>
  <c r="O452"/>
  <c r="H452"/>
  <c r="I452" s="1"/>
  <c r="G452"/>
  <c r="E452"/>
  <c r="A452"/>
  <c r="O451"/>
  <c r="H451"/>
  <c r="I451" s="1"/>
  <c r="G451"/>
  <c r="E451"/>
  <c r="A451"/>
  <c r="O450"/>
  <c r="H450"/>
  <c r="I450" s="1"/>
  <c r="G450"/>
  <c r="E450"/>
  <c r="A450"/>
  <c r="O449"/>
  <c r="H449"/>
  <c r="I449" s="1"/>
  <c r="G449"/>
  <c r="E449"/>
  <c r="A449"/>
  <c r="O448"/>
  <c r="H448"/>
  <c r="I448" s="1"/>
  <c r="G448"/>
  <c r="E448"/>
  <c r="A448"/>
  <c r="O447"/>
  <c r="H447"/>
  <c r="I447" s="1"/>
  <c r="G447"/>
  <c r="E447"/>
  <c r="A447"/>
  <c r="O446"/>
  <c r="H446"/>
  <c r="I446" s="1"/>
  <c r="G446"/>
  <c r="E446"/>
  <c r="A446"/>
  <c r="O445"/>
  <c r="H445"/>
  <c r="I445" s="1"/>
  <c r="G445"/>
  <c r="E445"/>
  <c r="A445"/>
  <c r="O444"/>
  <c r="H444"/>
  <c r="I444" s="1"/>
  <c r="G444"/>
  <c r="E444"/>
  <c r="A444"/>
  <c r="O443"/>
  <c r="H443"/>
  <c r="I443" s="1"/>
  <c r="G443"/>
  <c r="E443"/>
  <c r="A443"/>
  <c r="O442"/>
  <c r="H442"/>
  <c r="I442" s="1"/>
  <c r="G442"/>
  <c r="E442"/>
  <c r="A442"/>
  <c r="O441"/>
  <c r="H441"/>
  <c r="I441" s="1"/>
  <c r="G441"/>
  <c r="E441"/>
  <c r="A441"/>
  <c r="O440"/>
  <c r="H440"/>
  <c r="I440" s="1"/>
  <c r="G440"/>
  <c r="E440"/>
  <c r="A440"/>
  <c r="O439"/>
  <c r="H439"/>
  <c r="I439" s="1"/>
  <c r="G439"/>
  <c r="E439"/>
  <c r="A439"/>
  <c r="O438"/>
  <c r="H438"/>
  <c r="I438" s="1"/>
  <c r="G438"/>
  <c r="E438"/>
  <c r="A438"/>
  <c r="O437"/>
  <c r="H437"/>
  <c r="I437" s="1"/>
  <c r="G437"/>
  <c r="E437"/>
  <c r="A437"/>
  <c r="O436"/>
  <c r="H436"/>
  <c r="I436" s="1"/>
  <c r="G436"/>
  <c r="E436"/>
  <c r="A436"/>
  <c r="O435"/>
  <c r="H435"/>
  <c r="I435" s="1"/>
  <c r="G435"/>
  <c r="E435"/>
  <c r="A435"/>
  <c r="O434"/>
  <c r="H434"/>
  <c r="I434" s="1"/>
  <c r="G434"/>
  <c r="E434"/>
  <c r="A434"/>
  <c r="O433"/>
  <c r="H433"/>
  <c r="I433" s="1"/>
  <c r="G433"/>
  <c r="E433"/>
  <c r="A433"/>
  <c r="O432"/>
  <c r="H432"/>
  <c r="I432" s="1"/>
  <c r="G432"/>
  <c r="E432"/>
  <c r="A432"/>
  <c r="O431"/>
  <c r="H431"/>
  <c r="I431" s="1"/>
  <c r="G431"/>
  <c r="E431"/>
  <c r="A431"/>
  <c r="O430"/>
  <c r="H430"/>
  <c r="I430" s="1"/>
  <c r="G430"/>
  <c r="E430"/>
  <c r="A430"/>
  <c r="O429"/>
  <c r="H429"/>
  <c r="I429" s="1"/>
  <c r="G429"/>
  <c r="E429"/>
  <c r="A429"/>
  <c r="O428"/>
  <c r="H428"/>
  <c r="I428" s="1"/>
  <c r="G428"/>
  <c r="E428"/>
  <c r="A428"/>
  <c r="O427"/>
  <c r="H427"/>
  <c r="I427" s="1"/>
  <c r="G427"/>
  <c r="E427"/>
  <c r="A427"/>
  <c r="O426"/>
  <c r="H426"/>
  <c r="I426" s="1"/>
  <c r="G426"/>
  <c r="E426"/>
  <c r="A426"/>
  <c r="O425"/>
  <c r="H425"/>
  <c r="I425" s="1"/>
  <c r="G425"/>
  <c r="E425"/>
  <c r="A425"/>
  <c r="O424"/>
  <c r="H424"/>
  <c r="I424" s="1"/>
  <c r="G424"/>
  <c r="E424"/>
  <c r="A424"/>
  <c r="O423"/>
  <c r="H423"/>
  <c r="I423" s="1"/>
  <c r="G423"/>
  <c r="E423"/>
  <c r="A423"/>
  <c r="O422"/>
  <c r="H422"/>
  <c r="I422" s="1"/>
  <c r="G422"/>
  <c r="E422"/>
  <c r="A422"/>
  <c r="O421"/>
  <c r="H421"/>
  <c r="I421" s="1"/>
  <c r="G421"/>
  <c r="E421"/>
  <c r="A421"/>
  <c r="O420"/>
  <c r="H420"/>
  <c r="I420" s="1"/>
  <c r="G420"/>
  <c r="E420"/>
  <c r="A420"/>
  <c r="O419"/>
  <c r="H419"/>
  <c r="I419" s="1"/>
  <c r="G419"/>
  <c r="E419"/>
  <c r="A419"/>
  <c r="O418"/>
  <c r="H418"/>
  <c r="I418" s="1"/>
  <c r="G418"/>
  <c r="E418"/>
  <c r="A418"/>
  <c r="O417"/>
  <c r="H417"/>
  <c r="I417" s="1"/>
  <c r="G417"/>
  <c r="E417"/>
  <c r="A417"/>
  <c r="O416"/>
  <c r="H416"/>
  <c r="I416" s="1"/>
  <c r="G416"/>
  <c r="E416"/>
  <c r="A416"/>
  <c r="O415"/>
  <c r="H415"/>
  <c r="I415" s="1"/>
  <c r="G415"/>
  <c r="E415"/>
  <c r="A415"/>
  <c r="O414"/>
  <c r="H414"/>
  <c r="I414" s="1"/>
  <c r="G414"/>
  <c r="E414"/>
  <c r="A414"/>
  <c r="O413"/>
  <c r="H413"/>
  <c r="I413" s="1"/>
  <c r="G413"/>
  <c r="E413"/>
  <c r="A413"/>
  <c r="O412"/>
  <c r="H412"/>
  <c r="I412" s="1"/>
  <c r="G412"/>
  <c r="E412"/>
  <c r="A412"/>
  <c r="O411"/>
  <c r="H411"/>
  <c r="I411" s="1"/>
  <c r="G411"/>
  <c r="E411"/>
  <c r="A411"/>
  <c r="O410"/>
  <c r="H410"/>
  <c r="I410" s="1"/>
  <c r="G410"/>
  <c r="E410"/>
  <c r="A410"/>
  <c r="O409"/>
  <c r="H409"/>
  <c r="I409" s="1"/>
  <c r="G409"/>
  <c r="E409"/>
  <c r="A409"/>
  <c r="O408"/>
  <c r="H408"/>
  <c r="I408" s="1"/>
  <c r="G408"/>
  <c r="E408"/>
  <c r="A408"/>
  <c r="O407"/>
  <c r="H407"/>
  <c r="I407" s="1"/>
  <c r="G407"/>
  <c r="E407"/>
  <c r="A407"/>
  <c r="O406"/>
  <c r="H406"/>
  <c r="I406" s="1"/>
  <c r="G406"/>
  <c r="E406"/>
  <c r="A406"/>
  <c r="O405"/>
  <c r="H405"/>
  <c r="I405" s="1"/>
  <c r="G405"/>
  <c r="E405"/>
  <c r="A405"/>
  <c r="O404"/>
  <c r="H404"/>
  <c r="I404" s="1"/>
  <c r="G404"/>
  <c r="E404"/>
  <c r="A404"/>
  <c r="O403"/>
  <c r="H403"/>
  <c r="I403" s="1"/>
  <c r="G403"/>
  <c r="E403"/>
  <c r="A403"/>
  <c r="O402"/>
  <c r="H402"/>
  <c r="I402" s="1"/>
  <c r="G402"/>
  <c r="E402"/>
  <c r="A402"/>
  <c r="O401"/>
  <c r="H401"/>
  <c r="I401" s="1"/>
  <c r="G401"/>
  <c r="E401"/>
  <c r="A401"/>
  <c r="O400"/>
  <c r="H400"/>
  <c r="I400" s="1"/>
  <c r="G400"/>
  <c r="E400"/>
  <c r="A400"/>
  <c r="O399"/>
  <c r="H399"/>
  <c r="I399" s="1"/>
  <c r="G399"/>
  <c r="E399"/>
  <c r="A399"/>
  <c r="O398"/>
  <c r="H398"/>
  <c r="I398" s="1"/>
  <c r="G398"/>
  <c r="E398"/>
  <c r="A398"/>
  <c r="O397"/>
  <c r="H397"/>
  <c r="I397" s="1"/>
  <c r="G397"/>
  <c r="E397"/>
  <c r="A397"/>
  <c r="O396"/>
  <c r="H396"/>
  <c r="I396" s="1"/>
  <c r="G396"/>
  <c r="E396"/>
  <c r="A396"/>
  <c r="O395"/>
  <c r="H395"/>
  <c r="I395" s="1"/>
  <c r="G395"/>
  <c r="E395"/>
  <c r="A395"/>
  <c r="O394"/>
  <c r="H394"/>
  <c r="I394" s="1"/>
  <c r="G394"/>
  <c r="E394"/>
  <c r="A394"/>
  <c r="O393"/>
  <c r="H393"/>
  <c r="I393" s="1"/>
  <c r="G393"/>
  <c r="E393"/>
  <c r="A393"/>
  <c r="O392"/>
  <c r="H392"/>
  <c r="I392" s="1"/>
  <c r="G392"/>
  <c r="E392"/>
  <c r="A392"/>
  <c r="O391"/>
  <c r="H391"/>
  <c r="I391" s="1"/>
  <c r="G391"/>
  <c r="E391"/>
  <c r="A391"/>
  <c r="O389"/>
  <c r="H389"/>
  <c r="I389" s="1"/>
  <c r="G389"/>
  <c r="E389"/>
  <c r="A389"/>
  <c r="O380"/>
  <c r="H380"/>
  <c r="I380" s="1"/>
  <c r="G380"/>
  <c r="E380"/>
  <c r="A380"/>
  <c r="O56"/>
  <c r="H56"/>
  <c r="I56" s="1"/>
  <c r="G56"/>
  <c r="E56"/>
  <c r="A56"/>
  <c r="O202"/>
  <c r="H202"/>
  <c r="I202" s="1"/>
  <c r="G202"/>
  <c r="E202"/>
  <c r="A202"/>
  <c r="O205"/>
  <c r="H205"/>
  <c r="I205" s="1"/>
  <c r="G205"/>
  <c r="E205"/>
  <c r="A205"/>
  <c r="O347"/>
  <c r="H347"/>
  <c r="I347" s="1"/>
  <c r="G347"/>
  <c r="E347"/>
  <c r="A347"/>
  <c r="O280"/>
  <c r="H280"/>
  <c r="I280" s="1"/>
  <c r="G280"/>
  <c r="E280"/>
  <c r="A280"/>
  <c r="O93"/>
  <c r="H93"/>
  <c r="I93" s="1"/>
  <c r="G93"/>
  <c r="E93"/>
  <c r="A93"/>
  <c r="O361"/>
  <c r="H361"/>
  <c r="I361" s="1"/>
  <c r="G361"/>
  <c r="E361"/>
  <c r="A361"/>
  <c r="O18"/>
  <c r="H18"/>
  <c r="I18" s="1"/>
  <c r="G18"/>
  <c r="E18"/>
  <c r="A18"/>
  <c r="O60"/>
  <c r="H60"/>
  <c r="I60" s="1"/>
  <c r="G60"/>
  <c r="E60"/>
  <c r="A60"/>
  <c r="O250"/>
  <c r="H250"/>
  <c r="I250" s="1"/>
  <c r="G250"/>
  <c r="E250"/>
  <c r="A250"/>
  <c r="O387"/>
  <c r="H387"/>
  <c r="I387" s="1"/>
  <c r="G387"/>
  <c r="E387"/>
  <c r="A387"/>
  <c r="O206"/>
  <c r="H206"/>
  <c r="I206" s="1"/>
  <c r="G206"/>
  <c r="E206"/>
  <c r="A206"/>
  <c r="O107"/>
  <c r="H107"/>
  <c r="I107" s="1"/>
  <c r="G107"/>
  <c r="E107"/>
  <c r="A107"/>
  <c r="O92"/>
  <c r="H92"/>
  <c r="I92" s="1"/>
  <c r="G92"/>
  <c r="E92"/>
  <c r="A92"/>
  <c r="O386"/>
  <c r="H386"/>
  <c r="I386" s="1"/>
  <c r="G386"/>
  <c r="E386"/>
  <c r="A386"/>
  <c r="O263"/>
  <c r="H263"/>
  <c r="I263" s="1"/>
  <c r="G263"/>
  <c r="E263"/>
  <c r="A263"/>
  <c r="O191"/>
  <c r="H191"/>
  <c r="I191" s="1"/>
  <c r="G191"/>
  <c r="E191"/>
  <c r="A191"/>
  <c r="O175"/>
  <c r="H175"/>
  <c r="I175" s="1"/>
  <c r="G175"/>
  <c r="E175"/>
  <c r="A175"/>
  <c r="O155"/>
  <c r="H155"/>
  <c r="I155" s="1"/>
  <c r="G155"/>
  <c r="E155"/>
  <c r="A155"/>
  <c r="O113"/>
  <c r="H113"/>
  <c r="I113" s="1"/>
  <c r="G113"/>
  <c r="E113"/>
  <c r="A113"/>
  <c r="O264"/>
  <c r="H264"/>
  <c r="I264" s="1"/>
  <c r="G264"/>
  <c r="E264"/>
  <c r="A264"/>
  <c r="O136"/>
  <c r="H136"/>
  <c r="I136" s="1"/>
  <c r="G136"/>
  <c r="E136"/>
  <c r="A136"/>
  <c r="O218"/>
  <c r="H218"/>
  <c r="I218" s="1"/>
  <c r="G218"/>
  <c r="E218"/>
  <c r="A218"/>
  <c r="O368"/>
  <c r="H368"/>
  <c r="I368" s="1"/>
  <c r="G368"/>
  <c r="E368"/>
  <c r="A368"/>
  <c r="O346"/>
  <c r="H346"/>
  <c r="I346" s="1"/>
  <c r="G346"/>
  <c r="E346"/>
  <c r="A346"/>
  <c r="O32"/>
  <c r="H32"/>
  <c r="I32" s="1"/>
  <c r="G32"/>
  <c r="E32"/>
  <c r="A32"/>
  <c r="O76"/>
  <c r="H76"/>
  <c r="I76" s="1"/>
  <c r="G76"/>
  <c r="E76"/>
  <c r="A76"/>
  <c r="O310"/>
  <c r="H310"/>
  <c r="I310" s="1"/>
  <c r="G310"/>
  <c r="E310"/>
  <c r="A310"/>
  <c r="O34"/>
  <c r="H34"/>
  <c r="I34" s="1"/>
  <c r="G34"/>
  <c r="E34"/>
  <c r="A34"/>
  <c r="O106"/>
  <c r="H106"/>
  <c r="I106" s="1"/>
  <c r="G106"/>
  <c r="E106"/>
  <c r="A106"/>
  <c r="O286"/>
  <c r="H286"/>
  <c r="I286" s="1"/>
  <c r="G286"/>
  <c r="E286"/>
  <c r="A286"/>
  <c r="O17"/>
  <c r="H17"/>
  <c r="I17" s="1"/>
  <c r="G17"/>
  <c r="E17"/>
  <c r="A17"/>
  <c r="O33"/>
  <c r="H33"/>
  <c r="I33" s="1"/>
  <c r="G33"/>
  <c r="E33"/>
  <c r="A33"/>
  <c r="O271"/>
  <c r="H271"/>
  <c r="I271" s="1"/>
  <c r="G271"/>
  <c r="E271"/>
  <c r="A271"/>
  <c r="O66"/>
  <c r="H66"/>
  <c r="I66" s="1"/>
  <c r="G66"/>
  <c r="E66"/>
  <c r="A66"/>
  <c r="O233"/>
  <c r="H233"/>
  <c r="I233" s="1"/>
  <c r="G233"/>
  <c r="E233"/>
  <c r="A233"/>
  <c r="O385"/>
  <c r="H385"/>
  <c r="I385" s="1"/>
  <c r="G385"/>
  <c r="E385"/>
  <c r="A385"/>
  <c r="O334"/>
  <c r="H334"/>
  <c r="I334" s="1"/>
  <c r="G334"/>
  <c r="E334"/>
  <c r="A334"/>
  <c r="O333"/>
  <c r="H333"/>
  <c r="I333" s="1"/>
  <c r="G333"/>
  <c r="E333"/>
  <c r="A333"/>
  <c r="O37"/>
  <c r="H37"/>
  <c r="I37" s="1"/>
  <c r="G37"/>
  <c r="E37"/>
  <c r="A37"/>
  <c r="O251"/>
  <c r="H251"/>
  <c r="I251" s="1"/>
  <c r="G251"/>
  <c r="E251"/>
  <c r="A251"/>
  <c r="O105"/>
  <c r="H105"/>
  <c r="I105" s="1"/>
  <c r="G105"/>
  <c r="E105"/>
  <c r="A105"/>
  <c r="O190"/>
  <c r="H190"/>
  <c r="I190" s="1"/>
  <c r="G190"/>
  <c r="E190"/>
  <c r="A190"/>
  <c r="O332"/>
  <c r="H332"/>
  <c r="I332" s="1"/>
  <c r="G332"/>
  <c r="E332"/>
  <c r="A332"/>
  <c r="O174"/>
  <c r="H174"/>
  <c r="I174" s="1"/>
  <c r="G174"/>
  <c r="E174"/>
  <c r="A174"/>
  <c r="O65"/>
  <c r="H65"/>
  <c r="I65" s="1"/>
  <c r="G65"/>
  <c r="E65"/>
  <c r="A65"/>
  <c r="O249"/>
  <c r="H249"/>
  <c r="I249" s="1"/>
  <c r="G249"/>
  <c r="E249"/>
  <c r="A249"/>
  <c r="O59"/>
  <c r="H59"/>
  <c r="I59" s="1"/>
  <c r="G59"/>
  <c r="E59"/>
  <c r="A59"/>
  <c r="O384"/>
  <c r="H384"/>
  <c r="I384" s="1"/>
  <c r="G384"/>
  <c r="E384"/>
  <c r="A384"/>
  <c r="O320"/>
  <c r="H320"/>
  <c r="I320" s="1"/>
  <c r="G320"/>
  <c r="E320"/>
  <c r="A320"/>
  <c r="O309"/>
  <c r="H309"/>
  <c r="I309" s="1"/>
  <c r="G309"/>
  <c r="E309"/>
  <c r="A309"/>
  <c r="O383"/>
  <c r="H383"/>
  <c r="I383" s="1"/>
  <c r="G383"/>
  <c r="E383"/>
  <c r="A383"/>
  <c r="O147"/>
  <c r="H147"/>
  <c r="I147" s="1"/>
  <c r="G147"/>
  <c r="E147"/>
  <c r="A147"/>
  <c r="O204"/>
  <c r="H204"/>
  <c r="I204" s="1"/>
  <c r="G204"/>
  <c r="E204"/>
  <c r="A204"/>
  <c r="O296"/>
  <c r="H296"/>
  <c r="I296" s="1"/>
  <c r="G296"/>
  <c r="E296"/>
  <c r="A296"/>
  <c r="O382"/>
  <c r="H382"/>
  <c r="I382" s="1"/>
  <c r="G382"/>
  <c r="E382"/>
  <c r="A382"/>
  <c r="O111"/>
  <c r="H111"/>
  <c r="I111" s="1"/>
  <c r="G111"/>
  <c r="E111"/>
  <c r="A111"/>
  <c r="O278"/>
  <c r="H278"/>
  <c r="I278" s="1"/>
  <c r="G278"/>
  <c r="E278"/>
  <c r="A278"/>
  <c r="O39"/>
  <c r="H39"/>
  <c r="I39" s="1"/>
  <c r="G39"/>
  <c r="E39"/>
  <c r="A39"/>
  <c r="O173"/>
  <c r="H173"/>
  <c r="I173" s="1"/>
  <c r="G173"/>
  <c r="E173"/>
  <c r="A173"/>
  <c r="O90"/>
  <c r="H90"/>
  <c r="I90" s="1"/>
  <c r="G90"/>
  <c r="E90"/>
  <c r="A90"/>
  <c r="O104"/>
  <c r="H104"/>
  <c r="I104" s="1"/>
  <c r="G104"/>
  <c r="E104"/>
  <c r="A104"/>
  <c r="O16"/>
  <c r="H16"/>
  <c r="I16" s="1"/>
  <c r="G16"/>
  <c r="E16"/>
  <c r="A16"/>
  <c r="O31"/>
  <c r="H31"/>
  <c r="I31" s="1"/>
  <c r="G31"/>
  <c r="E31"/>
  <c r="A31"/>
  <c r="O30"/>
  <c r="H30"/>
  <c r="I30" s="1"/>
  <c r="G30"/>
  <c r="E30"/>
  <c r="A30"/>
  <c r="O331"/>
  <c r="H331"/>
  <c r="I331" s="1"/>
  <c r="G331"/>
  <c r="E331"/>
  <c r="A331"/>
  <c r="O262"/>
  <c r="H262"/>
  <c r="I262" s="1"/>
  <c r="G262"/>
  <c r="E262"/>
  <c r="A262"/>
  <c r="O135"/>
  <c r="H135"/>
  <c r="I135" s="1"/>
  <c r="G135"/>
  <c r="E135"/>
  <c r="A135"/>
  <c r="O232"/>
  <c r="H232"/>
  <c r="I232" s="1"/>
  <c r="G232"/>
  <c r="E232"/>
  <c r="A232"/>
  <c r="O270"/>
  <c r="H270"/>
  <c r="I270" s="1"/>
  <c r="G270"/>
  <c r="E270"/>
  <c r="A270"/>
  <c r="O172"/>
  <c r="H172"/>
  <c r="I172" s="1"/>
  <c r="G172"/>
  <c r="E172"/>
  <c r="A172"/>
  <c r="O125"/>
  <c r="H125"/>
  <c r="I125" s="1"/>
  <c r="G125"/>
  <c r="E125"/>
  <c r="A125"/>
  <c r="O279"/>
  <c r="H279"/>
  <c r="I279" s="1"/>
  <c r="G279"/>
  <c r="E279"/>
  <c r="A279"/>
  <c r="O58"/>
  <c r="H58"/>
  <c r="I58" s="1"/>
  <c r="G58"/>
  <c r="E58"/>
  <c r="A58"/>
  <c r="O75"/>
  <c r="H75"/>
  <c r="I75" s="1"/>
  <c r="G75"/>
  <c r="E75"/>
  <c r="A75"/>
  <c r="O217"/>
  <c r="H217"/>
  <c r="I217" s="1"/>
  <c r="G217"/>
  <c r="E217"/>
  <c r="A217"/>
  <c r="O15"/>
  <c r="H15"/>
  <c r="I15" s="1"/>
  <c r="G15"/>
  <c r="E15"/>
  <c r="A15"/>
  <c r="O146"/>
  <c r="H146"/>
  <c r="I146" s="1"/>
  <c r="G146"/>
  <c r="E146"/>
  <c r="A146"/>
  <c r="O91"/>
  <c r="H91"/>
  <c r="I91" s="1"/>
  <c r="G91"/>
  <c r="E91"/>
  <c r="A91"/>
  <c r="O41"/>
  <c r="H41"/>
  <c r="I41" s="1"/>
  <c r="G41"/>
  <c r="E41"/>
  <c r="A41"/>
  <c r="O203"/>
  <c r="H203"/>
  <c r="I203" s="1"/>
  <c r="G203"/>
  <c r="E203"/>
  <c r="A203"/>
  <c r="O345"/>
  <c r="H345"/>
  <c r="I345" s="1"/>
  <c r="G345"/>
  <c r="E345"/>
  <c r="A345"/>
  <c r="O112"/>
  <c r="H112"/>
  <c r="I112" s="1"/>
  <c r="G112"/>
  <c r="E112"/>
  <c r="A112"/>
  <c r="O231"/>
  <c r="H231"/>
  <c r="I231" s="1"/>
  <c r="G231"/>
  <c r="E231"/>
  <c r="A231"/>
  <c r="O145"/>
  <c r="H145"/>
  <c r="I145" s="1"/>
  <c r="G145"/>
  <c r="E145"/>
  <c r="A145"/>
  <c r="O40"/>
  <c r="H40"/>
  <c r="I40" s="1"/>
  <c r="G40"/>
  <c r="E40"/>
  <c r="A40"/>
  <c r="O353"/>
  <c r="H353"/>
  <c r="I353" s="1"/>
  <c r="G353"/>
  <c r="E353"/>
  <c r="A353"/>
  <c r="O230"/>
  <c r="H230"/>
  <c r="I230" s="1"/>
  <c r="G230"/>
  <c r="E230"/>
  <c r="A230"/>
  <c r="O367"/>
  <c r="H367"/>
  <c r="I367" s="1"/>
  <c r="G367"/>
  <c r="E367"/>
  <c r="A367"/>
  <c r="O308"/>
  <c r="H308"/>
  <c r="I308" s="1"/>
  <c r="G308"/>
  <c r="E308"/>
  <c r="A308"/>
  <c r="O330"/>
  <c r="H330"/>
  <c r="I330" s="1"/>
  <c r="G330"/>
  <c r="E330"/>
  <c r="A330"/>
  <c r="O201"/>
  <c r="H201"/>
  <c r="I201" s="1"/>
  <c r="G201"/>
  <c r="E201"/>
  <c r="A201"/>
  <c r="O235"/>
  <c r="H235"/>
  <c r="I235" s="1"/>
  <c r="G235"/>
  <c r="E235"/>
  <c r="A235"/>
  <c r="O74"/>
  <c r="H74"/>
  <c r="I74" s="1"/>
  <c r="G74"/>
  <c r="E74"/>
  <c r="A74"/>
  <c r="O103"/>
  <c r="H103"/>
  <c r="I103" s="1"/>
  <c r="G103"/>
  <c r="E103"/>
  <c r="A103"/>
  <c r="O89"/>
  <c r="H89"/>
  <c r="I89" s="1"/>
  <c r="G89"/>
  <c r="E89"/>
  <c r="A89"/>
  <c r="O180"/>
  <c r="H180"/>
  <c r="I180" s="1"/>
  <c r="G180"/>
  <c r="E180"/>
  <c r="A180"/>
  <c r="O171"/>
  <c r="H171"/>
  <c r="I171" s="1"/>
  <c r="G171"/>
  <c r="E171"/>
  <c r="A171"/>
  <c r="O207"/>
  <c r="H207"/>
  <c r="I207" s="1"/>
  <c r="G207"/>
  <c r="E207"/>
  <c r="A207"/>
  <c r="O381"/>
  <c r="H381"/>
  <c r="I381" s="1"/>
  <c r="G381"/>
  <c r="E381"/>
  <c r="A381"/>
  <c r="O114"/>
  <c r="H114"/>
  <c r="I114" s="1"/>
  <c r="G114"/>
  <c r="E114"/>
  <c r="A114"/>
  <c r="O124"/>
  <c r="H124"/>
  <c r="I124" s="1"/>
  <c r="G124"/>
  <c r="E124"/>
  <c r="A124"/>
  <c r="O29"/>
  <c r="H29"/>
  <c r="I29" s="1"/>
  <c r="G29"/>
  <c r="E29"/>
  <c r="A29"/>
  <c r="O259"/>
  <c r="H259"/>
  <c r="I259" s="1"/>
  <c r="G259"/>
  <c r="E259"/>
  <c r="A259"/>
  <c r="O269"/>
  <c r="H269"/>
  <c r="I269" s="1"/>
  <c r="G269"/>
  <c r="E269"/>
  <c r="A269"/>
  <c r="O57"/>
  <c r="H57"/>
  <c r="I57" s="1"/>
  <c r="G57"/>
  <c r="E57"/>
  <c r="A57"/>
  <c r="O216"/>
  <c r="H216"/>
  <c r="I216" s="1"/>
  <c r="G216"/>
  <c r="E216"/>
  <c r="A216"/>
  <c r="O181"/>
  <c r="H181"/>
  <c r="I181" s="1"/>
  <c r="G181"/>
  <c r="E181"/>
  <c r="A181"/>
  <c r="O229"/>
  <c r="H229"/>
  <c r="I229" s="1"/>
  <c r="G229"/>
  <c r="E229"/>
  <c r="A229"/>
  <c r="O360"/>
  <c r="H360"/>
  <c r="I360" s="1"/>
  <c r="G360"/>
  <c r="E360"/>
  <c r="A360"/>
  <c r="O170"/>
  <c r="H170"/>
  <c r="I170" s="1"/>
  <c r="G170"/>
  <c r="E170"/>
  <c r="A170"/>
  <c r="O261"/>
  <c r="H261"/>
  <c r="I261" s="1"/>
  <c r="G261"/>
  <c r="E261"/>
  <c r="A261"/>
  <c r="O102"/>
  <c r="H102"/>
  <c r="I102" s="1"/>
  <c r="G102"/>
  <c r="E102"/>
  <c r="O144"/>
  <c r="H144"/>
  <c r="I144" s="1"/>
  <c r="G144"/>
  <c r="E144"/>
  <c r="A144"/>
  <c r="O277"/>
  <c r="H277"/>
  <c r="I277" s="1"/>
  <c r="G277"/>
  <c r="E277"/>
  <c r="A277"/>
  <c r="O134"/>
  <c r="H134"/>
  <c r="I134" s="1"/>
  <c r="G134"/>
  <c r="E134"/>
  <c r="A134"/>
  <c r="O352"/>
  <c r="H352"/>
  <c r="I352" s="1"/>
  <c r="G352"/>
  <c r="E352"/>
  <c r="A352"/>
  <c r="O189"/>
  <c r="H189"/>
  <c r="I189" s="1"/>
  <c r="G189"/>
  <c r="E189"/>
  <c r="A189"/>
  <c r="O344"/>
  <c r="H344"/>
  <c r="I344" s="1"/>
  <c r="G344"/>
  <c r="E344"/>
  <c r="A344"/>
  <c r="O295"/>
  <c r="H295"/>
  <c r="I295" s="1"/>
  <c r="G295"/>
  <c r="E295"/>
  <c r="A295"/>
  <c r="O319"/>
  <c r="H319"/>
  <c r="I319" s="1"/>
  <c r="G319"/>
  <c r="E319"/>
  <c r="A319"/>
  <c r="O329"/>
  <c r="H329"/>
  <c r="I329" s="1"/>
  <c r="G329"/>
  <c r="E329"/>
  <c r="A329"/>
  <c r="O343"/>
  <c r="H343"/>
  <c r="I343" s="1"/>
  <c r="G343"/>
  <c r="E343"/>
  <c r="A343"/>
  <c r="O38"/>
  <c r="H38"/>
  <c r="I38" s="1"/>
  <c r="G38"/>
  <c r="E38"/>
  <c r="A38"/>
  <c r="O153"/>
  <c r="H153"/>
  <c r="I153" s="1"/>
  <c r="G153"/>
  <c r="E153"/>
  <c r="A153"/>
  <c r="O179"/>
  <c r="H179"/>
  <c r="I179" s="1"/>
  <c r="G179"/>
  <c r="E179"/>
  <c r="A179"/>
  <c r="O88"/>
  <c r="H88"/>
  <c r="I88" s="1"/>
  <c r="G88"/>
  <c r="E88"/>
  <c r="A88"/>
  <c r="O143"/>
  <c r="H143"/>
  <c r="I143" s="1"/>
  <c r="G143"/>
  <c r="E143"/>
  <c r="A143"/>
  <c r="O328"/>
  <c r="H328"/>
  <c r="I328" s="1"/>
  <c r="G328"/>
  <c r="E328"/>
  <c r="A328"/>
  <c r="O379"/>
  <c r="H379"/>
  <c r="I379" s="1"/>
  <c r="G379"/>
  <c r="E379"/>
  <c r="A379"/>
  <c r="O318"/>
  <c r="H318"/>
  <c r="I318" s="1"/>
  <c r="G318"/>
  <c r="E318"/>
  <c r="A318"/>
  <c r="O167"/>
  <c r="H167"/>
  <c r="I167" s="1"/>
  <c r="G167"/>
  <c r="E167"/>
  <c r="A167"/>
  <c r="O241"/>
  <c r="H241"/>
  <c r="I241" s="1"/>
  <c r="G241"/>
  <c r="E241"/>
  <c r="A241"/>
  <c r="O64"/>
  <c r="H64"/>
  <c r="I64" s="1"/>
  <c r="G64"/>
  <c r="E64"/>
  <c r="A64"/>
  <c r="O123"/>
  <c r="H123"/>
  <c r="I123" s="1"/>
  <c r="G123"/>
  <c r="E123"/>
  <c r="A123"/>
  <c r="O133"/>
  <c r="H133"/>
  <c r="I133" s="1"/>
  <c r="G133"/>
  <c r="E133"/>
  <c r="A133"/>
  <c r="O87"/>
  <c r="H87"/>
  <c r="I87" s="1"/>
  <c r="G87"/>
  <c r="E87"/>
  <c r="A87"/>
  <c r="O307"/>
  <c r="H307"/>
  <c r="I307" s="1"/>
  <c r="G307"/>
  <c r="E307"/>
  <c r="A307"/>
  <c r="O240"/>
  <c r="H240"/>
  <c r="I240" s="1"/>
  <c r="G240"/>
  <c r="E240"/>
  <c r="A240"/>
  <c r="O215"/>
  <c r="H215"/>
  <c r="I215" s="1"/>
  <c r="G215"/>
  <c r="E215"/>
  <c r="A215"/>
  <c r="O154"/>
  <c r="H154"/>
  <c r="I154" s="1"/>
  <c r="G154"/>
  <c r="E154"/>
  <c r="A154"/>
  <c r="O222"/>
  <c r="H222"/>
  <c r="I222" s="1"/>
  <c r="G222"/>
  <c r="E222"/>
  <c r="A222"/>
  <c r="O252"/>
  <c r="H252"/>
  <c r="I252" s="1"/>
  <c r="G252"/>
  <c r="E252"/>
  <c r="A252"/>
  <c r="O306"/>
  <c r="H306"/>
  <c r="I306" s="1"/>
  <c r="G306"/>
  <c r="E306"/>
  <c r="A306"/>
  <c r="O260"/>
  <c r="H260"/>
  <c r="I260" s="1"/>
  <c r="G260"/>
  <c r="E260"/>
  <c r="A260"/>
  <c r="O166"/>
  <c r="H166"/>
  <c r="I166" s="1"/>
  <c r="G166"/>
  <c r="E166"/>
  <c r="A166"/>
  <c r="O214"/>
  <c r="H214"/>
  <c r="I214" s="1"/>
  <c r="G214"/>
  <c r="E214"/>
  <c r="A214"/>
  <c r="O287"/>
  <c r="H287"/>
  <c r="I287" s="1"/>
  <c r="G287"/>
  <c r="E287"/>
  <c r="A287"/>
  <c r="O220"/>
  <c r="H220"/>
  <c r="I220" s="1"/>
  <c r="G220"/>
  <c r="E220"/>
  <c r="A220"/>
  <c r="O239"/>
  <c r="H239"/>
  <c r="I239" s="1"/>
  <c r="G239"/>
  <c r="E239"/>
  <c r="A239"/>
  <c r="O342"/>
  <c r="H342"/>
  <c r="I342" s="1"/>
  <c r="G342"/>
  <c r="E342"/>
  <c r="A342"/>
  <c r="O73"/>
  <c r="H73"/>
  <c r="I73" s="1"/>
  <c r="G73"/>
  <c r="E73"/>
  <c r="A73"/>
  <c r="O221"/>
  <c r="H221"/>
  <c r="I221" s="1"/>
  <c r="G221"/>
  <c r="E221"/>
  <c r="A221"/>
  <c r="O276"/>
  <c r="H276"/>
  <c r="I276" s="1"/>
  <c r="G276"/>
  <c r="E276"/>
  <c r="A276"/>
  <c r="O101"/>
  <c r="H101"/>
  <c r="I101" s="1"/>
  <c r="G101"/>
  <c r="E101"/>
  <c r="A101"/>
  <c r="O14"/>
  <c r="H14"/>
  <c r="I14" s="1"/>
  <c r="G14"/>
  <c r="E14"/>
  <c r="A14"/>
  <c r="O13"/>
  <c r="H13"/>
  <c r="I13" s="1"/>
  <c r="G13"/>
  <c r="E13"/>
  <c r="A13"/>
  <c r="O28"/>
  <c r="H28"/>
  <c r="I28" s="1"/>
  <c r="G28"/>
  <c r="E28"/>
  <c r="A28"/>
  <c r="O12"/>
  <c r="H12"/>
  <c r="I12" s="1"/>
  <c r="G12"/>
  <c r="E12"/>
  <c r="A12"/>
  <c r="O351"/>
  <c r="H351"/>
  <c r="I351" s="1"/>
  <c r="G351"/>
  <c r="E351"/>
  <c r="A351"/>
  <c r="O86"/>
  <c r="H86"/>
  <c r="I86" s="1"/>
  <c r="G86"/>
  <c r="E86"/>
  <c r="A86"/>
  <c r="O142"/>
  <c r="H142"/>
  <c r="I142" s="1"/>
  <c r="G142"/>
  <c r="E142"/>
  <c r="A142"/>
  <c r="O327"/>
  <c r="H327"/>
  <c r="I327" s="1"/>
  <c r="G327"/>
  <c r="E327"/>
  <c r="A327"/>
  <c r="O27"/>
  <c r="H27"/>
  <c r="I27" s="1"/>
  <c r="G27"/>
  <c r="E27"/>
  <c r="A27"/>
  <c r="O122"/>
  <c r="H122"/>
  <c r="I122" s="1"/>
  <c r="G122"/>
  <c r="E122"/>
  <c r="A122"/>
  <c r="O199"/>
  <c r="H199"/>
  <c r="I199" s="1"/>
  <c r="G199"/>
  <c r="E199"/>
  <c r="A199"/>
  <c r="O258"/>
  <c r="H258"/>
  <c r="I258" s="1"/>
  <c r="G258"/>
  <c r="E258"/>
  <c r="A258"/>
  <c r="O157"/>
  <c r="H157"/>
  <c r="I157" s="1"/>
  <c r="G157"/>
  <c r="E157"/>
  <c r="A157"/>
  <c r="O26"/>
  <c r="H26"/>
  <c r="I26" s="1"/>
  <c r="G26"/>
  <c r="E26"/>
  <c r="A26"/>
  <c r="O282"/>
  <c r="H282"/>
  <c r="I282" s="1"/>
  <c r="G282"/>
  <c r="E282"/>
  <c r="A282"/>
  <c r="O359"/>
  <c r="H359"/>
  <c r="I359" s="1"/>
  <c r="G359"/>
  <c r="E359"/>
  <c r="A359"/>
  <c r="O213"/>
  <c r="H213"/>
  <c r="I213" s="1"/>
  <c r="G213"/>
  <c r="E213"/>
  <c r="A213"/>
  <c r="O366"/>
  <c r="H366"/>
  <c r="I366" s="1"/>
  <c r="G366"/>
  <c r="E366"/>
  <c r="A366"/>
  <c r="O121"/>
  <c r="H121"/>
  <c r="I121" s="1"/>
  <c r="G121"/>
  <c r="E121"/>
  <c r="A121"/>
  <c r="O63"/>
  <c r="H63"/>
  <c r="I63" s="1"/>
  <c r="G63"/>
  <c r="E63"/>
  <c r="A63"/>
  <c r="O305"/>
  <c r="H305"/>
  <c r="I305" s="1"/>
  <c r="G305"/>
  <c r="E305"/>
  <c r="A305"/>
  <c r="O341"/>
  <c r="H341"/>
  <c r="I341" s="1"/>
  <c r="G341"/>
  <c r="E341"/>
  <c r="A341"/>
  <c r="O198"/>
  <c r="H198"/>
  <c r="I198" s="1"/>
  <c r="G198"/>
  <c r="E198"/>
  <c r="A198"/>
  <c r="O132"/>
  <c r="H132"/>
  <c r="I132" s="1"/>
  <c r="G132"/>
  <c r="E132"/>
  <c r="A132"/>
  <c r="O285"/>
  <c r="H285"/>
  <c r="I285" s="1"/>
  <c r="G285"/>
  <c r="E285"/>
  <c r="A285"/>
  <c r="O317"/>
  <c r="H317"/>
  <c r="I317" s="1"/>
  <c r="G317"/>
  <c r="E317"/>
  <c r="A317"/>
  <c r="O234"/>
  <c r="H234"/>
  <c r="I234" s="1"/>
  <c r="G234"/>
  <c r="E234"/>
  <c r="A234"/>
  <c r="O61"/>
  <c r="H61"/>
  <c r="I61" s="1"/>
  <c r="G61"/>
  <c r="E61"/>
  <c r="A61"/>
  <c r="O183"/>
  <c r="H183"/>
  <c r="I183" s="1"/>
  <c r="G183"/>
  <c r="E183"/>
  <c r="A183"/>
  <c r="O335"/>
  <c r="H335"/>
  <c r="I335" s="1"/>
  <c r="G335"/>
  <c r="E335"/>
  <c r="A335"/>
  <c r="O388"/>
  <c r="H388"/>
  <c r="I388" s="1"/>
  <c r="G388"/>
  <c r="E388"/>
  <c r="A388"/>
  <c r="O110"/>
  <c r="H110"/>
  <c r="I110" s="1"/>
  <c r="G110"/>
  <c r="E110"/>
  <c r="A110"/>
  <c r="O77"/>
  <c r="H77"/>
  <c r="I77" s="1"/>
  <c r="G77"/>
  <c r="E77"/>
  <c r="A77"/>
  <c r="O156"/>
  <c r="H156"/>
  <c r="I156" s="1"/>
  <c r="G156"/>
  <c r="E156"/>
  <c r="A156"/>
  <c r="O11"/>
  <c r="H11"/>
  <c r="I11" s="1"/>
  <c r="G11"/>
  <c r="E11"/>
  <c r="A11"/>
  <c r="O148"/>
  <c r="H148"/>
  <c r="I148" s="1"/>
  <c r="G148"/>
  <c r="E148"/>
  <c r="A148"/>
  <c r="O109"/>
  <c r="H109"/>
  <c r="I109" s="1"/>
  <c r="G109"/>
  <c r="E109"/>
  <c r="A109"/>
  <c r="O192"/>
  <c r="H192"/>
  <c r="I192" s="1"/>
  <c r="G192"/>
  <c r="E192"/>
  <c r="A192"/>
  <c r="O152"/>
  <c r="H152"/>
  <c r="I152" s="1"/>
  <c r="G152"/>
  <c r="E152"/>
  <c r="A152"/>
  <c r="O358"/>
  <c r="H358"/>
  <c r="I358" s="1"/>
  <c r="G358"/>
  <c r="E358"/>
  <c r="A358"/>
  <c r="O268"/>
  <c r="H268"/>
  <c r="I268" s="1"/>
  <c r="G268"/>
  <c r="E268"/>
  <c r="A268"/>
  <c r="O378"/>
  <c r="H378"/>
  <c r="I378" s="1"/>
  <c r="G378"/>
  <c r="E378"/>
  <c r="A378"/>
  <c r="O377"/>
  <c r="H377"/>
  <c r="I377" s="1"/>
  <c r="G377"/>
  <c r="E377"/>
  <c r="A377"/>
  <c r="O55"/>
  <c r="H55"/>
  <c r="I55" s="1"/>
  <c r="G55"/>
  <c r="E55"/>
  <c r="A55"/>
  <c r="O36"/>
  <c r="H36"/>
  <c r="I36" s="1"/>
  <c r="G36"/>
  <c r="E36"/>
  <c r="A36"/>
  <c r="O325"/>
  <c r="H325"/>
  <c r="I325" s="1"/>
  <c r="G325"/>
  <c r="E325"/>
  <c r="A325"/>
  <c r="O212"/>
  <c r="H212"/>
  <c r="I212" s="1"/>
  <c r="G212"/>
  <c r="E212"/>
  <c r="A212"/>
  <c r="O256"/>
  <c r="H256"/>
  <c r="I256" s="1"/>
  <c r="G256"/>
  <c r="E256"/>
  <c r="A256"/>
  <c r="O275"/>
  <c r="H275"/>
  <c r="I275" s="1"/>
  <c r="G275"/>
  <c r="E275"/>
  <c r="A275"/>
  <c r="O237"/>
  <c r="H237"/>
  <c r="I237" s="1"/>
  <c r="G237"/>
  <c r="E237"/>
  <c r="A237"/>
  <c r="O236"/>
  <c r="H236"/>
  <c r="I236" s="1"/>
  <c r="G236"/>
  <c r="E236"/>
  <c r="A236"/>
  <c r="O163"/>
  <c r="H163"/>
  <c r="I163" s="1"/>
  <c r="G163"/>
  <c r="E163"/>
  <c r="A163"/>
  <c r="O85"/>
  <c r="H85"/>
  <c r="I85" s="1"/>
  <c r="G85"/>
  <c r="E85"/>
  <c r="A85"/>
  <c r="O131"/>
  <c r="H131"/>
  <c r="I131" s="1"/>
  <c r="G131"/>
  <c r="E131"/>
  <c r="A131"/>
  <c r="O165"/>
  <c r="H165"/>
  <c r="I165" s="1"/>
  <c r="G165"/>
  <c r="E165"/>
  <c r="A165"/>
  <c r="O100"/>
  <c r="H100"/>
  <c r="I100" s="1"/>
  <c r="G100"/>
  <c r="E100"/>
  <c r="A100"/>
  <c r="O25"/>
  <c r="H25"/>
  <c r="I25" s="1"/>
  <c r="G25"/>
  <c r="E25"/>
  <c r="A25"/>
  <c r="O284"/>
  <c r="H284"/>
  <c r="I284" s="1"/>
  <c r="G284"/>
  <c r="E284"/>
  <c r="A284"/>
  <c r="O304"/>
  <c r="H304"/>
  <c r="I304" s="1"/>
  <c r="G304"/>
  <c r="E304"/>
  <c r="A304"/>
  <c r="O197"/>
  <c r="H197"/>
  <c r="I197" s="1"/>
  <c r="G197"/>
  <c r="E197"/>
  <c r="A197"/>
  <c r="O62"/>
  <c r="H62"/>
  <c r="I62" s="1"/>
  <c r="G62"/>
  <c r="E62"/>
  <c r="A62"/>
  <c r="O141"/>
  <c r="H141"/>
  <c r="I141" s="1"/>
  <c r="G141"/>
  <c r="E141"/>
  <c r="A141"/>
  <c r="O119"/>
  <c r="H119"/>
  <c r="I119" s="1"/>
  <c r="G119"/>
  <c r="E119"/>
  <c r="A119"/>
  <c r="O54"/>
  <c r="H54"/>
  <c r="I54" s="1"/>
  <c r="G54"/>
  <c r="E54"/>
  <c r="A54"/>
  <c r="O219"/>
  <c r="H219"/>
  <c r="I219" s="1"/>
  <c r="G219"/>
  <c r="E219"/>
  <c r="A219"/>
  <c r="O326"/>
  <c r="H326"/>
  <c r="I326" s="1"/>
  <c r="G326"/>
  <c r="E326"/>
  <c r="A326"/>
  <c r="O84"/>
  <c r="H84"/>
  <c r="I84" s="1"/>
  <c r="G84"/>
  <c r="E84"/>
  <c r="A84"/>
  <c r="O182"/>
  <c r="H182"/>
  <c r="I182" s="1"/>
  <c r="G182"/>
  <c r="E182"/>
  <c r="A182"/>
  <c r="O257"/>
  <c r="H257"/>
  <c r="I257" s="1"/>
  <c r="G257"/>
  <c r="E257"/>
  <c r="A257"/>
  <c r="O72"/>
  <c r="H72"/>
  <c r="I72" s="1"/>
  <c r="G72"/>
  <c r="E72"/>
  <c r="A72"/>
  <c r="O365"/>
  <c r="H365"/>
  <c r="I365" s="1"/>
  <c r="G365"/>
  <c r="E365"/>
  <c r="A365"/>
  <c r="O283"/>
  <c r="H283"/>
  <c r="I283" s="1"/>
  <c r="G283"/>
  <c r="E283"/>
  <c r="A283"/>
  <c r="O164"/>
  <c r="H164"/>
  <c r="I164" s="1"/>
  <c r="G164"/>
  <c r="E164"/>
  <c r="A164"/>
  <c r="O238"/>
  <c r="H238"/>
  <c r="I238" s="1"/>
  <c r="G238"/>
  <c r="E238"/>
  <c r="A238"/>
  <c r="O316"/>
  <c r="H316"/>
  <c r="I316" s="1"/>
  <c r="G316"/>
  <c r="E316"/>
  <c r="A316"/>
  <c r="O99"/>
  <c r="H99"/>
  <c r="I99" s="1"/>
  <c r="G99"/>
  <c r="E99"/>
  <c r="A99"/>
  <c r="O130"/>
  <c r="H130"/>
  <c r="I130" s="1"/>
  <c r="G130"/>
  <c r="E130"/>
  <c r="A130"/>
  <c r="O120"/>
  <c r="H120"/>
  <c r="I120" s="1"/>
  <c r="G120"/>
  <c r="E120"/>
  <c r="A120"/>
  <c r="O211"/>
  <c r="H211"/>
  <c r="I211" s="1"/>
  <c r="G211"/>
  <c r="E211"/>
  <c r="A211"/>
  <c r="O340"/>
  <c r="H340"/>
  <c r="I340" s="1"/>
  <c r="G340"/>
  <c r="E340"/>
  <c r="A340"/>
  <c r="O267"/>
  <c r="H267"/>
  <c r="I267" s="1"/>
  <c r="G267"/>
  <c r="E267"/>
  <c r="A267"/>
  <c r="O354"/>
  <c r="H354"/>
  <c r="I354" s="1"/>
  <c r="G354"/>
  <c r="E354"/>
  <c r="A354"/>
  <c r="O349"/>
  <c r="H349"/>
  <c r="I349" s="1"/>
  <c r="G349"/>
  <c r="E349"/>
  <c r="A349"/>
  <c r="O348"/>
  <c r="H348"/>
  <c r="I348" s="1"/>
  <c r="G348"/>
  <c r="E348"/>
  <c r="A348"/>
  <c r="O350"/>
  <c r="H350"/>
  <c r="I350" s="1"/>
  <c r="G350"/>
  <c r="E350"/>
  <c r="A350"/>
  <c r="O129"/>
  <c r="H129"/>
  <c r="I129" s="1"/>
  <c r="G129"/>
  <c r="E129"/>
  <c r="A129"/>
  <c r="O127"/>
  <c r="H127"/>
  <c r="I127" s="1"/>
  <c r="G127"/>
  <c r="E127"/>
  <c r="A127"/>
  <c r="O128"/>
  <c r="H128"/>
  <c r="I128" s="1"/>
  <c r="G128"/>
  <c r="E128"/>
  <c r="A128"/>
  <c r="O126"/>
  <c r="H126"/>
  <c r="I126" s="1"/>
  <c r="G126"/>
  <c r="E126"/>
  <c r="A126"/>
  <c r="O274"/>
  <c r="H274"/>
  <c r="I274" s="1"/>
  <c r="G274"/>
  <c r="E274"/>
  <c r="A274"/>
  <c r="O273"/>
  <c r="H273"/>
  <c r="I273" s="1"/>
  <c r="G273"/>
  <c r="E273"/>
  <c r="A273"/>
  <c r="O272"/>
  <c r="H272"/>
  <c r="I272" s="1"/>
  <c r="G272"/>
  <c r="E272"/>
  <c r="A272"/>
  <c r="O281"/>
  <c r="H281"/>
  <c r="I281" s="1"/>
  <c r="G281"/>
  <c r="E281"/>
  <c r="A281"/>
  <c r="O266"/>
  <c r="H266"/>
  <c r="I266" s="1"/>
  <c r="G266"/>
  <c r="E266"/>
  <c r="A266"/>
  <c r="O265"/>
  <c r="H265"/>
  <c r="I265" s="1"/>
  <c r="G265"/>
  <c r="E265"/>
  <c r="A265"/>
  <c r="O363"/>
  <c r="H363"/>
  <c r="I363" s="1"/>
  <c r="G363"/>
  <c r="E363"/>
  <c r="A363"/>
  <c r="O364"/>
  <c r="H364"/>
  <c r="I364" s="1"/>
  <c r="G364"/>
  <c r="E364"/>
  <c r="A364"/>
  <c r="O369"/>
  <c r="H369"/>
  <c r="I369" s="1"/>
  <c r="G369"/>
  <c r="E369"/>
  <c r="A369"/>
  <c r="O362"/>
  <c r="H362"/>
  <c r="I362" s="1"/>
  <c r="G362"/>
  <c r="E362"/>
  <c r="A362"/>
  <c r="O67"/>
  <c r="H67"/>
  <c r="I67" s="1"/>
  <c r="G67"/>
  <c r="E67"/>
  <c r="A67"/>
  <c r="O178"/>
  <c r="H178"/>
  <c r="I178" s="1"/>
  <c r="G178"/>
  <c r="E178"/>
  <c r="A178"/>
  <c r="O176"/>
  <c r="H176"/>
  <c r="I176" s="1"/>
  <c r="G176"/>
  <c r="E176"/>
  <c r="A176"/>
  <c r="O177"/>
  <c r="H177"/>
  <c r="I177" s="1"/>
  <c r="G177"/>
  <c r="E177"/>
  <c r="A177"/>
  <c r="O357"/>
  <c r="H357"/>
  <c r="I357" s="1"/>
  <c r="G357"/>
  <c r="E357"/>
  <c r="A357"/>
  <c r="O355"/>
  <c r="H355"/>
  <c r="I355" s="1"/>
  <c r="G355"/>
  <c r="E355"/>
  <c r="A355"/>
  <c r="O356"/>
  <c r="H356"/>
  <c r="I356" s="1"/>
  <c r="G356"/>
  <c r="E356"/>
  <c r="A356"/>
  <c r="O150"/>
  <c r="H150"/>
  <c r="I150" s="1"/>
  <c r="G150"/>
  <c r="E150"/>
  <c r="A150"/>
  <c r="O149"/>
  <c r="H149"/>
  <c r="I149" s="1"/>
  <c r="G149"/>
  <c r="E149"/>
  <c r="A149"/>
  <c r="O151"/>
  <c r="H151"/>
  <c r="I151" s="1"/>
  <c r="G151"/>
  <c r="E151"/>
  <c r="A151"/>
  <c r="O70"/>
  <c r="H70"/>
  <c r="I70" s="1"/>
  <c r="G70"/>
  <c r="E70"/>
  <c r="A70"/>
  <c r="O71"/>
  <c r="H71"/>
  <c r="I71" s="1"/>
  <c r="G71"/>
  <c r="E71"/>
  <c r="A71"/>
  <c r="O69"/>
  <c r="H69"/>
  <c r="I69" s="1"/>
  <c r="G69"/>
  <c r="E69"/>
  <c r="A69"/>
  <c r="O68"/>
  <c r="H68"/>
  <c r="I68" s="1"/>
  <c r="G68"/>
  <c r="E68"/>
  <c r="A68"/>
  <c r="O254"/>
  <c r="H254"/>
  <c r="I254" s="1"/>
  <c r="G254"/>
  <c r="E254"/>
  <c r="A254"/>
  <c r="O255"/>
  <c r="H255"/>
  <c r="I255" s="1"/>
  <c r="G255"/>
  <c r="E255"/>
  <c r="A255"/>
  <c r="O253"/>
  <c r="H253"/>
  <c r="I253" s="1"/>
  <c r="G253"/>
  <c r="E253"/>
  <c r="A253"/>
  <c r="O9"/>
  <c r="H9"/>
  <c r="I9" s="1"/>
  <c r="G9"/>
  <c r="E9"/>
  <c r="A9"/>
  <c r="O8"/>
  <c r="H8"/>
  <c r="I8" s="1"/>
  <c r="G8"/>
  <c r="E8"/>
  <c r="A8"/>
  <c r="O10"/>
  <c r="H10"/>
  <c r="I10" s="1"/>
  <c r="G10"/>
  <c r="E10"/>
  <c r="A10"/>
  <c r="O19"/>
  <c r="H19"/>
  <c r="I19" s="1"/>
  <c r="G19"/>
  <c r="E19"/>
  <c r="A19"/>
  <c r="O7"/>
  <c r="H7"/>
  <c r="I7" s="1"/>
  <c r="G7"/>
  <c r="E7"/>
  <c r="A7"/>
  <c r="O209"/>
  <c r="H209"/>
  <c r="I209" s="1"/>
  <c r="G209"/>
  <c r="E209"/>
  <c r="A209"/>
  <c r="O210"/>
  <c r="H210"/>
  <c r="I210" s="1"/>
  <c r="G210"/>
  <c r="E210"/>
  <c r="A210"/>
  <c r="O208"/>
  <c r="H208"/>
  <c r="I208" s="1"/>
  <c r="G208"/>
  <c r="E208"/>
  <c r="A208"/>
  <c r="O98"/>
  <c r="H98"/>
  <c r="I98" s="1"/>
  <c r="G98"/>
  <c r="E98"/>
  <c r="A98"/>
  <c r="O97"/>
  <c r="H97"/>
  <c r="I97" s="1"/>
  <c r="G97"/>
  <c r="E97"/>
  <c r="A97"/>
  <c r="O96"/>
  <c r="H96"/>
  <c r="I96" s="1"/>
  <c r="G96"/>
  <c r="E96"/>
  <c r="A96"/>
  <c r="O94"/>
  <c r="H94"/>
  <c r="I94" s="1"/>
  <c r="G94"/>
  <c r="E94"/>
  <c r="A94"/>
  <c r="O108"/>
  <c r="H108"/>
  <c r="I108" s="1"/>
  <c r="G108"/>
  <c r="E108"/>
  <c r="A108"/>
  <c r="O95"/>
  <c r="H95"/>
  <c r="I95" s="1"/>
  <c r="G95"/>
  <c r="E95"/>
  <c r="A95"/>
  <c r="O337"/>
  <c r="H337"/>
  <c r="I337" s="1"/>
  <c r="G337"/>
  <c r="E337"/>
  <c r="A337"/>
  <c r="O336"/>
  <c r="H336"/>
  <c r="I336" s="1"/>
  <c r="G336"/>
  <c r="E336"/>
  <c r="A336"/>
  <c r="O339"/>
  <c r="H339"/>
  <c r="I339" s="1"/>
  <c r="G339"/>
  <c r="E339"/>
  <c r="A339"/>
  <c r="O338"/>
  <c r="H338"/>
  <c r="I338" s="1"/>
  <c r="G338"/>
  <c r="E338"/>
  <c r="A338"/>
  <c r="O118"/>
  <c r="H118"/>
  <c r="I118" s="1"/>
  <c r="G118"/>
  <c r="E118"/>
  <c r="A118"/>
  <c r="O116"/>
  <c r="H116"/>
  <c r="I116" s="1"/>
  <c r="G116"/>
  <c r="E116"/>
  <c r="A116"/>
  <c r="O115"/>
  <c r="H115"/>
  <c r="I115" s="1"/>
  <c r="G115"/>
  <c r="E115"/>
  <c r="A115"/>
  <c r="O117"/>
  <c r="H117"/>
  <c r="I117" s="1"/>
  <c r="G117"/>
  <c r="E117"/>
  <c r="A117"/>
  <c r="O196"/>
  <c r="H196"/>
  <c r="I196" s="1"/>
  <c r="G196"/>
  <c r="E196"/>
  <c r="A196"/>
  <c r="O195"/>
  <c r="H195"/>
  <c r="I195" s="1"/>
  <c r="G195"/>
  <c r="E195"/>
  <c r="A195"/>
  <c r="O46"/>
  <c r="H46"/>
  <c r="I46" s="1"/>
  <c r="G46"/>
  <c r="E46"/>
  <c r="A46"/>
  <c r="O45"/>
  <c r="H45"/>
  <c r="I45" s="1"/>
  <c r="G45"/>
  <c r="E45"/>
  <c r="A45"/>
  <c r="O44"/>
  <c r="H44"/>
  <c r="I44" s="1"/>
  <c r="G44"/>
  <c r="E44"/>
  <c r="A44"/>
  <c r="O42"/>
  <c r="H42"/>
  <c r="I42" s="1"/>
  <c r="G42"/>
  <c r="E42"/>
  <c r="A42"/>
  <c r="O43"/>
  <c r="H43"/>
  <c r="I43" s="1"/>
  <c r="G43"/>
  <c r="E43"/>
  <c r="A43"/>
  <c r="O35"/>
  <c r="H35"/>
  <c r="I35" s="1"/>
  <c r="G35"/>
  <c r="E35"/>
  <c r="A35"/>
  <c r="O24"/>
  <c r="H24"/>
  <c r="I24" s="1"/>
  <c r="G24"/>
  <c r="E24"/>
  <c r="A24"/>
  <c r="O23"/>
  <c r="H23"/>
  <c r="I23" s="1"/>
  <c r="G23"/>
  <c r="E23"/>
  <c r="A23"/>
  <c r="O22"/>
  <c r="H22"/>
  <c r="I22" s="1"/>
  <c r="G22"/>
  <c r="E22"/>
  <c r="A22"/>
  <c r="O21"/>
  <c r="H21"/>
  <c r="I21" s="1"/>
  <c r="G21"/>
  <c r="E21"/>
  <c r="A21"/>
  <c r="O20"/>
  <c r="H20"/>
  <c r="I20" s="1"/>
  <c r="G20"/>
  <c r="E20"/>
  <c r="A20"/>
  <c r="O371"/>
  <c r="H371"/>
  <c r="I371" s="1"/>
  <c r="G371"/>
  <c r="E371"/>
  <c r="A371"/>
  <c r="O370"/>
  <c r="H370"/>
  <c r="I370" s="1"/>
  <c r="G370"/>
  <c r="E370"/>
  <c r="A370"/>
  <c r="O376"/>
  <c r="H376"/>
  <c r="I376" s="1"/>
  <c r="G376"/>
  <c r="E376"/>
  <c r="A376"/>
  <c r="O375"/>
  <c r="H375"/>
  <c r="I375" s="1"/>
  <c r="G375"/>
  <c r="E375"/>
  <c r="A375"/>
  <c r="O374"/>
  <c r="H374"/>
  <c r="I374" s="1"/>
  <c r="G374"/>
  <c r="E374"/>
  <c r="A374"/>
  <c r="O373"/>
  <c r="H373"/>
  <c r="I373" s="1"/>
  <c r="G373"/>
  <c r="E373"/>
  <c r="A373"/>
  <c r="O372"/>
  <c r="H372"/>
  <c r="I372" s="1"/>
  <c r="G372"/>
  <c r="E372"/>
  <c r="A372"/>
  <c r="O324"/>
  <c r="H324"/>
  <c r="I324" s="1"/>
  <c r="G324"/>
  <c r="E324"/>
  <c r="A324"/>
  <c r="O323"/>
  <c r="H323"/>
  <c r="I323" s="1"/>
  <c r="G323"/>
  <c r="E323"/>
  <c r="A323"/>
  <c r="O321"/>
  <c r="H321"/>
  <c r="I321" s="1"/>
  <c r="G321"/>
  <c r="E321"/>
  <c r="A321"/>
  <c r="O322"/>
  <c r="H322"/>
  <c r="I322" s="1"/>
  <c r="G322"/>
  <c r="E322"/>
  <c r="A322"/>
  <c r="O140"/>
  <c r="H140"/>
  <c r="I140" s="1"/>
  <c r="G140"/>
  <c r="E140"/>
  <c r="A140"/>
  <c r="O138"/>
  <c r="H138"/>
  <c r="I138" s="1"/>
  <c r="G138"/>
  <c r="E138"/>
  <c r="A138"/>
  <c r="O139"/>
  <c r="H139"/>
  <c r="I139" s="1"/>
  <c r="G139"/>
  <c r="E139"/>
  <c r="A139"/>
  <c r="O137"/>
  <c r="H137"/>
  <c r="I137" s="1"/>
  <c r="G137"/>
  <c r="E137"/>
  <c r="A137"/>
  <c r="O194"/>
  <c r="H194"/>
  <c r="I194" s="1"/>
  <c r="G194"/>
  <c r="E194"/>
  <c r="A194"/>
  <c r="O193"/>
  <c r="H193"/>
  <c r="I193" s="1"/>
  <c r="G193"/>
  <c r="E193"/>
  <c r="A193"/>
  <c r="O200"/>
  <c r="H200"/>
  <c r="I200" s="1"/>
  <c r="G200"/>
  <c r="E200"/>
  <c r="A200"/>
  <c r="O51"/>
  <c r="H51"/>
  <c r="I51" s="1"/>
  <c r="G51"/>
  <c r="E51"/>
  <c r="A51"/>
  <c r="O53"/>
  <c r="H53"/>
  <c r="I53" s="1"/>
  <c r="G53"/>
  <c r="E53"/>
  <c r="A53"/>
  <c r="O52"/>
  <c r="H52"/>
  <c r="I52" s="1"/>
  <c r="G52"/>
  <c r="E52"/>
  <c r="A52"/>
  <c r="O49"/>
  <c r="H49"/>
  <c r="I49" s="1"/>
  <c r="G49"/>
  <c r="E49"/>
  <c r="A49"/>
  <c r="O48"/>
  <c r="H48"/>
  <c r="I48" s="1"/>
  <c r="G48"/>
  <c r="E48"/>
  <c r="A48"/>
  <c r="O50"/>
  <c r="H50"/>
  <c r="I50" s="1"/>
  <c r="G50"/>
  <c r="E50"/>
  <c r="A50"/>
  <c r="O47"/>
  <c r="H47"/>
  <c r="I47" s="1"/>
  <c r="G47"/>
  <c r="E47"/>
  <c r="A47"/>
  <c r="O83"/>
  <c r="H83"/>
  <c r="I83" s="1"/>
  <c r="G83"/>
  <c r="E83"/>
  <c r="A83"/>
  <c r="O82"/>
  <c r="H82"/>
  <c r="I82" s="1"/>
  <c r="G82"/>
  <c r="E82"/>
  <c r="A82"/>
  <c r="O81"/>
  <c r="H81"/>
  <c r="I81" s="1"/>
  <c r="G81"/>
  <c r="E81"/>
  <c r="A81"/>
  <c r="O80"/>
  <c r="H80"/>
  <c r="I80" s="1"/>
  <c r="G80"/>
  <c r="E80"/>
  <c r="A80"/>
  <c r="O79"/>
  <c r="H79"/>
  <c r="I79" s="1"/>
  <c r="G79"/>
  <c r="E79"/>
  <c r="A79"/>
  <c r="O78"/>
  <c r="H78"/>
  <c r="I78" s="1"/>
  <c r="G78"/>
  <c r="E78"/>
  <c r="O303"/>
  <c r="H303"/>
  <c r="I303" s="1"/>
  <c r="G303"/>
  <c r="E303"/>
  <c r="A303"/>
  <c r="O302"/>
  <c r="H302"/>
  <c r="I302" s="1"/>
  <c r="G302"/>
  <c r="E302"/>
  <c r="A302"/>
  <c r="O300"/>
  <c r="H300"/>
  <c r="I300" s="1"/>
  <c r="G300"/>
  <c r="E300"/>
  <c r="A300"/>
  <c r="O299"/>
  <c r="H299"/>
  <c r="I299" s="1"/>
  <c r="G299"/>
  <c r="E299"/>
  <c r="A299"/>
  <c r="O298"/>
  <c r="H298"/>
  <c r="I298" s="1"/>
  <c r="G298"/>
  <c r="E298"/>
  <c r="A298"/>
  <c r="O297"/>
  <c r="H297"/>
  <c r="I297" s="1"/>
  <c r="G297"/>
  <c r="E297"/>
  <c r="A297"/>
  <c r="O301"/>
  <c r="H301"/>
  <c r="I301" s="1"/>
  <c r="G301"/>
  <c r="E301"/>
  <c r="A301"/>
  <c r="O315"/>
  <c r="H315"/>
  <c r="I315" s="1"/>
  <c r="G315"/>
  <c r="E315"/>
  <c r="A315"/>
  <c r="O313"/>
  <c r="H313"/>
  <c r="I313" s="1"/>
  <c r="G313"/>
  <c r="E313"/>
  <c r="A313"/>
  <c r="O312"/>
  <c r="H312"/>
  <c r="I312" s="1"/>
  <c r="G312"/>
  <c r="E312"/>
  <c r="A312"/>
  <c r="O311"/>
  <c r="H311"/>
  <c r="I311" s="1"/>
  <c r="G311"/>
  <c r="E311"/>
  <c r="A311"/>
  <c r="O314"/>
  <c r="H314"/>
  <c r="I314" s="1"/>
  <c r="G314"/>
  <c r="E314"/>
  <c r="A314"/>
  <c r="O162"/>
  <c r="H162"/>
  <c r="I162" s="1"/>
  <c r="G162"/>
  <c r="E162"/>
  <c r="A162"/>
  <c r="O161"/>
  <c r="H161"/>
  <c r="I161" s="1"/>
  <c r="G161"/>
  <c r="E161"/>
  <c r="A161"/>
  <c r="O160"/>
  <c r="H160"/>
  <c r="I160" s="1"/>
  <c r="G160"/>
  <c r="E160"/>
  <c r="A160"/>
  <c r="O159"/>
  <c r="H159"/>
  <c r="I159" s="1"/>
  <c r="G159"/>
  <c r="E159"/>
  <c r="A159"/>
  <c r="O158"/>
  <c r="H158"/>
  <c r="I158" s="1"/>
  <c r="G158"/>
  <c r="E158"/>
  <c r="A158"/>
  <c r="O169"/>
  <c r="H169"/>
  <c r="I169" s="1"/>
  <c r="G169"/>
  <c r="E169"/>
  <c r="A169"/>
  <c r="O168"/>
  <c r="H168"/>
  <c r="I168" s="1"/>
  <c r="G168"/>
  <c r="E168"/>
  <c r="A168"/>
  <c r="O248"/>
  <c r="H248"/>
  <c r="I248" s="1"/>
  <c r="G248"/>
  <c r="E248"/>
  <c r="A248"/>
  <c r="O247"/>
  <c r="H247"/>
  <c r="I247" s="1"/>
  <c r="G247"/>
  <c r="E247"/>
  <c r="A247"/>
  <c r="O246"/>
  <c r="H246"/>
  <c r="I246" s="1"/>
  <c r="G246"/>
  <c r="E246"/>
  <c r="A246"/>
  <c r="O245"/>
  <c r="H245"/>
  <c r="I245" s="1"/>
  <c r="G245"/>
  <c r="E245"/>
  <c r="A245"/>
  <c r="O243"/>
  <c r="H243"/>
  <c r="I243" s="1"/>
  <c r="G243"/>
  <c r="E243"/>
  <c r="A243"/>
  <c r="O242"/>
  <c r="H242"/>
  <c r="I242" s="1"/>
  <c r="G242"/>
  <c r="E242"/>
  <c r="A242"/>
  <c r="O244"/>
  <c r="H244"/>
  <c r="I244" s="1"/>
  <c r="G244"/>
  <c r="E244"/>
  <c r="A244"/>
  <c r="O188"/>
  <c r="H188"/>
  <c r="I188" s="1"/>
  <c r="G188"/>
  <c r="E188"/>
  <c r="A188"/>
  <c r="O187"/>
  <c r="H187"/>
  <c r="I187" s="1"/>
  <c r="G187"/>
  <c r="E187"/>
  <c r="A187"/>
  <c r="O186"/>
  <c r="H186"/>
  <c r="I186" s="1"/>
  <c r="G186"/>
  <c r="E186"/>
  <c r="A186"/>
  <c r="O185"/>
  <c r="H185"/>
  <c r="I185" s="1"/>
  <c r="G185"/>
  <c r="E185"/>
  <c r="A185"/>
  <c r="O184"/>
  <c r="H184"/>
  <c r="I184" s="1"/>
  <c r="G184"/>
  <c r="E184"/>
  <c r="A184"/>
  <c r="O294"/>
  <c r="H294"/>
  <c r="I294" s="1"/>
  <c r="G294"/>
  <c r="E294"/>
  <c r="A294"/>
  <c r="O293"/>
  <c r="H293"/>
  <c r="I293" s="1"/>
  <c r="G293"/>
  <c r="E293"/>
  <c r="A293"/>
  <c r="O292"/>
  <c r="H292"/>
  <c r="I292" s="1"/>
  <c r="G292"/>
  <c r="E292"/>
  <c r="A292"/>
  <c r="O291"/>
  <c r="H291"/>
  <c r="I291" s="1"/>
  <c r="G291"/>
  <c r="E291"/>
  <c r="A291"/>
  <c r="O290"/>
  <c r="H290"/>
  <c r="I290" s="1"/>
  <c r="G290"/>
  <c r="E290"/>
  <c r="A290"/>
  <c r="O289"/>
  <c r="H289"/>
  <c r="I289" s="1"/>
  <c r="G289"/>
  <c r="E289"/>
  <c r="A289"/>
  <c r="O288"/>
  <c r="H288"/>
  <c r="I288" s="1"/>
  <c r="G288"/>
  <c r="E288"/>
  <c r="A288"/>
  <c r="O226"/>
  <c r="H226"/>
  <c r="I226" s="1"/>
  <c r="G226"/>
  <c r="E226"/>
  <c r="A226"/>
  <c r="O225"/>
  <c r="H225"/>
  <c r="I225" s="1"/>
  <c r="G225"/>
  <c r="E225"/>
  <c r="A225"/>
  <c r="O228"/>
  <c r="H228"/>
  <c r="I228" s="1"/>
  <c r="G228"/>
  <c r="E228"/>
  <c r="A228"/>
  <c r="O227"/>
  <c r="H227"/>
  <c r="I227" s="1"/>
  <c r="G227"/>
  <c r="E227"/>
  <c r="A227"/>
  <c r="O224"/>
  <c r="H224"/>
  <c r="I224" s="1"/>
  <c r="G224"/>
  <c r="E224"/>
  <c r="A224"/>
  <c r="O223"/>
  <c r="H223"/>
  <c r="G223"/>
  <c r="E223"/>
  <c r="A223"/>
  <c r="A24" i="30" l="1"/>
  <c r="J65" i="51"/>
  <c r="M65" s="1"/>
  <c r="J69"/>
  <c r="M69" s="1"/>
  <c r="A14" i="30"/>
  <c r="J5" i="51"/>
  <c r="M5" s="1"/>
  <c r="J9"/>
  <c r="M9" s="1"/>
  <c r="J17"/>
  <c r="M17" s="1"/>
  <c r="J21"/>
  <c r="M21" s="1"/>
  <c r="J33"/>
  <c r="M33" s="1"/>
  <c r="J187" i="3"/>
  <c r="M187" s="1"/>
  <c r="J860"/>
  <c r="M860" s="1"/>
  <c r="J699"/>
  <c r="M699" s="1"/>
  <c r="A12" i="32"/>
  <c r="I71" i="51"/>
  <c r="J746" i="3"/>
  <c r="M746" s="1"/>
  <c r="J796"/>
  <c r="M796" s="1"/>
  <c r="J798"/>
  <c r="M798" s="1"/>
  <c r="A21" i="20"/>
  <c r="A27"/>
  <c r="A29"/>
  <c r="A31"/>
  <c r="A32"/>
  <c r="A33"/>
  <c r="A16" i="30"/>
  <c r="A17"/>
  <c r="A21"/>
  <c r="A22"/>
  <c r="A14" i="32"/>
  <c r="A15"/>
  <c r="A16"/>
  <c r="A18"/>
  <c r="A19"/>
  <c r="A22"/>
  <c r="A23"/>
  <c r="J855" i="3"/>
  <c r="M855" s="1"/>
  <c r="J879"/>
  <c r="M879" s="1"/>
  <c r="J900"/>
  <c r="M900" s="1"/>
  <c r="A22" i="20"/>
  <c r="A23"/>
  <c r="A24"/>
  <c r="A25"/>
  <c r="A26"/>
  <c r="A28"/>
  <c r="A30"/>
  <c r="A18" i="30"/>
  <c r="A19"/>
  <c r="A20"/>
  <c r="A23"/>
  <c r="A17" i="32"/>
  <c r="A20"/>
  <c r="A21"/>
  <c r="J546" i="3"/>
  <c r="M546" s="1"/>
  <c r="J601"/>
  <c r="J486"/>
  <c r="M486" s="1"/>
  <c r="J540"/>
  <c r="M540" s="1"/>
  <c r="J549"/>
  <c r="M549" s="1"/>
  <c r="A19" i="20"/>
  <c r="A20"/>
  <c r="A15" i="30"/>
  <c r="A13" i="32"/>
  <c r="J394" i="3"/>
  <c r="M394" s="1"/>
  <c r="A18" i="20"/>
  <c r="J141" i="3"/>
  <c r="M141" s="1"/>
  <c r="J197"/>
  <c r="J284"/>
  <c r="M284" s="1"/>
  <c r="J100"/>
  <c r="M100" s="1"/>
  <c r="J131"/>
  <c r="M131" s="1"/>
  <c r="J163"/>
  <c r="M163" s="1"/>
  <c r="J325"/>
  <c r="M325" s="1"/>
  <c r="J55"/>
  <c r="M55" s="1"/>
  <c r="J378"/>
  <c r="M378" s="1"/>
  <c r="J358"/>
  <c r="M358" s="1"/>
  <c r="J192"/>
  <c r="M192" s="1"/>
  <c r="J148"/>
  <c r="M148" s="1"/>
  <c r="J156"/>
  <c r="M156" s="1"/>
  <c r="J110"/>
  <c r="M110" s="1"/>
  <c r="J335"/>
  <c r="M335" s="1"/>
  <c r="J61"/>
  <c r="M61" s="1"/>
  <c r="J317"/>
  <c r="M317" s="1"/>
  <c r="J132"/>
  <c r="M132" s="1"/>
  <c r="J341"/>
  <c r="M341" s="1"/>
  <c r="J63"/>
  <c r="M63" s="1"/>
  <c r="J366"/>
  <c r="M366" s="1"/>
  <c r="J359"/>
  <c r="M359" s="1"/>
  <c r="J26"/>
  <c r="M26" s="1"/>
  <c r="J258"/>
  <c r="M258" s="1"/>
  <c r="J122"/>
  <c r="M122" s="1"/>
  <c r="J327"/>
  <c r="M327" s="1"/>
  <c r="J86"/>
  <c r="M86" s="1"/>
  <c r="J12"/>
  <c r="M12" s="1"/>
  <c r="J171"/>
  <c r="M171" s="1"/>
  <c r="J89"/>
  <c r="J74"/>
  <c r="M74" s="1"/>
  <c r="J201"/>
  <c r="M201" s="1"/>
  <c r="J308"/>
  <c r="M308" s="1"/>
  <c r="J230"/>
  <c r="M230" s="1"/>
  <c r="J40"/>
  <c r="M40" s="1"/>
  <c r="J231"/>
  <c r="M231" s="1"/>
  <c r="J345"/>
  <c r="M345" s="1"/>
  <c r="J41"/>
  <c r="M41" s="1"/>
  <c r="J146"/>
  <c r="M146" s="1"/>
  <c r="J217"/>
  <c r="M217" s="1"/>
  <c r="J58"/>
  <c r="M58" s="1"/>
  <c r="J125"/>
  <c r="J270"/>
  <c r="M270" s="1"/>
  <c r="M135"/>
  <c r="J331"/>
  <c r="M331" s="1"/>
  <c r="J106"/>
  <c r="M106" s="1"/>
  <c r="J310"/>
  <c r="M310" s="1"/>
  <c r="J250"/>
  <c r="M250" s="1"/>
  <c r="J202"/>
  <c r="M202" s="1"/>
  <c r="J62"/>
  <c r="M62" s="1"/>
  <c r="J304"/>
  <c r="M304" s="1"/>
  <c r="J25"/>
  <c r="M25" s="1"/>
  <c r="J165"/>
  <c r="M165" s="1"/>
  <c r="J85"/>
  <c r="M85" s="1"/>
  <c r="J236"/>
  <c r="M236" s="1"/>
  <c r="J212"/>
  <c r="M212" s="1"/>
  <c r="J36"/>
  <c r="M36" s="1"/>
  <c r="J377"/>
  <c r="M377" s="1"/>
  <c r="J268"/>
  <c r="M268" s="1"/>
  <c r="J152"/>
  <c r="M152" s="1"/>
  <c r="J109"/>
  <c r="M109" s="1"/>
  <c r="J11"/>
  <c r="M11" s="1"/>
  <c r="J77"/>
  <c r="M77" s="1"/>
  <c r="J388"/>
  <c r="M388" s="1"/>
  <c r="J183"/>
  <c r="M183" s="1"/>
  <c r="J234"/>
  <c r="M234" s="1"/>
  <c r="J285"/>
  <c r="M285" s="1"/>
  <c r="J198"/>
  <c r="M198" s="1"/>
  <c r="J305"/>
  <c r="M305" s="1"/>
  <c r="J121"/>
  <c r="M121" s="1"/>
  <c r="J213"/>
  <c r="M213" s="1"/>
  <c r="J282"/>
  <c r="M282" s="1"/>
  <c r="J157"/>
  <c r="M157" s="1"/>
  <c r="J199"/>
  <c r="M199" s="1"/>
  <c r="J27"/>
  <c r="M27" s="1"/>
  <c r="J142"/>
  <c r="M142" s="1"/>
  <c r="J351"/>
  <c r="J180"/>
  <c r="M180" s="1"/>
  <c r="J103"/>
  <c r="M103" s="1"/>
  <c r="J235"/>
  <c r="M235" s="1"/>
  <c r="J330"/>
  <c r="M330" s="1"/>
  <c r="J367"/>
  <c r="M367" s="1"/>
  <c r="J353"/>
  <c r="M353" s="1"/>
  <c r="J145"/>
  <c r="M145" s="1"/>
  <c r="J112"/>
  <c r="M112" s="1"/>
  <c r="J203"/>
  <c r="M203" s="1"/>
  <c r="J91"/>
  <c r="M91" s="1"/>
  <c r="J15"/>
  <c r="M15" s="1"/>
  <c r="J75"/>
  <c r="M75" s="1"/>
  <c r="J279"/>
  <c r="M279" s="1"/>
  <c r="J172"/>
  <c r="M172" s="1"/>
  <c r="J232"/>
  <c r="M232" s="1"/>
  <c r="J262"/>
  <c r="M262" s="1"/>
  <c r="J34"/>
  <c r="M34" s="1"/>
  <c r="J76"/>
  <c r="M76" s="1"/>
  <c r="A7" i="20"/>
  <c r="A9"/>
  <c r="A11"/>
  <c r="A13"/>
  <c r="A15"/>
  <c r="A17"/>
  <c r="A7" i="30"/>
  <c r="A9"/>
  <c r="A11"/>
  <c r="A13"/>
  <c r="A8" i="32"/>
  <c r="A10"/>
  <c r="A11"/>
  <c r="A8" i="20"/>
  <c r="A10"/>
  <c r="A12"/>
  <c r="A14"/>
  <c r="A16"/>
  <c r="A8" i="30"/>
  <c r="A10"/>
  <c r="A12"/>
  <c r="A7" i="32"/>
  <c r="A9"/>
  <c r="J64" i="51"/>
  <c r="M64" s="1"/>
  <c r="J68"/>
  <c r="M68" s="1"/>
  <c r="H982" i="3"/>
  <c r="M985"/>
  <c r="J4" i="51"/>
  <c r="M4" s="1"/>
  <c r="J6"/>
  <c r="M6" s="1"/>
  <c r="J8"/>
  <c r="M8" s="1"/>
  <c r="J10"/>
  <c r="M10" s="1"/>
  <c r="J11"/>
  <c r="M11" s="1"/>
  <c r="J12"/>
  <c r="M12" s="1"/>
  <c r="J13"/>
  <c r="M13" s="1"/>
  <c r="J14"/>
  <c r="M14" s="1"/>
  <c r="J15"/>
  <c r="M15" s="1"/>
  <c r="J16"/>
  <c r="M16" s="1"/>
  <c r="J18"/>
  <c r="M18" s="1"/>
  <c r="J20"/>
  <c r="M20" s="1"/>
  <c r="J22"/>
  <c r="M22" s="1"/>
  <c r="J23"/>
  <c r="M23" s="1"/>
  <c r="J24"/>
  <c r="M24" s="1"/>
  <c r="J25"/>
  <c r="M25" s="1"/>
  <c r="J26"/>
  <c r="M26" s="1"/>
  <c r="J28"/>
  <c r="M28" s="1"/>
  <c r="J29"/>
  <c r="M29" s="1"/>
  <c r="J30"/>
  <c r="M30" s="1"/>
  <c r="J32"/>
  <c r="M32" s="1"/>
  <c r="J34"/>
  <c r="M34" s="1"/>
  <c r="J36"/>
  <c r="M36" s="1"/>
  <c r="J37"/>
  <c r="M37" s="1"/>
  <c r="J38"/>
  <c r="M38" s="1"/>
  <c r="J39"/>
  <c r="M39" s="1"/>
  <c r="J40"/>
  <c r="M40" s="1"/>
  <c r="J41"/>
  <c r="M41" s="1"/>
  <c r="J42"/>
  <c r="M42" s="1"/>
  <c r="J43"/>
  <c r="M43" s="1"/>
  <c r="J44"/>
  <c r="M44" s="1"/>
  <c r="J45"/>
  <c r="M45" s="1"/>
  <c r="J46"/>
  <c r="M46" s="1"/>
  <c r="J47"/>
  <c r="M47" s="1"/>
  <c r="J48"/>
  <c r="M48" s="1"/>
  <c r="J49"/>
  <c r="M49" s="1"/>
  <c r="J50"/>
  <c r="M50" s="1"/>
  <c r="J51"/>
  <c r="M51" s="1"/>
  <c r="J52"/>
  <c r="M52" s="1"/>
  <c r="J53"/>
  <c r="M53" s="1"/>
  <c r="J54"/>
  <c r="M54" s="1"/>
  <c r="J55"/>
  <c r="M55" s="1"/>
  <c r="J56"/>
  <c r="M56" s="1"/>
  <c r="J57"/>
  <c r="M57" s="1"/>
  <c r="J58"/>
  <c r="M58" s="1"/>
  <c r="J59"/>
  <c r="M59" s="1"/>
  <c r="J60"/>
  <c r="M60" s="1"/>
  <c r="J61"/>
  <c r="M61" s="1"/>
  <c r="J62"/>
  <c r="M62" s="1"/>
  <c r="J66"/>
  <c r="M66" s="1"/>
  <c r="J70"/>
  <c r="M70" s="1"/>
  <c r="J225" i="3"/>
  <c r="M225" s="1"/>
  <c r="J290"/>
  <c r="M290" s="1"/>
  <c r="J224"/>
  <c r="M224" s="1"/>
  <c r="J228"/>
  <c r="M228" s="1"/>
  <c r="J226"/>
  <c r="M226" s="1"/>
  <c r="J289"/>
  <c r="M289" s="1"/>
  <c r="J291"/>
  <c r="M291" s="1"/>
  <c r="J293"/>
  <c r="M293" s="1"/>
  <c r="J184"/>
  <c r="M184" s="1"/>
  <c r="J186"/>
  <c r="M186" s="1"/>
  <c r="J188"/>
  <c r="M188" s="1"/>
  <c r="J242"/>
  <c r="M242" s="1"/>
  <c r="J245"/>
  <c r="M245" s="1"/>
  <c r="J247"/>
  <c r="M247" s="1"/>
  <c r="J168"/>
  <c r="M168" s="1"/>
  <c r="J158"/>
  <c r="M158" s="1"/>
  <c r="J160"/>
  <c r="M160" s="1"/>
  <c r="J162"/>
  <c r="M162" s="1"/>
  <c r="J311"/>
  <c r="M311" s="1"/>
  <c r="J313"/>
  <c r="M313" s="1"/>
  <c r="J301"/>
  <c r="M301" s="1"/>
  <c r="J298"/>
  <c r="M298" s="1"/>
  <c r="J300"/>
  <c r="M300" s="1"/>
  <c r="J303"/>
  <c r="M303" s="1"/>
  <c r="J79"/>
  <c r="M79" s="1"/>
  <c r="J81"/>
  <c r="M81" s="1"/>
  <c r="J83"/>
  <c r="M83" s="1"/>
  <c r="J50"/>
  <c r="M50" s="1"/>
  <c r="J49"/>
  <c r="M49" s="1"/>
  <c r="J53"/>
  <c r="M53" s="1"/>
  <c r="J200"/>
  <c r="M200" s="1"/>
  <c r="J194"/>
  <c r="M194" s="1"/>
  <c r="J139"/>
  <c r="M139" s="1"/>
  <c r="J140"/>
  <c r="M140" s="1"/>
  <c r="J321"/>
  <c r="M321" s="1"/>
  <c r="J324"/>
  <c r="M324" s="1"/>
  <c r="J373"/>
  <c r="M373" s="1"/>
  <c r="J375"/>
  <c r="M375" s="1"/>
  <c r="J370"/>
  <c r="M370" s="1"/>
  <c r="J20"/>
  <c r="M20" s="1"/>
  <c r="J22"/>
  <c r="M22" s="1"/>
  <c r="J24"/>
  <c r="M24" s="1"/>
  <c r="J43"/>
  <c r="M43" s="1"/>
  <c r="J44"/>
  <c r="M44" s="1"/>
  <c r="J46"/>
  <c r="M46" s="1"/>
  <c r="J196"/>
  <c r="M196" s="1"/>
  <c r="J115"/>
  <c r="M115" s="1"/>
  <c r="J118"/>
  <c r="M118" s="1"/>
  <c r="J339"/>
  <c r="M339" s="1"/>
  <c r="J337"/>
  <c r="M337" s="1"/>
  <c r="J108"/>
  <c r="M108" s="1"/>
  <c r="J96"/>
  <c r="M96" s="1"/>
  <c r="J208"/>
  <c r="M208" s="1"/>
  <c r="J209"/>
  <c r="M209" s="1"/>
  <c r="J19"/>
  <c r="M19" s="1"/>
  <c r="J8"/>
  <c r="M8" s="1"/>
  <c r="J253"/>
  <c r="M253" s="1"/>
  <c r="J254"/>
  <c r="M254" s="1"/>
  <c r="J69"/>
  <c r="M69" s="1"/>
  <c r="J70"/>
  <c r="M70" s="1"/>
  <c r="J149"/>
  <c r="M149" s="1"/>
  <c r="J356"/>
  <c r="M356" s="1"/>
  <c r="J357"/>
  <c r="M357" s="1"/>
  <c r="J176"/>
  <c r="M176" s="1"/>
  <c r="J67"/>
  <c r="M67" s="1"/>
  <c r="J369"/>
  <c r="M369" s="1"/>
  <c r="J363"/>
  <c r="M363" s="1"/>
  <c r="J266"/>
  <c r="M266" s="1"/>
  <c r="J272"/>
  <c r="M272" s="1"/>
  <c r="J274"/>
  <c r="M274" s="1"/>
  <c r="J128"/>
  <c r="M128" s="1"/>
  <c r="J129"/>
  <c r="M129" s="1"/>
  <c r="J348"/>
  <c r="M348" s="1"/>
  <c r="J354"/>
  <c r="M354" s="1"/>
  <c r="J340"/>
  <c r="M340" s="1"/>
  <c r="J120"/>
  <c r="M120" s="1"/>
  <c r="J99"/>
  <c r="M99" s="1"/>
  <c r="J238"/>
  <c r="M238" s="1"/>
  <c r="J283"/>
  <c r="M283" s="1"/>
  <c r="J72"/>
  <c r="M72" s="1"/>
  <c r="J182"/>
  <c r="M182" s="1"/>
  <c r="J326"/>
  <c r="M326" s="1"/>
  <c r="J54"/>
  <c r="M54" s="1"/>
  <c r="J275"/>
  <c r="M275" s="1"/>
  <c r="J13"/>
  <c r="M13" s="1"/>
  <c r="J101"/>
  <c r="M101" s="1"/>
  <c r="J221"/>
  <c r="M221" s="1"/>
  <c r="J342"/>
  <c r="M342" s="1"/>
  <c r="J220"/>
  <c r="M220" s="1"/>
  <c r="J214"/>
  <c r="M214" s="1"/>
  <c r="J260"/>
  <c r="M260" s="1"/>
  <c r="J252"/>
  <c r="M252" s="1"/>
  <c r="J154"/>
  <c r="M154" s="1"/>
  <c r="J240"/>
  <c r="M240" s="1"/>
  <c r="J87"/>
  <c r="M87" s="1"/>
  <c r="J123"/>
  <c r="M123" s="1"/>
  <c r="J241"/>
  <c r="M241" s="1"/>
  <c r="J318"/>
  <c r="M318" s="1"/>
  <c r="J328"/>
  <c r="M328" s="1"/>
  <c r="J88"/>
  <c r="M88" s="1"/>
  <c r="J153"/>
  <c r="M153" s="1"/>
  <c r="J343"/>
  <c r="M343" s="1"/>
  <c r="J319"/>
  <c r="M319" s="1"/>
  <c r="J344"/>
  <c r="M344" s="1"/>
  <c r="J352"/>
  <c r="M352" s="1"/>
  <c r="J277"/>
  <c r="M277" s="1"/>
  <c r="M102"/>
  <c r="J170"/>
  <c r="M170" s="1"/>
  <c r="J229"/>
  <c r="M229" s="1"/>
  <c r="J216"/>
  <c r="M216" s="1"/>
  <c r="J269"/>
  <c r="M269" s="1"/>
  <c r="J29"/>
  <c r="M29" s="1"/>
  <c r="J114"/>
  <c r="M114" s="1"/>
  <c r="J207"/>
  <c r="K207" s="1"/>
  <c r="J16"/>
  <c r="M16" s="1"/>
  <c r="J90"/>
  <c r="M90" s="1"/>
  <c r="J39"/>
  <c r="M39" s="1"/>
  <c r="J111"/>
  <c r="M111" s="1"/>
  <c r="J296"/>
  <c r="M296" s="1"/>
  <c r="J147"/>
  <c r="M147" s="1"/>
  <c r="J309"/>
  <c r="M309" s="1"/>
  <c r="J384"/>
  <c r="M384" s="1"/>
  <c r="J249"/>
  <c r="M249" s="1"/>
  <c r="J174"/>
  <c r="M174" s="1"/>
  <c r="J190"/>
  <c r="M190" s="1"/>
  <c r="J251"/>
  <c r="M251" s="1"/>
  <c r="J333"/>
  <c r="M333" s="1"/>
  <c r="J385"/>
  <c r="M385" s="1"/>
  <c r="J66"/>
  <c r="M66" s="1"/>
  <c r="J33"/>
  <c r="M33" s="1"/>
  <c r="J286"/>
  <c r="K286" s="1"/>
  <c r="J368"/>
  <c r="M368" s="1"/>
  <c r="J136"/>
  <c r="M136" s="1"/>
  <c r="J113"/>
  <c r="M113" s="1"/>
  <c r="J175"/>
  <c r="M175" s="1"/>
  <c r="J263"/>
  <c r="M263" s="1"/>
  <c r="J92"/>
  <c r="M92" s="1"/>
  <c r="J206"/>
  <c r="M206" s="1"/>
  <c r="J18"/>
  <c r="M18" s="1"/>
  <c r="J93"/>
  <c r="M93" s="1"/>
  <c r="J347"/>
  <c r="M347" s="1"/>
  <c r="J380"/>
  <c r="M380" s="1"/>
  <c r="J389"/>
  <c r="M389" s="1"/>
  <c r="J392"/>
  <c r="M392" s="1"/>
  <c r="J396"/>
  <c r="M396" s="1"/>
  <c r="J398"/>
  <c r="M398" s="1"/>
  <c r="J400"/>
  <c r="M400" s="1"/>
  <c r="J402"/>
  <c r="M402" s="1"/>
  <c r="J404"/>
  <c r="M404" s="1"/>
  <c r="J406"/>
  <c r="M406" s="1"/>
  <c r="J408"/>
  <c r="M408" s="1"/>
  <c r="J890"/>
  <c r="M890" s="1"/>
  <c r="J892"/>
  <c r="M892" s="1"/>
  <c r="J894"/>
  <c r="M894" s="1"/>
  <c r="J896"/>
  <c r="M896" s="1"/>
  <c r="J898"/>
  <c r="M898" s="1"/>
  <c r="J902"/>
  <c r="M902" s="1"/>
  <c r="J904"/>
  <c r="M904" s="1"/>
  <c r="J906"/>
  <c r="M906" s="1"/>
  <c r="J908"/>
  <c r="M908" s="1"/>
  <c r="J15" i="4"/>
  <c r="J16"/>
  <c r="M16" s="1"/>
  <c r="J227" i="3"/>
  <c r="M227" s="1"/>
  <c r="J288"/>
  <c r="M288" s="1"/>
  <c r="J292"/>
  <c r="M292" s="1"/>
  <c r="J294"/>
  <c r="M294" s="1"/>
  <c r="J185"/>
  <c r="M185" s="1"/>
  <c r="J244"/>
  <c r="M244" s="1"/>
  <c r="J243"/>
  <c r="M243" s="1"/>
  <c r="J246"/>
  <c r="M246" s="1"/>
  <c r="J248"/>
  <c r="M248" s="1"/>
  <c r="J169"/>
  <c r="M169" s="1"/>
  <c r="J159"/>
  <c r="M159" s="1"/>
  <c r="J161"/>
  <c r="M161" s="1"/>
  <c r="J314"/>
  <c r="M314" s="1"/>
  <c r="J312"/>
  <c r="M312" s="1"/>
  <c r="J315"/>
  <c r="M315" s="1"/>
  <c r="J297"/>
  <c r="M297" s="1"/>
  <c r="J299"/>
  <c r="M299" s="1"/>
  <c r="J302"/>
  <c r="M302" s="1"/>
  <c r="J78"/>
  <c r="M78" s="1"/>
  <c r="J80"/>
  <c r="M80" s="1"/>
  <c r="J82"/>
  <c r="M82" s="1"/>
  <c r="J47"/>
  <c r="M47" s="1"/>
  <c r="J48"/>
  <c r="M48" s="1"/>
  <c r="J52"/>
  <c r="M52" s="1"/>
  <c r="J51"/>
  <c r="M51" s="1"/>
  <c r="J193"/>
  <c r="M193" s="1"/>
  <c r="J137"/>
  <c r="M137" s="1"/>
  <c r="J138"/>
  <c r="M138" s="1"/>
  <c r="J322"/>
  <c r="M322" s="1"/>
  <c r="J323"/>
  <c r="M323" s="1"/>
  <c r="J372"/>
  <c r="M372" s="1"/>
  <c r="J374"/>
  <c r="M374" s="1"/>
  <c r="J376"/>
  <c r="M376" s="1"/>
  <c r="J371"/>
  <c r="M371" s="1"/>
  <c r="J21"/>
  <c r="M21" s="1"/>
  <c r="J23"/>
  <c r="M23" s="1"/>
  <c r="J35"/>
  <c r="M35" s="1"/>
  <c r="J42"/>
  <c r="M42" s="1"/>
  <c r="J45"/>
  <c r="M45" s="1"/>
  <c r="J195"/>
  <c r="M195" s="1"/>
  <c r="J117"/>
  <c r="M117" s="1"/>
  <c r="J116"/>
  <c r="M116" s="1"/>
  <c r="J338"/>
  <c r="M338" s="1"/>
  <c r="J336"/>
  <c r="M336" s="1"/>
  <c r="J95"/>
  <c r="M95" s="1"/>
  <c r="J94"/>
  <c r="M94" s="1"/>
  <c r="J97"/>
  <c r="K97" s="1"/>
  <c r="J210"/>
  <c r="M210" s="1"/>
  <c r="J7"/>
  <c r="M7" s="1"/>
  <c r="J10"/>
  <c r="M10" s="1"/>
  <c r="J9"/>
  <c r="M9" s="1"/>
  <c r="J255"/>
  <c r="M255" s="1"/>
  <c r="J68"/>
  <c r="M68" s="1"/>
  <c r="J71"/>
  <c r="M71" s="1"/>
  <c r="J151"/>
  <c r="M151" s="1"/>
  <c r="J150"/>
  <c r="M150" s="1"/>
  <c r="J355"/>
  <c r="M355" s="1"/>
  <c r="J177"/>
  <c r="M177" s="1"/>
  <c r="J178"/>
  <c r="M178" s="1"/>
  <c r="J362"/>
  <c r="M362" s="1"/>
  <c r="J364"/>
  <c r="M364" s="1"/>
  <c r="J265"/>
  <c r="M265" s="1"/>
  <c r="J281"/>
  <c r="M281" s="1"/>
  <c r="J273"/>
  <c r="M273" s="1"/>
  <c r="J126"/>
  <c r="M126" s="1"/>
  <c r="J127"/>
  <c r="M127" s="1"/>
  <c r="J350"/>
  <c r="M350" s="1"/>
  <c r="J349"/>
  <c r="M349" s="1"/>
  <c r="J267"/>
  <c r="M267" s="1"/>
  <c r="J211"/>
  <c r="M211" s="1"/>
  <c r="J130"/>
  <c r="M130" s="1"/>
  <c r="J316"/>
  <c r="M316" s="1"/>
  <c r="J164"/>
  <c r="M164" s="1"/>
  <c r="J365"/>
  <c r="M365" s="1"/>
  <c r="J257"/>
  <c r="M257" s="1"/>
  <c r="J84"/>
  <c r="M84" s="1"/>
  <c r="J219"/>
  <c r="M219" s="1"/>
  <c r="J119"/>
  <c r="K119" s="1"/>
  <c r="J256"/>
  <c r="K256" s="1"/>
  <c r="J14"/>
  <c r="M14" s="1"/>
  <c r="J276"/>
  <c r="M276" s="1"/>
  <c r="J73"/>
  <c r="M73" s="1"/>
  <c r="J239"/>
  <c r="M239" s="1"/>
  <c r="J287"/>
  <c r="M287" s="1"/>
  <c r="J166"/>
  <c r="M166" s="1"/>
  <c r="J306"/>
  <c r="M306" s="1"/>
  <c r="J222"/>
  <c r="M222" s="1"/>
  <c r="J215"/>
  <c r="M215" s="1"/>
  <c r="J307"/>
  <c r="M307" s="1"/>
  <c r="J133"/>
  <c r="M133" s="1"/>
  <c r="J64"/>
  <c r="M64" s="1"/>
  <c r="J167"/>
  <c r="M167" s="1"/>
  <c r="J379"/>
  <c r="M379" s="1"/>
  <c r="J143"/>
  <c r="M143" s="1"/>
  <c r="J179"/>
  <c r="M179" s="1"/>
  <c r="J38"/>
  <c r="M38" s="1"/>
  <c r="J329"/>
  <c r="M329" s="1"/>
  <c r="J295"/>
  <c r="M295" s="1"/>
  <c r="J189"/>
  <c r="M189" s="1"/>
  <c r="J134"/>
  <c r="M134" s="1"/>
  <c r="J144"/>
  <c r="M144" s="1"/>
  <c r="J261"/>
  <c r="M261" s="1"/>
  <c r="J360"/>
  <c r="M360" s="1"/>
  <c r="J181"/>
  <c r="M181" s="1"/>
  <c r="J57"/>
  <c r="M57" s="1"/>
  <c r="J259"/>
  <c r="M259" s="1"/>
  <c r="J124"/>
  <c r="M124" s="1"/>
  <c r="J381"/>
  <c r="M381" s="1"/>
  <c r="J31"/>
  <c r="M31" s="1"/>
  <c r="J104"/>
  <c r="M104" s="1"/>
  <c r="J173"/>
  <c r="M173" s="1"/>
  <c r="J278"/>
  <c r="M278" s="1"/>
  <c r="J382"/>
  <c r="M382" s="1"/>
  <c r="J204"/>
  <c r="M204" s="1"/>
  <c r="J383"/>
  <c r="M383" s="1"/>
  <c r="J320"/>
  <c r="M320" s="1"/>
  <c r="J59"/>
  <c r="M59" s="1"/>
  <c r="J65"/>
  <c r="M65" s="1"/>
  <c r="J332"/>
  <c r="M332" s="1"/>
  <c r="J105"/>
  <c r="M105" s="1"/>
  <c r="J37"/>
  <c r="M37" s="1"/>
  <c r="J334"/>
  <c r="M334" s="1"/>
  <c r="J233"/>
  <c r="M233" s="1"/>
  <c r="J271"/>
  <c r="M271" s="1"/>
  <c r="J17"/>
  <c r="M17" s="1"/>
  <c r="J346"/>
  <c r="M346" s="1"/>
  <c r="J218"/>
  <c r="M218" s="1"/>
  <c r="J264"/>
  <c r="M264" s="1"/>
  <c r="J155"/>
  <c r="M155" s="1"/>
  <c r="J191"/>
  <c r="M191" s="1"/>
  <c r="J386"/>
  <c r="M386" s="1"/>
  <c r="J107"/>
  <c r="M107" s="1"/>
  <c r="J387"/>
  <c r="K387" s="1"/>
  <c r="J361"/>
  <c r="M361" s="1"/>
  <c r="J280"/>
  <c r="M280" s="1"/>
  <c r="J205"/>
  <c r="M205" s="1"/>
  <c r="J56"/>
  <c r="M56" s="1"/>
  <c r="J391"/>
  <c r="M391" s="1"/>
  <c r="J393"/>
  <c r="M393" s="1"/>
  <c r="J395"/>
  <c r="M395" s="1"/>
  <c r="J397"/>
  <c r="M397" s="1"/>
  <c r="J399"/>
  <c r="M399" s="1"/>
  <c r="J401"/>
  <c r="M401" s="1"/>
  <c r="J403"/>
  <c r="M403" s="1"/>
  <c r="J405"/>
  <c r="M405" s="1"/>
  <c r="J407"/>
  <c r="M407" s="1"/>
  <c r="J891"/>
  <c r="M891" s="1"/>
  <c r="J893"/>
  <c r="M893" s="1"/>
  <c r="J895"/>
  <c r="M895" s="1"/>
  <c r="J897"/>
  <c r="M897" s="1"/>
  <c r="J899"/>
  <c r="M899" s="1"/>
  <c r="J901"/>
  <c r="M901" s="1"/>
  <c r="J903"/>
  <c r="M903" s="1"/>
  <c r="J905"/>
  <c r="M905" s="1"/>
  <c r="J907"/>
  <c r="M907" s="1"/>
  <c r="J909"/>
  <c r="M909" s="1"/>
  <c r="J13" i="4"/>
  <c r="M13" s="1"/>
  <c r="J14"/>
  <c r="M14" s="1"/>
  <c r="M197" i="3"/>
  <c r="M351"/>
  <c r="M89"/>
  <c r="M125"/>
  <c r="J409"/>
  <c r="M409" s="1"/>
  <c r="J410"/>
  <c r="M410" s="1"/>
  <c r="J411"/>
  <c r="M411" s="1"/>
  <c r="J412"/>
  <c r="M412" s="1"/>
  <c r="J413"/>
  <c r="M413" s="1"/>
  <c r="J414"/>
  <c r="M414" s="1"/>
  <c r="J415"/>
  <c r="M415" s="1"/>
  <c r="J416"/>
  <c r="M416" s="1"/>
  <c r="J417"/>
  <c r="M417" s="1"/>
  <c r="J418"/>
  <c r="M418" s="1"/>
  <c r="J419"/>
  <c r="M419" s="1"/>
  <c r="J420"/>
  <c r="M420" s="1"/>
  <c r="J421"/>
  <c r="M421" s="1"/>
  <c r="J422"/>
  <c r="M422" s="1"/>
  <c r="J423"/>
  <c r="M423" s="1"/>
  <c r="J424"/>
  <c r="M424" s="1"/>
  <c r="J425"/>
  <c r="M425" s="1"/>
  <c r="J426"/>
  <c r="M426" s="1"/>
  <c r="J427"/>
  <c r="M427" s="1"/>
  <c r="J428"/>
  <c r="M428" s="1"/>
  <c r="J429"/>
  <c r="M429" s="1"/>
  <c r="J430"/>
  <c r="M430" s="1"/>
  <c r="J431"/>
  <c r="M431" s="1"/>
  <c r="J432"/>
  <c r="M432" s="1"/>
  <c r="J433"/>
  <c r="M433" s="1"/>
  <c r="J434"/>
  <c r="M434" s="1"/>
  <c r="J435"/>
  <c r="M435" s="1"/>
  <c r="J436"/>
  <c r="M436" s="1"/>
  <c r="J437"/>
  <c r="M437" s="1"/>
  <c r="J438"/>
  <c r="M438" s="1"/>
  <c r="J439"/>
  <c r="M439" s="1"/>
  <c r="J440"/>
  <c r="M440" s="1"/>
  <c r="J441"/>
  <c r="M441" s="1"/>
  <c r="J442"/>
  <c r="M442" s="1"/>
  <c r="J443"/>
  <c r="M443" s="1"/>
  <c r="J444"/>
  <c r="M444" s="1"/>
  <c r="J445"/>
  <c r="M445" s="1"/>
  <c r="J446"/>
  <c r="M446" s="1"/>
  <c r="J447"/>
  <c r="M447" s="1"/>
  <c r="J448"/>
  <c r="M448" s="1"/>
  <c r="J449"/>
  <c r="M449" s="1"/>
  <c r="J450"/>
  <c r="M450" s="1"/>
  <c r="J451"/>
  <c r="M451" s="1"/>
  <c r="J452"/>
  <c r="M452" s="1"/>
  <c r="J453"/>
  <c r="M453" s="1"/>
  <c r="J454"/>
  <c r="M454" s="1"/>
  <c r="J455"/>
  <c r="M455" s="1"/>
  <c r="J456"/>
  <c r="M456" s="1"/>
  <c r="J457"/>
  <c r="M457" s="1"/>
  <c r="J458"/>
  <c r="M458" s="1"/>
  <c r="J459"/>
  <c r="M459" s="1"/>
  <c r="J460"/>
  <c r="M460" s="1"/>
  <c r="J461"/>
  <c r="M461" s="1"/>
  <c r="J462"/>
  <c r="M462" s="1"/>
  <c r="J463"/>
  <c r="M463" s="1"/>
  <c r="J464"/>
  <c r="M464" s="1"/>
  <c r="J465"/>
  <c r="M465" s="1"/>
  <c r="J466"/>
  <c r="M466" s="1"/>
  <c r="J467"/>
  <c r="M467" s="1"/>
  <c r="J468"/>
  <c r="M468" s="1"/>
  <c r="J469"/>
  <c r="M469" s="1"/>
  <c r="J470"/>
  <c r="M470" s="1"/>
  <c r="J471"/>
  <c r="M471" s="1"/>
  <c r="J472"/>
  <c r="M472" s="1"/>
  <c r="J473"/>
  <c r="M473" s="1"/>
  <c r="J474"/>
  <c r="M474" s="1"/>
  <c r="J475"/>
  <c r="M475" s="1"/>
  <c r="J476"/>
  <c r="M476" s="1"/>
  <c r="J477"/>
  <c r="M477" s="1"/>
  <c r="J478"/>
  <c r="M478" s="1"/>
  <c r="J479"/>
  <c r="M479" s="1"/>
  <c r="J480"/>
  <c r="M480" s="1"/>
  <c r="J481"/>
  <c r="M481" s="1"/>
  <c r="J482"/>
  <c r="M482" s="1"/>
  <c r="M483"/>
  <c r="J484"/>
  <c r="M484" s="1"/>
  <c r="J485"/>
  <c r="M485" s="1"/>
  <c r="J487"/>
  <c r="M487" s="1"/>
  <c r="J488"/>
  <c r="M488" s="1"/>
  <c r="J489"/>
  <c r="M489" s="1"/>
  <c r="J490"/>
  <c r="M490" s="1"/>
  <c r="J491"/>
  <c r="M491" s="1"/>
  <c r="J492"/>
  <c r="M492" s="1"/>
  <c r="J493"/>
  <c r="M493" s="1"/>
  <c r="J494"/>
  <c r="M494" s="1"/>
  <c r="J495"/>
  <c r="M495" s="1"/>
  <c r="J496"/>
  <c r="M496" s="1"/>
  <c r="J497"/>
  <c r="M497" s="1"/>
  <c r="J498"/>
  <c r="M498" s="1"/>
  <c r="J499"/>
  <c r="M499" s="1"/>
  <c r="J500"/>
  <c r="M500" s="1"/>
  <c r="J501"/>
  <c r="M501" s="1"/>
  <c r="J502"/>
  <c r="M502" s="1"/>
  <c r="J503"/>
  <c r="M503" s="1"/>
  <c r="J504"/>
  <c r="M504" s="1"/>
  <c r="J505"/>
  <c r="M505" s="1"/>
  <c r="J506"/>
  <c r="M506" s="1"/>
  <c r="J507"/>
  <c r="M507" s="1"/>
  <c r="J508"/>
  <c r="M508" s="1"/>
  <c r="J509"/>
  <c r="M509" s="1"/>
  <c r="J510"/>
  <c r="M510" s="1"/>
  <c r="M511"/>
  <c r="J512"/>
  <c r="M512" s="1"/>
  <c r="J513"/>
  <c r="M513" s="1"/>
  <c r="J514"/>
  <c r="M514" s="1"/>
  <c r="J515"/>
  <c r="M515" s="1"/>
  <c r="J516"/>
  <c r="M516" s="1"/>
  <c r="J517"/>
  <c r="M517" s="1"/>
  <c r="J518"/>
  <c r="M518" s="1"/>
  <c r="J519"/>
  <c r="M519" s="1"/>
  <c r="J520"/>
  <c r="M520" s="1"/>
  <c r="J521"/>
  <c r="M521" s="1"/>
  <c r="J522"/>
  <c r="M522" s="1"/>
  <c r="J523"/>
  <c r="M523" s="1"/>
  <c r="J524"/>
  <c r="M524" s="1"/>
  <c r="J525"/>
  <c r="M525" s="1"/>
  <c r="J526"/>
  <c r="M526" s="1"/>
  <c r="J527"/>
  <c r="M527" s="1"/>
  <c r="J528"/>
  <c r="M528" s="1"/>
  <c r="J529"/>
  <c r="M529" s="1"/>
  <c r="J530"/>
  <c r="M530" s="1"/>
  <c r="J531"/>
  <c r="M531" s="1"/>
  <c r="J532"/>
  <c r="M532" s="1"/>
  <c r="J533"/>
  <c r="M533" s="1"/>
  <c r="J534"/>
  <c r="M534" s="1"/>
  <c r="J535"/>
  <c r="M535" s="1"/>
  <c r="J536"/>
  <c r="M536" s="1"/>
  <c r="J537"/>
  <c r="M537" s="1"/>
  <c r="J538"/>
  <c r="M538" s="1"/>
  <c r="J539"/>
  <c r="M539" s="1"/>
  <c r="J541"/>
  <c r="M541" s="1"/>
  <c r="J542"/>
  <c r="M542" s="1"/>
  <c r="J543"/>
  <c r="M543" s="1"/>
  <c r="J544"/>
  <c r="M544" s="1"/>
  <c r="J545"/>
  <c r="M545" s="1"/>
  <c r="J547"/>
  <c r="M547" s="1"/>
  <c r="J548"/>
  <c r="M548" s="1"/>
  <c r="J550"/>
  <c r="M550" s="1"/>
  <c r="J551"/>
  <c r="M551" s="1"/>
  <c r="J552"/>
  <c r="M552" s="1"/>
  <c r="J553"/>
  <c r="M553" s="1"/>
  <c r="J554"/>
  <c r="M554" s="1"/>
  <c r="J555"/>
  <c r="M555" s="1"/>
  <c r="J556"/>
  <c r="M556" s="1"/>
  <c r="J557"/>
  <c r="M557" s="1"/>
  <c r="J558"/>
  <c r="M558" s="1"/>
  <c r="J559"/>
  <c r="M559" s="1"/>
  <c r="J560"/>
  <c r="M560" s="1"/>
  <c r="J561"/>
  <c r="M561" s="1"/>
  <c r="J562"/>
  <c r="M562" s="1"/>
  <c r="J563"/>
  <c r="M563" s="1"/>
  <c r="M564"/>
  <c r="J565"/>
  <c r="M565" s="1"/>
  <c r="J566"/>
  <c r="M566" s="1"/>
  <c r="J567"/>
  <c r="M567" s="1"/>
  <c r="J568"/>
  <c r="M568" s="1"/>
  <c r="J569"/>
  <c r="M569" s="1"/>
  <c r="J570"/>
  <c r="M570" s="1"/>
  <c r="J571"/>
  <c r="M571" s="1"/>
  <c r="J572"/>
  <c r="M572" s="1"/>
  <c r="J573"/>
  <c r="M573" s="1"/>
  <c r="J574"/>
  <c r="M574" s="1"/>
  <c r="J575"/>
  <c r="M575" s="1"/>
  <c r="J576"/>
  <c r="M576" s="1"/>
  <c r="J577"/>
  <c r="M577" s="1"/>
  <c r="J578"/>
  <c r="M578" s="1"/>
  <c r="J579"/>
  <c r="M579" s="1"/>
  <c r="J580"/>
  <c r="M580" s="1"/>
  <c r="J581"/>
  <c r="M581" s="1"/>
  <c r="J582"/>
  <c r="M582" s="1"/>
  <c r="J583"/>
  <c r="M583" s="1"/>
  <c r="J584"/>
  <c r="M584" s="1"/>
  <c r="J585"/>
  <c r="M585" s="1"/>
  <c r="J586"/>
  <c r="M586" s="1"/>
  <c r="J587"/>
  <c r="M587" s="1"/>
  <c r="J588"/>
  <c r="M588" s="1"/>
  <c r="J589"/>
  <c r="M589" s="1"/>
  <c r="J590"/>
  <c r="M590" s="1"/>
  <c r="J591"/>
  <c r="M591" s="1"/>
  <c r="J592"/>
  <c r="M592" s="1"/>
  <c r="J593"/>
  <c r="M593" s="1"/>
  <c r="J594"/>
  <c r="M594" s="1"/>
  <c r="J595"/>
  <c r="M595" s="1"/>
  <c r="J596"/>
  <c r="M596" s="1"/>
  <c r="J597"/>
  <c r="M597" s="1"/>
  <c r="J598"/>
  <c r="M598" s="1"/>
  <c r="J599"/>
  <c r="M599" s="1"/>
  <c r="J600"/>
  <c r="M600" s="1"/>
  <c r="M601"/>
  <c r="J602"/>
  <c r="M602" s="1"/>
  <c r="J603"/>
  <c r="M603" s="1"/>
  <c r="J604"/>
  <c r="M604" s="1"/>
  <c r="J605"/>
  <c r="M605" s="1"/>
  <c r="J606"/>
  <c r="M606" s="1"/>
  <c r="J607"/>
  <c r="M607" s="1"/>
  <c r="J608"/>
  <c r="M608" s="1"/>
  <c r="J609"/>
  <c r="M609" s="1"/>
  <c r="J610"/>
  <c r="M610" s="1"/>
  <c r="J611"/>
  <c r="M611" s="1"/>
  <c r="J612"/>
  <c r="M612" s="1"/>
  <c r="J613"/>
  <c r="M613" s="1"/>
  <c r="J614"/>
  <c r="M614" s="1"/>
  <c r="J615"/>
  <c r="M615" s="1"/>
  <c r="J616"/>
  <c r="M616" s="1"/>
  <c r="J617"/>
  <c r="M617" s="1"/>
  <c r="J618"/>
  <c r="M618" s="1"/>
  <c r="J619"/>
  <c r="M619" s="1"/>
  <c r="J620"/>
  <c r="M620" s="1"/>
  <c r="J621"/>
  <c r="M621" s="1"/>
  <c r="J622"/>
  <c r="M622" s="1"/>
  <c r="J623"/>
  <c r="M623" s="1"/>
  <c r="J624"/>
  <c r="M624" s="1"/>
  <c r="J625"/>
  <c r="M625" s="1"/>
  <c r="J626"/>
  <c r="M626" s="1"/>
  <c r="J627"/>
  <c r="M627" s="1"/>
  <c r="J628"/>
  <c r="M628" s="1"/>
  <c r="J629"/>
  <c r="M629" s="1"/>
  <c r="J630"/>
  <c r="M630" s="1"/>
  <c r="J631"/>
  <c r="M631" s="1"/>
  <c r="J632"/>
  <c r="M632" s="1"/>
  <c r="J633"/>
  <c r="M633" s="1"/>
  <c r="J634"/>
  <c r="M634" s="1"/>
  <c r="J635"/>
  <c r="M635" s="1"/>
  <c r="J636"/>
  <c r="M636" s="1"/>
  <c r="J637"/>
  <c r="M637" s="1"/>
  <c r="J638"/>
  <c r="M638" s="1"/>
  <c r="J639"/>
  <c r="M639" s="1"/>
  <c r="J640"/>
  <c r="M640" s="1"/>
  <c r="J641"/>
  <c r="M641" s="1"/>
  <c r="J642"/>
  <c r="M642" s="1"/>
  <c r="J643"/>
  <c r="M643" s="1"/>
  <c r="J644"/>
  <c r="M644" s="1"/>
  <c r="J645"/>
  <c r="M645" s="1"/>
  <c r="J646"/>
  <c r="M646" s="1"/>
  <c r="J647"/>
  <c r="M647" s="1"/>
  <c r="J648"/>
  <c r="M648" s="1"/>
  <c r="J649"/>
  <c r="M649" s="1"/>
  <c r="J650"/>
  <c r="M650" s="1"/>
  <c r="J651"/>
  <c r="M651" s="1"/>
  <c r="M652"/>
  <c r="J653"/>
  <c r="M653" s="1"/>
  <c r="J654"/>
  <c r="M654" s="1"/>
  <c r="J655"/>
  <c r="M655" s="1"/>
  <c r="J656"/>
  <c r="M656" s="1"/>
  <c r="J657"/>
  <c r="M657" s="1"/>
  <c r="J658"/>
  <c r="M658" s="1"/>
  <c r="J659"/>
  <c r="M659" s="1"/>
  <c r="J660"/>
  <c r="M660" s="1"/>
  <c r="J661"/>
  <c r="M661" s="1"/>
  <c r="J662"/>
  <c r="M662" s="1"/>
  <c r="J663"/>
  <c r="M663" s="1"/>
  <c r="J664"/>
  <c r="M664" s="1"/>
  <c r="J665"/>
  <c r="M665" s="1"/>
  <c r="J666"/>
  <c r="M666" s="1"/>
  <c r="J667"/>
  <c r="M667" s="1"/>
  <c r="J668"/>
  <c r="M668" s="1"/>
  <c r="J669"/>
  <c r="M669" s="1"/>
  <c r="J670"/>
  <c r="M670" s="1"/>
  <c r="J671"/>
  <c r="M671" s="1"/>
  <c r="J672"/>
  <c r="M672" s="1"/>
  <c r="J673"/>
  <c r="M673" s="1"/>
  <c r="J674"/>
  <c r="M674" s="1"/>
  <c r="J675"/>
  <c r="M675" s="1"/>
  <c r="J676"/>
  <c r="M676" s="1"/>
  <c r="J677"/>
  <c r="M677" s="1"/>
  <c r="J678"/>
  <c r="M678" s="1"/>
  <c r="J679"/>
  <c r="M679" s="1"/>
  <c r="J680"/>
  <c r="M680" s="1"/>
  <c r="J681"/>
  <c r="M681" s="1"/>
  <c r="M682"/>
  <c r="J683"/>
  <c r="M683" s="1"/>
  <c r="J684"/>
  <c r="M684" s="1"/>
  <c r="J685"/>
  <c r="M685" s="1"/>
  <c r="J686"/>
  <c r="M686" s="1"/>
  <c r="J687"/>
  <c r="M687" s="1"/>
  <c r="J688"/>
  <c r="M688" s="1"/>
  <c r="J689"/>
  <c r="M689" s="1"/>
  <c r="J690"/>
  <c r="M690" s="1"/>
  <c r="J691"/>
  <c r="M691" s="1"/>
  <c r="J692"/>
  <c r="M692" s="1"/>
  <c r="J693"/>
  <c r="M693" s="1"/>
  <c r="J694"/>
  <c r="M694" s="1"/>
  <c r="J695"/>
  <c r="M695" s="1"/>
  <c r="J696"/>
  <c r="M696" s="1"/>
  <c r="J697"/>
  <c r="M697" s="1"/>
  <c r="J698"/>
  <c r="M698" s="1"/>
  <c r="J700"/>
  <c r="M700" s="1"/>
  <c r="J701"/>
  <c r="M701" s="1"/>
  <c r="J702"/>
  <c r="M702" s="1"/>
  <c r="J703"/>
  <c r="M703" s="1"/>
  <c r="J704"/>
  <c r="M704" s="1"/>
  <c r="J705"/>
  <c r="M705" s="1"/>
  <c r="J706"/>
  <c r="M706" s="1"/>
  <c r="J707"/>
  <c r="M707" s="1"/>
  <c r="J708"/>
  <c r="M708" s="1"/>
  <c r="J709"/>
  <c r="M709" s="1"/>
  <c r="J710"/>
  <c r="M710" s="1"/>
  <c r="J711"/>
  <c r="M711" s="1"/>
  <c r="J712"/>
  <c r="M712" s="1"/>
  <c r="J713"/>
  <c r="M713" s="1"/>
  <c r="J714"/>
  <c r="M714" s="1"/>
  <c r="J715"/>
  <c r="M715" s="1"/>
  <c r="J716"/>
  <c r="M716" s="1"/>
  <c r="J717"/>
  <c r="M717" s="1"/>
  <c r="J718"/>
  <c r="M718" s="1"/>
  <c r="J719"/>
  <c r="M719" s="1"/>
  <c r="J720"/>
  <c r="M720" s="1"/>
  <c r="J721"/>
  <c r="M721" s="1"/>
  <c r="J722"/>
  <c r="M722" s="1"/>
  <c r="J723"/>
  <c r="M723" s="1"/>
  <c r="J724"/>
  <c r="M724" s="1"/>
  <c r="J725"/>
  <c r="M725" s="1"/>
  <c r="J726"/>
  <c r="M726" s="1"/>
  <c r="J727"/>
  <c r="M727" s="1"/>
  <c r="J728"/>
  <c r="M728" s="1"/>
  <c r="J729"/>
  <c r="M729" s="1"/>
  <c r="J730"/>
  <c r="M730" s="1"/>
  <c r="J731"/>
  <c r="M731" s="1"/>
  <c r="J732"/>
  <c r="M732" s="1"/>
  <c r="J733"/>
  <c r="M733" s="1"/>
  <c r="J734"/>
  <c r="M734" s="1"/>
  <c r="J735"/>
  <c r="M735" s="1"/>
  <c r="J736"/>
  <c r="M736" s="1"/>
  <c r="J737"/>
  <c r="M737" s="1"/>
  <c r="J738"/>
  <c r="M738" s="1"/>
  <c r="J739"/>
  <c r="M739" s="1"/>
  <c r="J740"/>
  <c r="M740" s="1"/>
  <c r="J741"/>
  <c r="M741" s="1"/>
  <c r="J742"/>
  <c r="M742" s="1"/>
  <c r="J743"/>
  <c r="M743" s="1"/>
  <c r="J744"/>
  <c r="M744" s="1"/>
  <c r="J745"/>
  <c r="M745" s="1"/>
  <c r="J747"/>
  <c r="M747" s="1"/>
  <c r="J748"/>
  <c r="M748" s="1"/>
  <c r="J749"/>
  <c r="M749" s="1"/>
  <c r="J750"/>
  <c r="M750" s="1"/>
  <c r="J751"/>
  <c r="M751" s="1"/>
  <c r="J752"/>
  <c r="M752" s="1"/>
  <c r="J753"/>
  <c r="M753" s="1"/>
  <c r="J754"/>
  <c r="M754" s="1"/>
  <c r="J755"/>
  <c r="M755" s="1"/>
  <c r="J756"/>
  <c r="M756" s="1"/>
  <c r="J757"/>
  <c r="M757" s="1"/>
  <c r="J758"/>
  <c r="M758" s="1"/>
  <c r="J759"/>
  <c r="M759" s="1"/>
  <c r="J760"/>
  <c r="M760" s="1"/>
  <c r="J761"/>
  <c r="M761" s="1"/>
  <c r="J762"/>
  <c r="M762" s="1"/>
  <c r="J763"/>
  <c r="M763" s="1"/>
  <c r="J764"/>
  <c r="M764" s="1"/>
  <c r="J765"/>
  <c r="M765" s="1"/>
  <c r="J766"/>
  <c r="M766" s="1"/>
  <c r="J767"/>
  <c r="M767" s="1"/>
  <c r="J768"/>
  <c r="M768" s="1"/>
  <c r="J769"/>
  <c r="M769" s="1"/>
  <c r="J770"/>
  <c r="M770" s="1"/>
  <c r="J771"/>
  <c r="M771" s="1"/>
  <c r="J772"/>
  <c r="M772" s="1"/>
  <c r="J773"/>
  <c r="M773" s="1"/>
  <c r="J774"/>
  <c r="M774" s="1"/>
  <c r="J775"/>
  <c r="M775" s="1"/>
  <c r="J776"/>
  <c r="M776" s="1"/>
  <c r="J777"/>
  <c r="M777" s="1"/>
  <c r="J778"/>
  <c r="M778" s="1"/>
  <c r="J779"/>
  <c r="M779" s="1"/>
  <c r="J780"/>
  <c r="M780" s="1"/>
  <c r="J781"/>
  <c r="M781" s="1"/>
  <c r="J782"/>
  <c r="M782" s="1"/>
  <c r="J783"/>
  <c r="M783" s="1"/>
  <c r="J784"/>
  <c r="M784" s="1"/>
  <c r="J785"/>
  <c r="M785" s="1"/>
  <c r="J786"/>
  <c r="M786" s="1"/>
  <c r="J787"/>
  <c r="M787" s="1"/>
  <c r="J788"/>
  <c r="M788" s="1"/>
  <c r="J789"/>
  <c r="M789" s="1"/>
  <c r="J790"/>
  <c r="M790" s="1"/>
  <c r="J791"/>
  <c r="M791" s="1"/>
  <c r="J792"/>
  <c r="M792" s="1"/>
  <c r="J793"/>
  <c r="M793" s="1"/>
  <c r="J794"/>
  <c r="M794" s="1"/>
  <c r="J795"/>
  <c r="M795" s="1"/>
  <c r="J797"/>
  <c r="M797" s="1"/>
  <c r="J799"/>
  <c r="M799" s="1"/>
  <c r="J800"/>
  <c r="M800" s="1"/>
  <c r="J801"/>
  <c r="M801" s="1"/>
  <c r="J802"/>
  <c r="M802" s="1"/>
  <c r="J803"/>
  <c r="M803" s="1"/>
  <c r="J804"/>
  <c r="M804" s="1"/>
  <c r="J805"/>
  <c r="M805" s="1"/>
  <c r="J806"/>
  <c r="M806" s="1"/>
  <c r="J807"/>
  <c r="M807" s="1"/>
  <c r="J808"/>
  <c r="M808" s="1"/>
  <c r="J809"/>
  <c r="M809" s="1"/>
  <c r="J810"/>
  <c r="M810" s="1"/>
  <c r="J811"/>
  <c r="M811" s="1"/>
  <c r="J812"/>
  <c r="M812" s="1"/>
  <c r="J813"/>
  <c r="M813" s="1"/>
  <c r="J814"/>
  <c r="M814" s="1"/>
  <c r="J815"/>
  <c r="M815" s="1"/>
  <c r="J816"/>
  <c r="M816" s="1"/>
  <c r="J817"/>
  <c r="M817" s="1"/>
  <c r="J818"/>
  <c r="M818" s="1"/>
  <c r="J819"/>
  <c r="M819" s="1"/>
  <c r="J820"/>
  <c r="M820" s="1"/>
  <c r="J821"/>
  <c r="M821" s="1"/>
  <c r="J822"/>
  <c r="M822" s="1"/>
  <c r="J823"/>
  <c r="M823" s="1"/>
  <c r="J824"/>
  <c r="M824" s="1"/>
  <c r="J825"/>
  <c r="M825" s="1"/>
  <c r="J826"/>
  <c r="M826" s="1"/>
  <c r="J827"/>
  <c r="M827" s="1"/>
  <c r="J828"/>
  <c r="M828" s="1"/>
  <c r="J829"/>
  <c r="M829" s="1"/>
  <c r="J830"/>
  <c r="M830" s="1"/>
  <c r="J831"/>
  <c r="M831" s="1"/>
  <c r="J832"/>
  <c r="M832" s="1"/>
  <c r="J833"/>
  <c r="M833" s="1"/>
  <c r="J834"/>
  <c r="M834" s="1"/>
  <c r="J835"/>
  <c r="M835" s="1"/>
  <c r="J836"/>
  <c r="M836" s="1"/>
  <c r="J837"/>
  <c r="M837" s="1"/>
  <c r="J838"/>
  <c r="M838" s="1"/>
  <c r="J839"/>
  <c r="M839" s="1"/>
  <c r="J840"/>
  <c r="M840" s="1"/>
  <c r="J841"/>
  <c r="M841" s="1"/>
  <c r="J842"/>
  <c r="M842" s="1"/>
  <c r="J843"/>
  <c r="M843" s="1"/>
  <c r="J844"/>
  <c r="M844" s="1"/>
  <c r="J845"/>
  <c r="M845" s="1"/>
  <c r="J846"/>
  <c r="M846" s="1"/>
  <c r="J847"/>
  <c r="M847" s="1"/>
  <c r="J848"/>
  <c r="M848" s="1"/>
  <c r="J849"/>
  <c r="M849" s="1"/>
  <c r="J850"/>
  <c r="M850" s="1"/>
  <c r="J851"/>
  <c r="M851" s="1"/>
  <c r="J852"/>
  <c r="M852" s="1"/>
  <c r="J853"/>
  <c r="M853" s="1"/>
  <c r="J854"/>
  <c r="M854" s="1"/>
  <c r="J856"/>
  <c r="M856" s="1"/>
  <c r="J857"/>
  <c r="M857" s="1"/>
  <c r="J858"/>
  <c r="M858" s="1"/>
  <c r="J859"/>
  <c r="M859" s="1"/>
  <c r="J861"/>
  <c r="M861" s="1"/>
  <c r="J862"/>
  <c r="M862" s="1"/>
  <c r="J863"/>
  <c r="M863" s="1"/>
  <c r="J864"/>
  <c r="M864" s="1"/>
  <c r="J865"/>
  <c r="M865" s="1"/>
  <c r="J866"/>
  <c r="M866" s="1"/>
  <c r="J867"/>
  <c r="M867" s="1"/>
  <c r="J868"/>
  <c r="M868" s="1"/>
  <c r="J869"/>
  <c r="M869" s="1"/>
  <c r="J870"/>
  <c r="M870" s="1"/>
  <c r="J871"/>
  <c r="M871" s="1"/>
  <c r="J872"/>
  <c r="M872" s="1"/>
  <c r="J873"/>
  <c r="M873" s="1"/>
  <c r="J874"/>
  <c r="M874" s="1"/>
  <c r="J875"/>
  <c r="M875" s="1"/>
  <c r="J876"/>
  <c r="M876" s="1"/>
  <c r="J877"/>
  <c r="M877" s="1"/>
  <c r="J878"/>
  <c r="M878" s="1"/>
  <c r="J880"/>
  <c r="M880" s="1"/>
  <c r="J881"/>
  <c r="M881" s="1"/>
  <c r="J882"/>
  <c r="M882" s="1"/>
  <c r="J883"/>
  <c r="M883" s="1"/>
  <c r="J884"/>
  <c r="M884" s="1"/>
  <c r="J885"/>
  <c r="M885" s="1"/>
  <c r="J886"/>
  <c r="M886" s="1"/>
  <c r="J887"/>
  <c r="M887" s="1"/>
  <c r="J888"/>
  <c r="M888" s="1"/>
  <c r="J889"/>
  <c r="M889" s="1"/>
  <c r="J910"/>
  <c r="M910" s="1"/>
  <c r="J7" i="4"/>
  <c r="M7" s="1"/>
  <c r="J8"/>
  <c r="M8" s="1"/>
  <c r="J9"/>
  <c r="M9" s="1"/>
  <c r="J10"/>
  <c r="M10" s="1"/>
  <c r="J11"/>
  <c r="M11" s="1"/>
  <c r="J12"/>
  <c r="M12" s="1"/>
  <c r="I223" i="3"/>
  <c r="J98"/>
  <c r="K98" s="1"/>
  <c r="J237"/>
  <c r="K237" s="1"/>
  <c r="J28"/>
  <c r="K28" s="1"/>
  <c r="J30"/>
  <c r="K30" s="1"/>
  <c r="J32"/>
  <c r="K32" s="1"/>
  <c r="J60"/>
  <c r="K60" s="1"/>
  <c r="D8" i="20"/>
  <c r="E8" s="1"/>
  <c r="D10"/>
  <c r="E10" s="1"/>
  <c r="D12"/>
  <c r="E12" s="1"/>
  <c r="D14"/>
  <c r="E14" s="1"/>
  <c r="D16"/>
  <c r="E16" s="1"/>
  <c r="D19"/>
  <c r="F19" s="1"/>
  <c r="G19" s="1"/>
  <c r="D20"/>
  <c r="F20" s="1"/>
  <c r="G20" s="1"/>
  <c r="D22"/>
  <c r="E22" s="1"/>
  <c r="D23"/>
  <c r="E23" s="1"/>
  <c r="D24"/>
  <c r="E24" s="1"/>
  <c r="D25"/>
  <c r="E25" s="1"/>
  <c r="D26"/>
  <c r="E26" s="1"/>
  <c r="D28"/>
  <c r="E28" s="1"/>
  <c r="D30"/>
  <c r="E30" s="1"/>
  <c r="D32"/>
  <c r="E32" s="1"/>
  <c r="D33"/>
  <c r="E33" s="1"/>
  <c r="D7"/>
  <c r="F7" s="1"/>
  <c r="D9"/>
  <c r="F9" s="1"/>
  <c r="G9" s="1"/>
  <c r="H9" s="1"/>
  <c r="D11"/>
  <c r="F11" s="1"/>
  <c r="G11" s="1"/>
  <c r="H11" s="1"/>
  <c r="D13"/>
  <c r="F13" s="1"/>
  <c r="G13" s="1"/>
  <c r="H13" s="1"/>
  <c r="D15"/>
  <c r="F15" s="1"/>
  <c r="G15" s="1"/>
  <c r="H15" s="1"/>
  <c r="D17"/>
  <c r="F17" s="1"/>
  <c r="G17" s="1"/>
  <c r="H17" s="1"/>
  <c r="D18"/>
  <c r="F18" s="1"/>
  <c r="G18" s="1"/>
  <c r="D21"/>
  <c r="F21" s="1"/>
  <c r="G21" s="1"/>
  <c r="D27"/>
  <c r="F27" s="1"/>
  <c r="G27" s="1"/>
  <c r="D29"/>
  <c r="F29" s="1"/>
  <c r="G29" s="1"/>
  <c r="D31"/>
  <c r="F31" s="1"/>
  <c r="G31" s="1"/>
  <c r="D8" i="30"/>
  <c r="F8" s="1"/>
  <c r="G8" s="1"/>
  <c r="H8" s="1"/>
  <c r="J8" s="1"/>
  <c r="M8" s="1"/>
  <c r="D10"/>
  <c r="F10" s="1"/>
  <c r="G10" s="1"/>
  <c r="D12"/>
  <c r="F12" s="1"/>
  <c r="G12" s="1"/>
  <c r="H12" s="1"/>
  <c r="J12" s="1"/>
  <c r="M12" s="1"/>
  <c r="D14"/>
  <c r="F14" s="1"/>
  <c r="G14" s="1"/>
  <c r="D15"/>
  <c r="E15" s="1"/>
  <c r="D16"/>
  <c r="E16" s="1"/>
  <c r="D17"/>
  <c r="F17" s="1"/>
  <c r="G17" s="1"/>
  <c r="D21"/>
  <c r="F21" s="1"/>
  <c r="G21" s="1"/>
  <c r="D23"/>
  <c r="F23" s="1"/>
  <c r="G23" s="1"/>
  <c r="H23" s="1"/>
  <c r="J23" s="1"/>
  <c r="M23" s="1"/>
  <c r="D7" i="32"/>
  <c r="F7" s="1"/>
  <c r="D9"/>
  <c r="F9" s="1"/>
  <c r="G9" s="1"/>
  <c r="H9" s="1"/>
  <c r="D12"/>
  <c r="F12" s="1"/>
  <c r="G12" s="1"/>
  <c r="H12" s="1"/>
  <c r="D13"/>
  <c r="F13" s="1"/>
  <c r="G13" s="1"/>
  <c r="D17"/>
  <c r="E17" s="1"/>
  <c r="D20"/>
  <c r="F20" s="1"/>
  <c r="G20" s="1"/>
  <c r="D21"/>
  <c r="F21" s="1"/>
  <c r="G21" s="1"/>
  <c r="D22"/>
  <c r="F22" s="1"/>
  <c r="G22" s="1"/>
  <c r="D23"/>
  <c r="F23" s="1"/>
  <c r="G23" s="1"/>
  <c r="D7" i="30"/>
  <c r="F7" s="1"/>
  <c r="D9"/>
  <c r="F9" s="1"/>
  <c r="G9" s="1"/>
  <c r="D11"/>
  <c r="F11" s="1"/>
  <c r="G11" s="1"/>
  <c r="H11" s="1"/>
  <c r="J11" s="1"/>
  <c r="M11" s="1"/>
  <c r="D13"/>
  <c r="F13" s="1"/>
  <c r="G13" s="1"/>
  <c r="D18"/>
  <c r="F18" s="1"/>
  <c r="G18" s="1"/>
  <c r="D19"/>
  <c r="F19" s="1"/>
  <c r="G19" s="1"/>
  <c r="D20"/>
  <c r="F20" s="1"/>
  <c r="G20" s="1"/>
  <c r="D22"/>
  <c r="F22" s="1"/>
  <c r="G22" s="1"/>
  <c r="D8" i="32"/>
  <c r="F8" s="1"/>
  <c r="G8" s="1"/>
  <c r="H8" s="1"/>
  <c r="D10"/>
  <c r="F10" s="1"/>
  <c r="G10" s="1"/>
  <c r="D11"/>
  <c r="F11" s="1"/>
  <c r="G11" s="1"/>
  <c r="H11" s="1"/>
  <c r="D14"/>
  <c r="F14" s="1"/>
  <c r="G14" s="1"/>
  <c r="D15"/>
  <c r="F15" s="1"/>
  <c r="G15" s="1"/>
  <c r="D16"/>
  <c r="F16" s="1"/>
  <c r="G16" s="1"/>
  <c r="D18"/>
  <c r="F18" s="1"/>
  <c r="G18" s="1"/>
  <c r="D19"/>
  <c r="F19" s="1"/>
  <c r="G19" s="1"/>
  <c r="J63" i="51"/>
  <c r="M63" s="1"/>
  <c r="J3"/>
  <c r="A35" i="20" l="1"/>
  <c r="K38" s="1"/>
  <c r="G7" i="32"/>
  <c r="H7" s="1"/>
  <c r="G7" i="20"/>
  <c r="A25" i="30"/>
  <c r="M28" s="1"/>
  <c r="G7"/>
  <c r="E14"/>
  <c r="H14"/>
  <c r="J14" s="1"/>
  <c r="M14" s="1"/>
  <c r="H23" i="32"/>
  <c r="K23" s="1"/>
  <c r="E23"/>
  <c r="E23" i="30"/>
  <c r="F33" i="20"/>
  <c r="G33" s="1"/>
  <c r="H33" s="1"/>
  <c r="K33" s="1"/>
  <c r="H22" i="32"/>
  <c r="K22" s="1"/>
  <c r="E22"/>
  <c r="F32" i="20"/>
  <c r="G32" s="1"/>
  <c r="H32" s="1"/>
  <c r="K32" s="1"/>
  <c r="H22" i="30"/>
  <c r="J22" s="1"/>
  <c r="M22" s="1"/>
  <c r="E22"/>
  <c r="H31" i="20"/>
  <c r="K31" s="1"/>
  <c r="E31"/>
  <c r="F30"/>
  <c r="G30" s="1"/>
  <c r="H30" s="1"/>
  <c r="K30" s="1"/>
  <c r="H21" i="32"/>
  <c r="K21" s="1"/>
  <c r="E21"/>
  <c r="H29" i="20"/>
  <c r="K29" s="1"/>
  <c r="E29"/>
  <c r="K15" i="4"/>
  <c r="M15" s="1"/>
  <c r="H21" i="30"/>
  <c r="J21" s="1"/>
  <c r="M21" s="1"/>
  <c r="E21"/>
  <c r="H20" i="32"/>
  <c r="K20" s="1"/>
  <c r="E20"/>
  <c r="F28" i="20"/>
  <c r="G28" s="1"/>
  <c r="H28" s="1"/>
  <c r="K28" s="1"/>
  <c r="H27"/>
  <c r="K27" s="1"/>
  <c r="E27"/>
  <c r="F25"/>
  <c r="G25" s="1"/>
  <c r="H25" s="1"/>
  <c r="K25" s="1"/>
  <c r="F26"/>
  <c r="G26" s="1"/>
  <c r="H26" s="1"/>
  <c r="K26" s="1"/>
  <c r="H20" i="30"/>
  <c r="J20" s="1"/>
  <c r="M20" s="1"/>
  <c r="E20"/>
  <c r="H19" i="32"/>
  <c r="K19" s="1"/>
  <c r="E19"/>
  <c r="H18"/>
  <c r="K18" s="1"/>
  <c r="E18"/>
  <c r="H19" i="30"/>
  <c r="J19" s="1"/>
  <c r="M19" s="1"/>
  <c r="E19"/>
  <c r="F17" i="32"/>
  <c r="G17" s="1"/>
  <c r="F24" i="20"/>
  <c r="G24" s="1"/>
  <c r="H24" s="1"/>
  <c r="K24" s="1"/>
  <c r="H18" i="30"/>
  <c r="J18" s="1"/>
  <c r="M18" s="1"/>
  <c r="E18"/>
  <c r="F23" i="20"/>
  <c r="G23" s="1"/>
  <c r="H23" s="1"/>
  <c r="K23" s="1"/>
  <c r="H17" i="30"/>
  <c r="J17" s="1"/>
  <c r="M17" s="1"/>
  <c r="E17"/>
  <c r="H16" i="32"/>
  <c r="K16" s="1"/>
  <c r="E16"/>
  <c r="H15"/>
  <c r="K15" s="1"/>
  <c r="E15"/>
  <c r="F22" i="20"/>
  <c r="G22" s="1"/>
  <c r="H22" s="1"/>
  <c r="K22" s="1"/>
  <c r="H21"/>
  <c r="K21" s="1"/>
  <c r="E21"/>
  <c r="H14" i="32"/>
  <c r="K14" s="1"/>
  <c r="E14"/>
  <c r="F16" i="30"/>
  <c r="G16" s="1"/>
  <c r="E20" i="20"/>
  <c r="F15" i="30"/>
  <c r="G15" s="1"/>
  <c r="E19" i="20"/>
  <c r="H18"/>
  <c r="K18" s="1"/>
  <c r="E18"/>
  <c r="H13" i="32"/>
  <c r="K13" s="1"/>
  <c r="F16" i="20"/>
  <c r="G16" s="1"/>
  <c r="H16" s="1"/>
  <c r="K16" s="1"/>
  <c r="F14"/>
  <c r="G14" s="1"/>
  <c r="H14" s="1"/>
  <c r="K14" s="1"/>
  <c r="F12"/>
  <c r="G12" s="1"/>
  <c r="H12" s="1"/>
  <c r="K12" s="1"/>
  <c r="F10"/>
  <c r="G10" s="1"/>
  <c r="H10" s="1"/>
  <c r="K10" s="1"/>
  <c r="F8"/>
  <c r="G8" s="1"/>
  <c r="H8" s="1"/>
  <c r="K8" s="1"/>
  <c r="E13" i="32"/>
  <c r="E11"/>
  <c r="E10"/>
  <c r="E8"/>
  <c r="K12"/>
  <c r="H10"/>
  <c r="K10" s="1"/>
  <c r="K9"/>
  <c r="H10" i="30"/>
  <c r="J10" s="1"/>
  <c r="M10" s="1"/>
  <c r="K11" i="32"/>
  <c r="K8"/>
  <c r="H13" i="30"/>
  <c r="J13" s="1"/>
  <c r="M13" s="1"/>
  <c r="H9"/>
  <c r="J9" s="1"/>
  <c r="M9" s="1"/>
  <c r="K17" i="20"/>
  <c r="K13"/>
  <c r="K9"/>
  <c r="K15"/>
  <c r="K11"/>
  <c r="E12" i="30"/>
  <c r="E9" i="32"/>
  <c r="E13" i="20"/>
  <c r="E11"/>
  <c r="E13" i="30"/>
  <c r="E11"/>
  <c r="E9"/>
  <c r="E7"/>
  <c r="E7" i="32"/>
  <c r="E8" i="30"/>
  <c r="E12" i="32"/>
  <c r="E10" i="30"/>
  <c r="E17" i="20"/>
  <c r="E9"/>
  <c r="E15"/>
  <c r="E7"/>
  <c r="A24" i="32"/>
  <c r="K27" s="1"/>
  <c r="M45" i="6"/>
  <c r="A46" i="5"/>
  <c r="M49" s="1"/>
  <c r="J71" i="51"/>
  <c r="M3"/>
  <c r="M71" s="1"/>
  <c r="J223" i="3"/>
  <c r="J982" s="1"/>
  <c r="I982"/>
  <c r="M28"/>
  <c r="M98"/>
  <c r="M387"/>
  <c r="M256"/>
  <c r="M119"/>
  <c r="M97"/>
  <c r="M30"/>
  <c r="M286"/>
  <c r="M207"/>
  <c r="H20" i="20"/>
  <c r="K20" s="1"/>
  <c r="H19"/>
  <c r="K19" s="1"/>
  <c r="M60" i="3"/>
  <c r="M237"/>
  <c r="M32"/>
  <c r="K7" i="32" l="1"/>
  <c r="H7" i="20"/>
  <c r="H7" i="30"/>
  <c r="J7" s="1"/>
  <c r="M7" s="1"/>
  <c r="M17" i="4"/>
  <c r="H17" i="32"/>
  <c r="K17" s="1"/>
  <c r="H16" i="30"/>
  <c r="J16" s="1"/>
  <c r="M16" s="1"/>
  <c r="H15"/>
  <c r="J15" s="1"/>
  <c r="M15" s="1"/>
  <c r="M223" i="3"/>
  <c r="M982" s="1"/>
  <c r="M18" i="4" l="1"/>
  <c r="M19" s="1"/>
  <c r="K24" i="32"/>
  <c r="M25" i="30"/>
  <c r="J15" i="61" s="1"/>
  <c r="K7" i="20"/>
  <c r="M987" i="3"/>
  <c r="M991" s="1"/>
  <c r="M47" i="6"/>
  <c r="K29" i="32" l="1"/>
  <c r="J16" i="61"/>
  <c r="K35" i="20"/>
  <c r="J14" i="61" s="1"/>
  <c r="M51" i="5"/>
  <c r="M30" i="30"/>
  <c r="J17" i="61" l="1"/>
  <c r="J19" s="1"/>
  <c r="J20" s="1"/>
  <c r="L22" s="1"/>
  <c r="L23" s="1"/>
  <c r="L24" s="1"/>
  <c r="K40" i="20"/>
</calcChain>
</file>

<file path=xl/comments1.xml><?xml version="1.0" encoding="utf-8"?>
<comments xmlns="http://schemas.openxmlformats.org/spreadsheetml/2006/main">
  <authors>
    <author>Nguyen Truong Thanh</author>
    <author>Tuyen Truong Thi Thanh</author>
  </authors>
  <commentList>
    <comment ref="F102" authorId="0">
      <text>
        <r>
          <rPr>
            <b/>
            <sz val="9"/>
            <color indexed="81"/>
            <rFont val="Tahoma"/>
            <family val="2"/>
          </rPr>
          <t>Nguyen Truong Thanh:</t>
        </r>
        <r>
          <rPr>
            <sz val="9"/>
            <color indexed="81"/>
            <rFont val="Tahoma"/>
            <family val="2"/>
          </rPr>
          <t xml:space="preserve">
TL BEN THANH HANG TAN A NEN CHUYEN SANG SHEET XE QUA GIAO HANG TAN A</t>
        </r>
      </text>
    </comment>
    <comment ref="F135" authorId="0">
      <text>
        <r>
          <rPr>
            <b/>
            <sz val="9"/>
            <color indexed="81"/>
            <rFont val="Tahoma"/>
          </rPr>
          <t>Nguyen Truong Thanh:</t>
        </r>
        <r>
          <rPr>
            <sz val="9"/>
            <color indexed="81"/>
            <rFont val="Tahoma"/>
          </rPr>
          <t xml:space="preserve">
AJINOMOTO LT</t>
        </r>
      </text>
    </comment>
    <comment ref="B359" authorId="0">
      <text>
        <r>
          <rPr>
            <b/>
            <sz val="9"/>
            <color indexed="81"/>
            <rFont val="Tahoma"/>
            <family val="2"/>
          </rPr>
          <t>Nguyen Truong Thanh:</t>
        </r>
        <r>
          <rPr>
            <sz val="9"/>
            <color indexed="81"/>
            <rFont val="Tahoma"/>
            <family val="2"/>
          </rPr>
          <t xml:space="preserve">
54Y-0271</t>
        </r>
      </text>
    </comment>
    <comment ref="H463" authorId="1">
      <text>
        <r>
          <rPr>
            <b/>
            <sz val="8"/>
            <color indexed="81"/>
            <rFont val="Tahoma"/>
            <family val="2"/>
            <charset val="163"/>
          </rPr>
          <t>Tuyen Truong Thi Thanh:</t>
        </r>
        <r>
          <rPr>
            <sz val="8"/>
            <color indexed="81"/>
            <rFont val="Tahoma"/>
            <family val="2"/>
            <charset val="163"/>
          </rPr>
          <t xml:space="preserve">
TÍNH KM KCN VINH LOC 
40KM</t>
        </r>
      </text>
    </comment>
  </commentList>
</comments>
</file>

<file path=xl/comments2.xml><?xml version="1.0" encoding="utf-8"?>
<comments xmlns="http://schemas.openxmlformats.org/spreadsheetml/2006/main">
  <authors>
    <author>Delivery04</author>
  </authors>
  <commentList>
    <comment ref="F103" authorId="0">
      <text>
        <r>
          <rPr>
            <b/>
            <sz val="8"/>
            <rFont val="Tahoma"/>
            <family val="2"/>
          </rPr>
          <t>Delivery04: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Tahoma"/>
            <family val="2"/>
          </rPr>
          <t>Triệu thay đổi ngày 4/9/2013</t>
        </r>
      </text>
    </comment>
    <comment ref="F104" authorId="0">
      <text>
        <r>
          <rPr>
            <b/>
            <sz val="8"/>
            <rFont val="Tahoma"/>
            <family val="2"/>
          </rPr>
          <t>Delivery04: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Tahoma"/>
            <family val="2"/>
          </rPr>
          <t>Triệu thay đổi ngày 4/9/2013</t>
        </r>
      </text>
    </comment>
    <comment ref="E137" authorId="0">
      <text>
        <r>
          <rPr>
            <b/>
            <sz val="8"/>
            <rFont val="Tahoma"/>
            <family val="2"/>
          </rPr>
          <t>Delivery04: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Tahoma"/>
            <family val="2"/>
          </rPr>
          <t>Triệu thay đổi ngày 4/9/2013</t>
        </r>
      </text>
    </comment>
    <comment ref="E272" authorId="0">
      <text>
        <r>
          <rPr>
            <b/>
            <sz val="8"/>
            <rFont val="Tahoma"/>
            <family val="2"/>
          </rPr>
          <t>Delivery04: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Tahoma"/>
            <family val="2"/>
          </rPr>
          <t>Triệu thay đổi 4/9/2013</t>
        </r>
      </text>
    </comment>
  </commentList>
</comments>
</file>

<file path=xl/sharedStrings.xml><?xml version="1.0" encoding="utf-8"?>
<sst xmlns="http://schemas.openxmlformats.org/spreadsheetml/2006/main" count="3194" uniqueCount="708">
  <si>
    <t>2959-2.5T-K'!A1</t>
  </si>
  <si>
    <t>5976-2.5T-K'!A1</t>
  </si>
  <si>
    <t>10392-2.5T-R'!A1</t>
  </si>
  <si>
    <t>10395-2.5T-K'!A1</t>
  </si>
  <si>
    <t>5535-2t'!A1</t>
  </si>
  <si>
    <t>11866-5T-K'!A1</t>
  </si>
  <si>
    <t>1617-5t-K'!A1</t>
  </si>
  <si>
    <t>2555-5T-K'!A1</t>
  </si>
  <si>
    <t>2634-5T-K'!A1</t>
  </si>
  <si>
    <t>2718-5T-K'!A1</t>
  </si>
  <si>
    <t>2489-5T-K'!A1</t>
  </si>
  <si>
    <t>3680-5T-K'!A1</t>
  </si>
  <si>
    <t>4322-5T-K'!A1</t>
  </si>
  <si>
    <t>6141-5T-K'!A1</t>
  </si>
  <si>
    <t>6233-5T-K'!A1</t>
  </si>
  <si>
    <t>8692-5T-K'!A1</t>
  </si>
  <si>
    <t>6277-5T-K'!A1</t>
  </si>
  <si>
    <t>2210-5T'!A1</t>
  </si>
  <si>
    <t>6980-5t'!A1</t>
  </si>
  <si>
    <t>1018-5T'!A1</t>
  </si>
  <si>
    <t>21172-5T'!A1</t>
  </si>
  <si>
    <t>13653-8T-K'!A1</t>
  </si>
  <si>
    <t>0271-8T-K'!A1</t>
  </si>
  <si>
    <t>3359-8T-K'!A1</t>
  </si>
  <si>
    <t>3094-10T-K'!A1</t>
  </si>
  <si>
    <t>3627-11T-K'!A1</t>
  </si>
  <si>
    <t>3482-11T-K'!A1</t>
  </si>
  <si>
    <t>5719-11T-K'!A1</t>
  </si>
  <si>
    <t>8405-11T-K'!A1</t>
  </si>
  <si>
    <t>1968-5T-K'!A1</t>
  </si>
  <si>
    <t>5483-pac-K'!A1</t>
  </si>
  <si>
    <t>5282-11T-K'!A1</t>
  </si>
  <si>
    <t>3495'!A1</t>
  </si>
  <si>
    <t>total!A1</t>
  </si>
  <si>
    <t>Destination!A1</t>
  </si>
  <si>
    <t>DES.PAC!A1</t>
  </si>
  <si>
    <t>Cost!A1</t>
  </si>
  <si>
    <t>Sheet1!A1</t>
  </si>
  <si>
    <t>1.2T</t>
  </si>
  <si>
    <t>2.5T</t>
  </si>
  <si>
    <t>5T</t>
  </si>
  <si>
    <t>0663</t>
  </si>
  <si>
    <t>8T</t>
  </si>
  <si>
    <t>0271</t>
  </si>
  <si>
    <t>10T</t>
  </si>
  <si>
    <t>0936</t>
  </si>
  <si>
    <t>0952</t>
  </si>
  <si>
    <t>Công Ty TNHH Sản Xuất Bao Bì Alcamax</t>
  </si>
  <si>
    <t>3 trang</t>
  </si>
  <si>
    <t>Phiếu Thanh toán tiền vận chuyển</t>
  </si>
  <si>
    <r>
      <rPr>
        <b/>
        <u/>
        <sz val="16"/>
        <rFont val="Arial"/>
        <family val="2"/>
      </rPr>
      <t>Tháng:</t>
    </r>
    <r>
      <rPr>
        <b/>
        <sz val="16"/>
        <rFont val="Arial"/>
        <family val="2"/>
      </rPr>
      <t xml:space="preserve"> </t>
    </r>
  </si>
  <si>
    <t>Tên chủ xe: SCGT</t>
  </si>
  <si>
    <t>tuyen</t>
  </si>
  <si>
    <t>XE</t>
  </si>
  <si>
    <t>NGÀY</t>
  </si>
  <si>
    <t>PVC</t>
  </si>
  <si>
    <t>TRONG
 TAI</t>
  </si>
  <si>
    <t>Customer</t>
  </si>
  <si>
    <t>Destination</t>
  </si>
  <si>
    <t>Distance</t>
  </si>
  <si>
    <t>Round
 distance</t>
  </si>
  <si>
    <t>Main trip</t>
  </si>
  <si>
    <t>Join</t>
  </si>
  <si>
    <t>Cus. Join</t>
  </si>
  <si>
    <t>Total</t>
  </si>
  <si>
    <t>Quantity</t>
  </si>
  <si>
    <t>Carton/board</t>
  </si>
  <si>
    <t>Flue</t>
  </si>
  <si>
    <t>Remark</t>
  </si>
  <si>
    <t>SAMSUNG1</t>
  </si>
  <si>
    <t>APACHE</t>
  </si>
  <si>
    <t>NITTO FUJI</t>
  </si>
  <si>
    <t>DIENQUANG</t>
  </si>
  <si>
    <t>POUYUEN</t>
  </si>
  <si>
    <t>FOODTECH</t>
  </si>
  <si>
    <t>TYXUAN</t>
  </si>
  <si>
    <t>FUJIKURA</t>
  </si>
  <si>
    <t>MINHQUANG</t>
  </si>
  <si>
    <t>VISINGPACK</t>
  </si>
  <si>
    <t>KIMLONG</t>
  </si>
  <si>
    <t>CAU TRE</t>
  </si>
  <si>
    <t>HUNGCHENG</t>
  </si>
  <si>
    <t>SOPHUONG</t>
  </si>
  <si>
    <t>LIWAYWAY</t>
  </si>
  <si>
    <t>BINHTUAN</t>
  </si>
  <si>
    <t>ROHTO</t>
  </si>
  <si>
    <t>BINHDONG</t>
  </si>
  <si>
    <t>KAO</t>
  </si>
  <si>
    <t>MINHTHANH</t>
  </si>
  <si>
    <t>HAIMY</t>
  </si>
  <si>
    <t>NTI VINA</t>
  </si>
  <si>
    <t>BINHMINH(LA)</t>
  </si>
  <si>
    <t>PACKAMEX</t>
  </si>
  <si>
    <t>TANA</t>
  </si>
  <si>
    <t>SANYO</t>
  </si>
  <si>
    <t>RINNAI</t>
  </si>
  <si>
    <t>DOANH THAI</t>
  </si>
  <si>
    <t>URC</t>
  </si>
  <si>
    <t>BT&amp;S</t>
  </si>
  <si>
    <t>DU XINH</t>
  </si>
  <si>
    <t>NIDEC</t>
  </si>
  <si>
    <t>REPUBLIC</t>
  </si>
  <si>
    <t>NOK</t>
  </si>
  <si>
    <t>NHATKIEN</t>
  </si>
  <si>
    <t>TOMBOW</t>
  </si>
  <si>
    <t>LOTTE</t>
  </si>
  <si>
    <t>VINACOSMO</t>
  </si>
  <si>
    <t>01/10/2016</t>
  </si>
  <si>
    <t>&gt;50% BT&amp;S</t>
  </si>
  <si>
    <t>03/10/2016</t>
  </si>
  <si>
    <t>04/10/2016</t>
  </si>
  <si>
    <t>05/10/2016</t>
  </si>
  <si>
    <t>THAO PHUONG</t>
  </si>
  <si>
    <t>04/102016</t>
  </si>
  <si>
    <t>&gt;50% CHO HANG VE</t>
  </si>
  <si>
    <t>&gt;50% CHO BINH DONG VE</t>
  </si>
  <si>
    <t>30/09/2016</t>
  </si>
  <si>
    <t>LAVIE</t>
  </si>
  <si>
    <t>SETTSU</t>
  </si>
  <si>
    <t>TINTHANH</t>
  </si>
  <si>
    <t>ELENTEC</t>
  </si>
  <si>
    <t>TL BEN THANH</t>
  </si>
  <si>
    <t>LAC TY</t>
  </si>
  <si>
    <t>07/10/201</t>
  </si>
  <si>
    <t>HANSAE1(TN)</t>
  </si>
  <si>
    <t>KEWPIE</t>
  </si>
  <si>
    <t>07/10/2016</t>
  </si>
  <si>
    <t>TAISHO</t>
  </si>
  <si>
    <t>BINH MINH(TANUYEN)</t>
  </si>
  <si>
    <t>AN THAI</t>
  </si>
  <si>
    <t>HOANG GIA</t>
  </si>
  <si>
    <t>HUNGCHENG1(DX)</t>
  </si>
  <si>
    <t>SC JOHNSON</t>
  </si>
  <si>
    <t>TANTHANH</t>
  </si>
  <si>
    <t>KIMXUONG</t>
  </si>
  <si>
    <t>LAC TY 2</t>
  </si>
  <si>
    <t>NTPM</t>
  </si>
  <si>
    <t>08/10/2016</t>
  </si>
  <si>
    <t>OIA 1</t>
  </si>
  <si>
    <t>GLOMED</t>
  </si>
  <si>
    <t>TUONG AN1</t>
  </si>
  <si>
    <t>&gt;50% CHO HANG PALETT  VE</t>
  </si>
  <si>
    <t>GOLDEN HOPE</t>
  </si>
  <si>
    <t>50% Binh dong</t>
  </si>
  <si>
    <t>TOTAL</t>
  </si>
  <si>
    <t>No. of trip</t>
  </si>
  <si>
    <t>Người Lập Bảng</t>
  </si>
  <si>
    <t>Đoàn xe SCGT</t>
  </si>
  <si>
    <t>Trip Rental fee</t>
  </si>
  <si>
    <t>Total Amount</t>
  </si>
  <si>
    <t>UNZA</t>
  </si>
  <si>
    <t>Y&amp;J</t>
  </si>
  <si>
    <t>PEPSICO3(CANTHO)</t>
  </si>
  <si>
    <t>KHANG THANH</t>
  </si>
  <si>
    <t>AJINOMOTO(LT)</t>
  </si>
  <si>
    <t>PATAYA</t>
  </si>
  <si>
    <t>ROYAL(TG)</t>
  </si>
  <si>
    <t>11/10/2016</t>
  </si>
  <si>
    <t>PETROLIMEX</t>
  </si>
  <si>
    <t>QUYNH LIEM</t>
  </si>
  <si>
    <t>PEPSICO(HM)</t>
  </si>
  <si>
    <t>12/10/2016</t>
  </si>
  <si>
    <t>Ord.</t>
  </si>
  <si>
    <t>Date</t>
  </si>
  <si>
    <t>&gt;50% PAC</t>
  </si>
  <si>
    <t>CHI PHÍ GIAO HÀNG CỦA KHÁCH HÀNG NAI</t>
  </si>
  <si>
    <t>STT</t>
  </si>
  <si>
    <t>NGÀY GIAO</t>
  </si>
  <si>
    <t>SỐ XE</t>
  </si>
  <si>
    <t>TẤN</t>
  </si>
  <si>
    <t>KHÁCH HÀNG</t>
  </si>
  <si>
    <t>SỐ THẺ</t>
  </si>
  <si>
    <t>SỐ LƯỢNG</t>
  </si>
  <si>
    <t>KM</t>
  </si>
  <si>
    <t>GHI CHÚ</t>
  </si>
  <si>
    <t>CLOVER</t>
  </si>
  <si>
    <t xml:space="preserve"> BP CASTROL </t>
  </si>
  <si>
    <t>BAY HONG HANH</t>
  </si>
  <si>
    <t>DONA</t>
  </si>
  <si>
    <t>HISAMITSU</t>
  </si>
  <si>
    <t>KIDO</t>
  </si>
  <si>
    <t>vinatoyo2</t>
  </si>
  <si>
    <t>Alcamax Packaging (Vietnam)   Company Limited</t>
  </si>
  <si>
    <t xml:space="preserve"> </t>
  </si>
  <si>
    <t>TAN A</t>
  </si>
  <si>
    <t>NHỮNG KHÁCH HÀNG TUYẾN ĐƯỜNG &lt; 10KM</t>
  </si>
  <si>
    <t>No.</t>
  </si>
  <si>
    <t>Customers</t>
  </si>
  <si>
    <t>Real Dis</t>
  </si>
  <si>
    <t xml:space="preserve"> Cách Tinh</t>
  </si>
  <si>
    <t>Binh Duong</t>
  </si>
  <si>
    <t>FRIESLAND</t>
  </si>
  <si>
    <t>MING KUAN</t>
  </si>
  <si>
    <t>BOX PAK</t>
  </si>
  <si>
    <t>C PACK</t>
  </si>
  <si>
    <t>CASARREDO</t>
  </si>
  <si>
    <t>CHEMTECH</t>
  </si>
  <si>
    <t>ORIENTAL</t>
  </si>
  <si>
    <t>TOMBOWL</t>
  </si>
  <si>
    <t>HCM</t>
  </si>
  <si>
    <t>FES</t>
  </si>
  <si>
    <t>YAMATO</t>
  </si>
  <si>
    <t>MIDEA</t>
  </si>
  <si>
    <t>NTTO FUJI</t>
  </si>
  <si>
    <t>OWL</t>
  </si>
  <si>
    <t>BOSTON</t>
  </si>
  <si>
    <t>NGƯỜI SOẠN</t>
  </si>
  <si>
    <t>NGƯỜI DUYỆT</t>
  </si>
  <si>
    <t>AJINOMOTO</t>
  </si>
  <si>
    <t>Dong Nai</t>
  </si>
  <si>
    <t>KCN Bien Hoa 1</t>
  </si>
  <si>
    <t>THÙNG</t>
  </si>
  <si>
    <t>Long Thanh</t>
  </si>
  <si>
    <t>AJINOMOTO2</t>
  </si>
  <si>
    <t>Trung My Tay, Quan 12</t>
  </si>
  <si>
    <t>AJINOMOTO3</t>
  </si>
  <si>
    <t>Thien Man, Long Thanh</t>
  </si>
  <si>
    <t>ALEXANDER</t>
  </si>
  <si>
    <t>Linh Trung 1, Thu Duc</t>
  </si>
  <si>
    <t>ANH TRANG</t>
  </si>
  <si>
    <t>KCN TAN TAO</t>
  </si>
  <si>
    <t>BOARD</t>
  </si>
  <si>
    <t>AN LAC</t>
  </si>
  <si>
    <t>AN LONG</t>
  </si>
  <si>
    <t>Long An</t>
  </si>
  <si>
    <t>A MY GIA</t>
  </si>
  <si>
    <t>KCN NAM TÂN UYÊN,P BÌNH CHÁNH,TX TÂN UYÊN,BÌNH DƯƠNG</t>
  </si>
  <si>
    <t>Tien Giang</t>
  </si>
  <si>
    <t>BAOTEEL</t>
  </si>
  <si>
    <t>Nam Tan uyen</t>
  </si>
  <si>
    <t>BETHEL</t>
  </si>
  <si>
    <t>THỦ DẦU MỘT</t>
  </si>
  <si>
    <t>Phu Hoa, Thu Dau Mot</t>
  </si>
  <si>
    <t>BINH MINH 3</t>
  </si>
  <si>
    <t>TAN TAO</t>
  </si>
  <si>
    <t>(CHUNG KM BINH MINH HAI LONG)</t>
  </si>
  <si>
    <t>BINH MINH 1</t>
  </si>
  <si>
    <t>BINH MINH 2</t>
  </si>
  <si>
    <t>Phan Van Hon, Quan 12</t>
  </si>
  <si>
    <t>LONG AN</t>
  </si>
  <si>
    <t>LONGAN</t>
  </si>
  <si>
    <t>BINH MINH</t>
  </si>
  <si>
    <t>(CHUNG KM BINH BINH CHANH)</t>
  </si>
  <si>
    <t>Tan Uyen</t>
  </si>
  <si>
    <t>BINH PHU</t>
  </si>
  <si>
    <t>BINH DUONG</t>
  </si>
  <si>
    <t>Binh Chuan, Thuan An</t>
  </si>
  <si>
    <t>Dong Hoa, Di An</t>
  </si>
  <si>
    <t>KCN VSIP</t>
  </si>
  <si>
    <t>THU DUC TP</t>
  </si>
  <si>
    <t>BT&amp;S1</t>
  </si>
  <si>
    <t>DANG KHOI</t>
  </si>
  <si>
    <t>BT&amp;S2</t>
  </si>
  <si>
    <t>VAN HONG</t>
  </si>
  <si>
    <t>BT&amp;S3</t>
  </si>
  <si>
    <t>ASG, LAI THIEU</t>
  </si>
  <si>
    <t>BT&amp;S4</t>
  </si>
  <si>
    <t>IJ, THUAN AN</t>
  </si>
  <si>
    <t>BT&amp;S5</t>
  </si>
  <si>
    <t>Cu chi</t>
  </si>
  <si>
    <t xml:space="preserve"> phát thiệp </t>
  </si>
  <si>
    <t>QUẬN 7</t>
  </si>
  <si>
    <t>BINH TAY</t>
  </si>
  <si>
    <t>KCN Tan Thuan</t>
  </si>
  <si>
    <t>BLUE SKY</t>
  </si>
  <si>
    <t>BURDEN</t>
  </si>
  <si>
    <t>TÂN NGUYÊN</t>
  </si>
  <si>
    <t>B R VINA</t>
  </si>
  <si>
    <t>MY PHUOC</t>
  </si>
  <si>
    <t>BOSEUNG</t>
  </si>
  <si>
    <t>BIA SAI GON</t>
  </si>
  <si>
    <t>SOC TRANG</t>
  </si>
  <si>
    <t>BAO THINH</t>
  </si>
  <si>
    <t>BOARD CT</t>
  </si>
  <si>
    <t>CAN THO</t>
  </si>
  <si>
    <t>CACAO</t>
  </si>
  <si>
    <t>CAI LAN</t>
  </si>
  <si>
    <t>KCN Hiep Phuoc, Nha Be</t>
  </si>
  <si>
    <t>CKL</t>
  </si>
  <si>
    <t>SONG THAN 1</t>
  </si>
  <si>
    <t>Dĩ an</t>
  </si>
  <si>
    <t>CKL1</t>
  </si>
  <si>
    <t>SONG THAN 3</t>
  </si>
  <si>
    <t xml:space="preserve">THỦ DẦU MỘT </t>
  </si>
  <si>
    <t>CRESTEC</t>
  </si>
  <si>
    <t>SONG THAN</t>
  </si>
  <si>
    <t>CRESTEC1</t>
  </si>
  <si>
    <t>QUÂN 3</t>
  </si>
  <si>
    <t>CANH DUONG</t>
  </si>
  <si>
    <t>CHINH LONG</t>
  </si>
  <si>
    <t>CHIN WELL</t>
  </si>
  <si>
    <t>BINH TAN</t>
  </si>
  <si>
    <t>CP THIT</t>
  </si>
  <si>
    <t>CAT PHU</t>
  </si>
  <si>
    <t>CO KHI THANH SON</t>
  </si>
  <si>
    <t>BINH CHUAN</t>
  </si>
  <si>
    <t>DAI AN</t>
  </si>
  <si>
    <t>DUC LOI</t>
  </si>
  <si>
    <t>DANH TUAN PHAT</t>
  </si>
  <si>
    <t>DKSH</t>
  </si>
  <si>
    <t>DONG DUONG</t>
  </si>
  <si>
    <t>DONGWHA</t>
  </si>
  <si>
    <t>Binh Phuoc</t>
  </si>
  <si>
    <t>DUC NGUYEN PHAT</t>
  </si>
  <si>
    <t>DU XINH2</t>
  </si>
  <si>
    <t>Binh Chuan</t>
  </si>
  <si>
    <t>An Phu, Thuan An</t>
  </si>
  <si>
    <t>DU XINH1</t>
  </si>
  <si>
    <t>Dang Khoi, Di An</t>
  </si>
  <si>
    <t>DINKY</t>
  </si>
  <si>
    <t>DAIGAKU</t>
  </si>
  <si>
    <t>KCN MY PHUOC 3</t>
  </si>
  <si>
    <t>DA LINH</t>
  </si>
  <si>
    <t>DI AN</t>
  </si>
  <si>
    <t>DAI THANH 1</t>
  </si>
  <si>
    <t>DAI THANH</t>
  </si>
  <si>
    <t>DONG THUAN PHAT</t>
  </si>
  <si>
    <t>DPS</t>
  </si>
  <si>
    <t>BIEN HOA</t>
  </si>
  <si>
    <t>DONG AN</t>
  </si>
  <si>
    <t>KCN DONG AN</t>
  </si>
  <si>
    <t>DIENQUANG(DN)</t>
  </si>
  <si>
    <t>KCN BIEN HOA 1</t>
  </si>
  <si>
    <t>DAU CA</t>
  </si>
  <si>
    <t>DONG THAP</t>
  </si>
  <si>
    <t>EMICO</t>
  </si>
  <si>
    <t>EMERALD BLUE</t>
  </si>
  <si>
    <t>DAU THUC VAT MIEN NAM</t>
  </si>
  <si>
    <t>DAU NHON QUOC TE</t>
  </si>
  <si>
    <t xml:space="preserve">TAN VAN </t>
  </si>
  <si>
    <t>DIEN TU BINH HOA</t>
  </si>
  <si>
    <t>FRIESLAND1</t>
  </si>
  <si>
    <t>FUKUYAMA</t>
  </si>
  <si>
    <t>GIANG PHAM</t>
  </si>
  <si>
    <t>GOM SU NHAT BAN</t>
  </si>
  <si>
    <t>GOMO</t>
  </si>
  <si>
    <t>GCM</t>
  </si>
  <si>
    <t>GAO</t>
  </si>
  <si>
    <t>GAO1</t>
  </si>
  <si>
    <t>KCG TÂN THẬN</t>
  </si>
  <si>
    <t>GREATREE INDUSTRIAL</t>
  </si>
  <si>
    <t>An Phú</t>
  </si>
  <si>
    <t>GREATREE INDUSTRIAL1</t>
  </si>
  <si>
    <t>Trieu Lam</t>
  </si>
  <si>
    <t>GREEN RIVER</t>
  </si>
  <si>
    <t>HANSAE</t>
  </si>
  <si>
    <t>Tay Ninh</t>
  </si>
  <si>
    <t>HANSAE2</t>
  </si>
  <si>
    <t>HANSAE3</t>
  </si>
  <si>
    <t>HANSAE4</t>
  </si>
  <si>
    <t>HOC MÔN</t>
  </si>
  <si>
    <t>HANSAE5</t>
  </si>
  <si>
    <t>(MJ)</t>
  </si>
  <si>
    <t>HIEP LOI</t>
  </si>
  <si>
    <t>HOANG VIET</t>
  </si>
  <si>
    <t>QUẬN 12</t>
  </si>
  <si>
    <t>HOA THUAN PHAT</t>
  </si>
  <si>
    <t>HOANG KIM PHAT</t>
  </si>
  <si>
    <t>HOANG ANH</t>
  </si>
  <si>
    <t>HOC MON</t>
  </si>
  <si>
    <t>HAI LONG</t>
  </si>
  <si>
    <t>HOA SEN</t>
  </si>
  <si>
    <t>VUNG TAU</t>
  </si>
  <si>
    <t>INTERWOOD</t>
  </si>
  <si>
    <t>H A VINA</t>
  </si>
  <si>
    <t>KCN NHON TRACH</t>
  </si>
  <si>
    <t>HERCULES</t>
  </si>
  <si>
    <t>H033</t>
  </si>
  <si>
    <t>INTERNATIONAL</t>
  </si>
  <si>
    <t>I018</t>
  </si>
  <si>
    <t>INTBOX</t>
  </si>
  <si>
    <t>JABIL</t>
  </si>
  <si>
    <t>JINN YIH CHUNG</t>
  </si>
  <si>
    <t>SALIM</t>
  </si>
  <si>
    <t>SUHEUNG</t>
  </si>
  <si>
    <t>LONG THANH</t>
  </si>
  <si>
    <t>JUPITER</t>
  </si>
  <si>
    <t>NGOI NHA THIEN HA</t>
  </si>
  <si>
    <t>KODA</t>
  </si>
  <si>
    <t>KOYOSANGYO</t>
  </si>
  <si>
    <t>Mỹ Phước 3</t>
  </si>
  <si>
    <t>KINGJIM</t>
  </si>
  <si>
    <t>KDK</t>
  </si>
  <si>
    <t>KEY PLASTIC</t>
  </si>
  <si>
    <t>KAIYO</t>
  </si>
  <si>
    <t>KYODO</t>
  </si>
  <si>
    <t>KOATSU</t>
  </si>
  <si>
    <t>LAVIE1</t>
  </si>
  <si>
    <t>HAU GIANG</t>
  </si>
  <si>
    <t>LONG TRUONG</t>
  </si>
  <si>
    <t>VSIP3</t>
  </si>
  <si>
    <t>VINH LONG</t>
  </si>
  <si>
    <t>L&amp;E(CATLAI)</t>
  </si>
  <si>
    <t>Adidas CAT LAI</t>
  </si>
  <si>
    <t>L&amp;E INTERNATIONAL1</t>
  </si>
  <si>
    <t>SAN BAY</t>
  </si>
  <si>
    <t>L&amp;E INTERNATIONAL2</t>
  </si>
  <si>
    <t>PHUOC LONG</t>
  </si>
  <si>
    <t>LOSCAM</t>
  </si>
  <si>
    <t>LIEN SINH</t>
  </si>
  <si>
    <t>CU CHI</t>
  </si>
  <si>
    <t>KISCO</t>
  </si>
  <si>
    <t>LE NHAT KHANG</t>
  </si>
  <si>
    <t>LS CABLE</t>
  </si>
  <si>
    <t>MASSUMURA</t>
  </si>
  <si>
    <t>MY PHUOC 3</t>
  </si>
  <si>
    <t>MODERN CASS</t>
  </si>
  <si>
    <t>MINHLOC</t>
  </si>
  <si>
    <t>MY NGHE SG</t>
  </si>
  <si>
    <t>MY THUAT ANH HOANG</t>
  </si>
  <si>
    <t>MEDIPROTEK</t>
  </si>
  <si>
    <t>MIEU THO</t>
  </si>
  <si>
    <t>NAM PHUONG TAN DAT</t>
  </si>
  <si>
    <t>NANPAO</t>
  </si>
  <si>
    <t>NAM THAI SON</t>
  </si>
  <si>
    <t>NGAN HA</t>
  </si>
  <si>
    <t>GÒ VẤP</t>
  </si>
  <si>
    <t>NHAN TUAN NHAN</t>
  </si>
  <si>
    <t>NIPPONHAM</t>
  </si>
  <si>
    <t>NGUYEN PHUONG</t>
  </si>
  <si>
    <t>NET</t>
  </si>
  <si>
    <t>NICHI</t>
  </si>
  <si>
    <t>NAM HAI</t>
  </si>
  <si>
    <t>NIKE</t>
  </si>
  <si>
    <t>MOC BAI</t>
  </si>
  <si>
    <t>NIKE1</t>
  </si>
  <si>
    <t>CHING LUH</t>
  </si>
  <si>
    <t>NIKE DN</t>
  </si>
  <si>
    <t>NHAT THONG</t>
  </si>
  <si>
    <t>OJITEX</t>
  </si>
  <si>
    <t>OIA</t>
  </si>
  <si>
    <t>Quan 9</t>
  </si>
  <si>
    <t>Lam Dong</t>
  </si>
  <si>
    <t>PHU NGUYEN</t>
  </si>
  <si>
    <t>PEPSICO2(DONGNAI)</t>
  </si>
  <si>
    <t>DONG NAI</t>
  </si>
  <si>
    <t>PEPSICO1(QUANGNAM)</t>
  </si>
  <si>
    <t>Quãng Nam</t>
  </si>
  <si>
    <t>TAN THANH</t>
  </si>
  <si>
    <t>TÂN THUẬN</t>
  </si>
  <si>
    <t>PHUOC TOAN HUNG</t>
  </si>
  <si>
    <t>PHUC VAN DAT</t>
  </si>
  <si>
    <t>NHA BÈ</t>
  </si>
  <si>
    <t>PIZZA</t>
  </si>
  <si>
    <t>RED BULL</t>
  </si>
  <si>
    <t>R PAC 6</t>
  </si>
  <si>
    <t>Qui Nhơn</t>
  </si>
  <si>
    <t>R PAC 5</t>
  </si>
  <si>
    <t>MY PHUOC 2</t>
  </si>
  <si>
    <t>XUONG 2</t>
  </si>
  <si>
    <t>RPAC</t>
  </si>
  <si>
    <t>RPAC1</t>
  </si>
  <si>
    <t>Xa Lộ Hà Nội Sing Việt</t>
  </si>
  <si>
    <t>RPAC2</t>
  </si>
  <si>
    <t>Cầu Sài Gòn</t>
  </si>
  <si>
    <t>RPAC3</t>
  </si>
  <si>
    <t>Me Kông TG</t>
  </si>
  <si>
    <t>RPAC4</t>
  </si>
  <si>
    <t>Me Kông BD</t>
  </si>
  <si>
    <t>RINNO</t>
  </si>
  <si>
    <t>R013 XUONG MOI</t>
  </si>
  <si>
    <t>REPUBLIC1</t>
  </si>
  <si>
    <t>R013</t>
  </si>
  <si>
    <t>ROKINGTEX</t>
  </si>
  <si>
    <t>ROCHDALE 2</t>
  </si>
  <si>
    <t>ROCHDALE 6</t>
  </si>
  <si>
    <t>XUONG 6</t>
  </si>
  <si>
    <t>ROCHDALE1</t>
  </si>
  <si>
    <t>SAO NAM</t>
  </si>
  <si>
    <t>QUOC AN</t>
  </si>
  <si>
    <t>QUOC THAI</t>
  </si>
  <si>
    <t>QUYET TIEN</t>
  </si>
  <si>
    <t>SABMILLER</t>
  </si>
  <si>
    <t>SAM SUNG</t>
  </si>
  <si>
    <t>HCM(Q9)</t>
  </si>
  <si>
    <t>SAN MIGUEL</t>
  </si>
  <si>
    <t>Biên hòa</t>
  </si>
  <si>
    <t>SANYO1</t>
  </si>
  <si>
    <t>Điện tử TT</t>
  </si>
  <si>
    <t>SANYO2</t>
  </si>
  <si>
    <t>Thuận Giao Việt hương</t>
  </si>
  <si>
    <t>Sidihon Inves</t>
  </si>
  <si>
    <t>SANYO3</t>
  </si>
  <si>
    <t>Quận 7</t>
  </si>
  <si>
    <t xml:space="preserve">Lập Phúc </t>
  </si>
  <si>
    <t>SML</t>
  </si>
  <si>
    <t>SAPA</t>
  </si>
  <si>
    <t>SAHA DHARAWAT</t>
  </si>
  <si>
    <t>SONG AM THANH</t>
  </si>
  <si>
    <t>SRITHAI</t>
  </si>
  <si>
    <t>SYNTHOMER</t>
  </si>
  <si>
    <t>STARPRINT</t>
  </si>
  <si>
    <t>Bien hoa</t>
  </si>
  <si>
    <t>DONG XOAI</t>
  </si>
  <si>
    <t>SYMPHONG CENTURY</t>
  </si>
  <si>
    <t>SUPCO</t>
  </si>
  <si>
    <t>khanh hoa</t>
  </si>
  <si>
    <t>TIC</t>
  </si>
  <si>
    <t>Trang Bom</t>
  </si>
  <si>
    <t>Trảng Bom</t>
  </si>
  <si>
    <t>TIC1</t>
  </si>
  <si>
    <t>Vinh cưu</t>
  </si>
  <si>
    <t>Vĩnh Cữu</t>
  </si>
  <si>
    <t>TIC2</t>
  </si>
  <si>
    <t>KHOA NGUYEN</t>
  </si>
  <si>
    <t>TIKI</t>
  </si>
  <si>
    <t>TA</t>
  </si>
  <si>
    <t>TAN VINH LOI</t>
  </si>
  <si>
    <t>TAN TAN LOC</t>
  </si>
  <si>
    <t>TAN HOANG THONG</t>
  </si>
  <si>
    <t>TAN MAI</t>
  </si>
  <si>
    <t>TAN THUAN THANH</t>
  </si>
  <si>
    <t>THUAN PHAT</t>
  </si>
  <si>
    <t>THAI NHAT</t>
  </si>
  <si>
    <t>THUAN HUNG</t>
  </si>
  <si>
    <t>THANH CONG</t>
  </si>
  <si>
    <t>THIEN LONG</t>
  </si>
  <si>
    <t>TIEM THANH SON</t>
  </si>
  <si>
    <t>TIEM TIEN LAI THEU</t>
  </si>
  <si>
    <t>TS HOA NONG</t>
  </si>
  <si>
    <t>THUYEN NGUYEN</t>
  </si>
  <si>
    <t>TRUNG NGUYEN</t>
  </si>
  <si>
    <t>TIGER</t>
  </si>
  <si>
    <t>TIGER 1</t>
  </si>
  <si>
    <t>TRUONG PHAT</t>
  </si>
  <si>
    <t>TRUONG THANH</t>
  </si>
  <si>
    <t>TUAN DOANH</t>
  </si>
  <si>
    <t>TUONG AN</t>
  </si>
  <si>
    <t>Vung Tau</t>
  </si>
  <si>
    <t>THUAN PHONG</t>
  </si>
  <si>
    <t>THIEN KIM SA</t>
  </si>
  <si>
    <t>BINH CHÁNH</t>
  </si>
  <si>
    <t>TSUKASA</t>
  </si>
  <si>
    <t>VĨNH LỘC</t>
  </si>
  <si>
    <t>TÂN Á CẦN THƠ</t>
  </si>
  <si>
    <t>Cần Thơ</t>
  </si>
  <si>
    <t>THE GIOI VIET</t>
  </si>
  <si>
    <t>BEN TRE</t>
  </si>
  <si>
    <t>TIN THAO</t>
  </si>
  <si>
    <t>THIEN THANH</t>
  </si>
  <si>
    <t>TPC VINA</t>
  </si>
  <si>
    <t>VUN TAU</t>
  </si>
  <si>
    <t>TU LAP</t>
  </si>
  <si>
    <t>TENMA</t>
  </si>
  <si>
    <t>BIEN HOA2</t>
  </si>
  <si>
    <t>URC1</t>
  </si>
  <si>
    <t>URC2</t>
  </si>
  <si>
    <t>Quãng ngãi</t>
  </si>
  <si>
    <t>VISINH</t>
  </si>
  <si>
    <t>VI HAO</t>
  </si>
  <si>
    <t>VUHAI</t>
  </si>
  <si>
    <t>TAN PHU</t>
  </si>
  <si>
    <t>UNITED</t>
  </si>
  <si>
    <t>VINH AN</t>
  </si>
  <si>
    <t>UNIBEN</t>
  </si>
  <si>
    <t>ĐỔI TÊN : UNIBEN (viet hung)</t>
  </si>
  <si>
    <t>VINH PHAT</t>
  </si>
  <si>
    <t>VINACAFE</t>
  </si>
  <si>
    <t>VINACAFE1</t>
  </si>
  <si>
    <t>VINATOYO</t>
  </si>
  <si>
    <t>THU DUC</t>
  </si>
  <si>
    <t>VINATOYO1</t>
  </si>
  <si>
    <t>TAN PHUOC KHANH,TAN UYEN(PHUC LOC CHAU)</t>
  </si>
  <si>
    <t>VINATOYO2</t>
  </si>
  <si>
    <t>VINH XUAN</t>
  </si>
  <si>
    <t>VIET NONG</t>
  </si>
  <si>
    <t>VINACOSMO1</t>
  </si>
  <si>
    <t>DUY TÂN</t>
  </si>
  <si>
    <t>VIET CUONG</t>
  </si>
  <si>
    <t>VIET TRUNG</t>
  </si>
  <si>
    <t>TÂN TẠO</t>
  </si>
  <si>
    <t>VIET TRUNG1</t>
  </si>
  <si>
    <t>VEDAN</t>
  </si>
  <si>
    <t>VIFON</t>
  </si>
  <si>
    <t>YEN VIET</t>
  </si>
  <si>
    <t>WATABE</t>
  </si>
  <si>
    <t>YAZAKI</t>
  </si>
  <si>
    <t>binhminh 4</t>
  </si>
  <si>
    <t>YAZAKI1</t>
  </si>
  <si>
    <t>JOHNSON WOOD</t>
  </si>
  <si>
    <t>ALCAMAX</t>
  </si>
  <si>
    <t>PGT</t>
  </si>
  <si>
    <t>NAN PAO</t>
  </si>
  <si>
    <t>VISING PACK</t>
  </si>
  <si>
    <t>TAN NHAT</t>
  </si>
  <si>
    <t>VIET HUNG</t>
  </si>
  <si>
    <t>GIÁ MỚI</t>
  </si>
  <si>
    <t>11T</t>
  </si>
  <si>
    <t xml:space="preserve">
Ty Xuan VL 180</t>
  </si>
  <si>
    <t xml:space="preserve">
 OIA LD 200</t>
  </si>
  <si>
    <t xml:space="preserve">Lac Ty HG 240
</t>
  </si>
  <si>
    <t>240KM/250KM CHUNG GIA</t>
  </si>
  <si>
    <t>Pepsico3
CT 240</t>
  </si>
  <si>
    <t>lac ty HG /pepsico CT/ pataya CT+Gao chung gia</t>
  </si>
  <si>
    <t>Taisho
KH 470</t>
  </si>
  <si>
    <t>R Pac 6
QNH 720</t>
  </si>
  <si>
    <t>Alcamax – Sóc Trăng (chuyến)</t>
  </si>
  <si>
    <t>Pepsico1 QN 900</t>
  </si>
  <si>
    <t>PRICE</t>
  </si>
  <si>
    <t>ghi chú:</t>
  </si>
  <si>
    <t>SCGT Tăng  giá chi phí vận chuyển lên 2% (do giá xăng dầu tăng) .</t>
  </si>
  <si>
    <t>Packamex Packaging (Vietnam) Co., Ltd</t>
  </si>
  <si>
    <t>Lô 20, đường B, KCX Linh Trung II, Thủ Đức</t>
  </si>
  <si>
    <t>Tel: 08 3729 1030</t>
  </si>
  <si>
    <t>Fax: 08 3729 1031</t>
  </si>
  <si>
    <t>BẢNG ĐỊNH MỨC SỐ KM TUYẾN ĐƯỜNG</t>
  </si>
  <si>
    <t>Khách Hàng</t>
  </si>
  <si>
    <t>Tuyến Đường</t>
  </si>
  <si>
    <t>Số Km</t>
  </si>
  <si>
    <t>Ghi Chú</t>
  </si>
  <si>
    <t>Greatree</t>
  </si>
  <si>
    <t>An Phú (Thuận An-Bình Dương)</t>
  </si>
  <si>
    <t>Johnson Wood</t>
  </si>
  <si>
    <t>KCN Tam Phước (Long Thành-Đồng Nai)</t>
  </si>
  <si>
    <t>Interwood</t>
  </si>
  <si>
    <t>KCN Nam Tân Uyên (Tân Uyên-Bình Dương)</t>
  </si>
  <si>
    <t>Green River Furniture</t>
  </si>
  <si>
    <t>Alcamax</t>
  </si>
  <si>
    <t>KCN Việt - Sing 1 (Bình Dương)</t>
  </si>
  <si>
    <t>Koda</t>
  </si>
  <si>
    <t>KCN Thuận Đạo (Bến Lức-Long An)</t>
  </si>
  <si>
    <t>Du Xinh</t>
  </si>
  <si>
    <t>Synthomer</t>
  </si>
  <si>
    <t>KCN Sóng Thần I (Dĩ An-Bình Dương)</t>
  </si>
  <si>
    <t>Trường Thành</t>
  </si>
  <si>
    <t>Tân Á</t>
  </si>
  <si>
    <t>KCN Bình Chiểu - Thủ Đức- TPHCM</t>
  </si>
  <si>
    <t>Loscam</t>
  </si>
  <si>
    <t>Lái Thiêu - Thuận An - Bình Dương</t>
  </si>
  <si>
    <t>Sanlim</t>
  </si>
  <si>
    <t>KCN Bàu Xéo</t>
  </si>
  <si>
    <t>Tân Nhật</t>
  </si>
  <si>
    <t>Tân Uyên</t>
  </si>
  <si>
    <t>DOANH THAI (TAN UYEN)</t>
  </si>
  <si>
    <t>TAN YUEN</t>
  </si>
  <si>
    <t>&gt;50%PAC</t>
  </si>
  <si>
    <t>07/10/206</t>
  </si>
  <si>
    <t>13/10/2016</t>
  </si>
  <si>
    <t>14/10/2016</t>
  </si>
  <si>
    <t>15/10/2016</t>
  </si>
  <si>
    <t>17/10/2016</t>
  </si>
  <si>
    <t>18/10/2016</t>
  </si>
  <si>
    <t>18/10/16</t>
  </si>
  <si>
    <t>19/10/16</t>
  </si>
  <si>
    <t>20/10/16</t>
  </si>
  <si>
    <t>21/10/16</t>
  </si>
  <si>
    <t>HINSITSU</t>
  </si>
  <si>
    <t>15/10/16</t>
  </si>
  <si>
    <t>17/10/16</t>
  </si>
  <si>
    <t>22/10/16</t>
  </si>
  <si>
    <t>24/10/16</t>
  </si>
  <si>
    <t>25/10/16</t>
  </si>
  <si>
    <t>26/10/16</t>
  </si>
  <si>
    <t>27/10/16</t>
  </si>
  <si>
    <t>28/10/16</t>
  </si>
  <si>
    <t>29/10/16</t>
  </si>
  <si>
    <t>31/10/2016</t>
  </si>
  <si>
    <t>13/10/16</t>
  </si>
  <si>
    <t>Row Labels</t>
  </si>
  <si>
    <t>Grand Total</t>
  </si>
  <si>
    <t>Sum of Total</t>
  </si>
  <si>
    <t>30/9/2016</t>
  </si>
  <si>
    <t>&gt;50% BINH DONG</t>
  </si>
  <si>
    <t>31/10/16</t>
  </si>
  <si>
    <t>APACHE1</t>
  </si>
  <si>
    <t>XE 2.5</t>
  </si>
  <si>
    <t>XE 5T</t>
  </si>
  <si>
    <t>&gt;50% VISING PACK</t>
  </si>
  <si>
    <t>&gt;50%TAN A</t>
  </si>
  <si>
    <t>CÔNG TY CỔ PHẦN HOÀNG NGUYỄN</t>
  </si>
  <si>
    <t>CÔNG TY TNHH SCG TRADING VN</t>
  </si>
  <si>
    <t>2222 QL 1A- KP1-TÂN CHÁNH HIỆP - QUẬN 12</t>
  </si>
  <si>
    <t>117-119 LÝ CHÍNH THẮNG QUẬN 3</t>
  </si>
  <si>
    <t>MST : 0303697936</t>
  </si>
  <si>
    <t>MST:..........................</t>
  </si>
  <si>
    <t xml:space="preserve"> -----****-----</t>
  </si>
  <si>
    <t>BẢNG TỔNG HỢP CƯỚC VẬN CHUYỂN</t>
  </si>
  <si>
    <t>TẠI NHÀ MÁY ALCAMAX</t>
  </si>
  <si>
    <t>Đính kèm hóa đơn số :...........ngày...../......../.........</t>
  </si>
  <si>
    <t>Ord. No.</t>
  </si>
  <si>
    <t>Lorry Owners</t>
  </si>
  <si>
    <t>Vehicle No.</t>
  </si>
  <si>
    <t>Lorry tonnage</t>
  </si>
  <si>
    <t>Date signed contract</t>
  </si>
  <si>
    <t>Lorry Inner Dimension</t>
  </si>
  <si>
    <r>
      <t>Total M</t>
    </r>
    <r>
      <rPr>
        <vertAlign val="superscript"/>
        <sz val="8"/>
        <color indexed="17"/>
        <rFont val="Arial"/>
        <family val="2"/>
      </rPr>
      <t>3</t>
    </r>
  </si>
  <si>
    <r>
      <t xml:space="preserve">Total </t>
    </r>
    <r>
      <rPr>
        <vertAlign val="superscript"/>
        <sz val="8"/>
        <color indexed="17"/>
        <rFont val="Arial"/>
        <family val="2"/>
      </rPr>
      <t xml:space="preserve"> </t>
    </r>
  </si>
  <si>
    <t>Length</t>
  </si>
  <si>
    <t>Width</t>
  </si>
  <si>
    <t>High</t>
  </si>
  <si>
    <t>Trip Rental Fee</t>
  </si>
  <si>
    <t>Strip</t>
  </si>
  <si>
    <t>Trip Rental</t>
  </si>
  <si>
    <t>SCGT</t>
  </si>
  <si>
    <t>54Y - 2634</t>
  </si>
  <si>
    <t>5.0T</t>
  </si>
  <si>
    <t>8.0T</t>
  </si>
  <si>
    <t>Total SCGT Trip</t>
  </si>
  <si>
    <t>ExtraTrip Rental</t>
  </si>
  <si>
    <t>SCG</t>
  </si>
  <si>
    <t>Total SCGT Extra</t>
  </si>
  <si>
    <t>Total Transportation Fee</t>
  </si>
  <si>
    <t>10% VAT</t>
  </si>
  <si>
    <t>Totally</t>
  </si>
  <si>
    <t>Thanh Toan</t>
  </si>
  <si>
    <t>Đính kèm Bảng kê số :.........ngày     /      /........</t>
  </si>
  <si>
    <t>Số : 005 ngày 31/10/2016</t>
  </si>
  <si>
    <t>TĂNG CƯỜNG NHÀ MÁY TÂN Á</t>
  </si>
</sst>
</file>

<file path=xl/styles.xml><?xml version="1.0" encoding="utf-8"?>
<styleSheet xmlns="http://schemas.openxmlformats.org/spreadsheetml/2006/main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#,##0;[Red]#,##0"/>
    <numFmt numFmtId="167" formatCode="[$-1010000]d/m/yyyy;@"/>
    <numFmt numFmtId="168" formatCode="m/d/yyyy;@"/>
    <numFmt numFmtId="169" formatCode="[$-409]d\-mmm\-yy;@"/>
    <numFmt numFmtId="170" formatCode="0.000"/>
  </numFmts>
  <fonts count="102">
    <font>
      <sz val="10"/>
      <name val="VNI-Times"/>
      <charset val="134"/>
    </font>
    <font>
      <sz val="12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b/>
      <sz val="15"/>
      <name val="Times New Roman"/>
      <family val="1"/>
    </font>
    <font>
      <b/>
      <sz val="12"/>
      <name val="Times New Roman"/>
      <family val="1"/>
    </font>
    <font>
      <sz val="10"/>
      <color indexed="13"/>
      <name val="VNI-Times"/>
    </font>
    <font>
      <sz val="9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b/>
      <sz val="9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9"/>
      <color rgb="FF000000"/>
      <name val="Times New Roman"/>
      <family val="1"/>
    </font>
    <font>
      <b/>
      <u/>
      <sz val="9"/>
      <color rgb="FFFF0000"/>
      <name val="Cambria"/>
      <family val="1"/>
      <scheme val="major"/>
    </font>
    <font>
      <sz val="10"/>
      <color rgb="FFFF0000"/>
      <name val="Cambria"/>
      <family val="1"/>
      <scheme val="major"/>
    </font>
    <font>
      <b/>
      <sz val="10"/>
      <color rgb="FFFF0000"/>
      <name val="Cambria"/>
      <family val="1"/>
      <scheme val="major"/>
    </font>
    <font>
      <sz val="10"/>
      <name val="Cambria"/>
      <family val="1"/>
      <scheme val="major"/>
    </font>
    <font>
      <sz val="12"/>
      <color rgb="FF1F497D"/>
      <name val="Calibri"/>
      <family val="2"/>
    </font>
    <font>
      <sz val="10"/>
      <color rgb="FFFF0000"/>
      <name val="VNI-Times"/>
    </font>
    <font>
      <sz val="8"/>
      <name val="Times New Roman"/>
      <family val="1"/>
    </font>
    <font>
      <sz val="10"/>
      <name val="Times New Roman"/>
      <family val="1"/>
    </font>
    <font>
      <b/>
      <sz val="10"/>
      <name val="VNI-Times"/>
    </font>
    <font>
      <b/>
      <sz val="8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8"/>
      <color rgb="FFFF0000"/>
      <name val="Times New Roman"/>
      <family val="1"/>
    </font>
    <font>
      <sz val="10"/>
      <color rgb="FFFF0000"/>
      <name val="Times New Roman"/>
      <family val="1"/>
    </font>
    <font>
      <sz val="8"/>
      <name val="VNI-Times"/>
    </font>
    <font>
      <b/>
      <sz val="14"/>
      <color indexed="30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Times New Roman"/>
      <family val="1"/>
    </font>
    <font>
      <b/>
      <sz val="10"/>
      <color indexed="14"/>
      <name val="Arial"/>
      <family val="2"/>
    </font>
    <font>
      <sz val="9"/>
      <name val="VNI-Times"/>
    </font>
    <font>
      <sz val="9"/>
      <color rgb="FFFF0000"/>
      <name val="Times New Roman"/>
      <family val="1"/>
    </font>
    <font>
      <sz val="16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u/>
      <sz val="16"/>
      <name val="Arial"/>
      <family val="2"/>
    </font>
    <font>
      <sz val="16"/>
      <color theme="1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b/>
      <sz val="10"/>
      <color indexed="10"/>
      <name val="VNI-Times"/>
    </font>
    <font>
      <b/>
      <sz val="10"/>
      <color indexed="12"/>
      <name val="Arial"/>
      <family val="2"/>
    </font>
    <font>
      <b/>
      <sz val="9"/>
      <color indexed="14"/>
      <name val="VNI-Times"/>
    </font>
    <font>
      <sz val="8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9"/>
      <color rgb="FFFF0000"/>
      <name val="Arial"/>
      <family val="2"/>
    </font>
    <font>
      <sz val="12"/>
      <color theme="1"/>
      <name val="Arial"/>
      <family val="2"/>
    </font>
    <font>
      <b/>
      <sz val="12"/>
      <color indexed="10"/>
      <name val="VNI-Times"/>
    </font>
    <font>
      <u/>
      <sz val="10"/>
      <color theme="10"/>
      <name val="VNI-Times"/>
    </font>
    <font>
      <sz val="14"/>
      <name val="Cordia New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VNI-Times"/>
    </font>
    <font>
      <b/>
      <sz val="8"/>
      <name val="Tahoma"/>
      <family val="2"/>
    </font>
    <font>
      <sz val="8"/>
      <name val="Tahoma"/>
      <family val="2"/>
    </font>
    <font>
      <sz val="9"/>
      <color rgb="FFFF0000"/>
      <name val="Arial"/>
      <family val="2"/>
    </font>
    <font>
      <sz val="10"/>
      <name val="VNI-Times"/>
    </font>
    <font>
      <sz val="9"/>
      <name val="Arial"/>
      <family val="2"/>
    </font>
    <font>
      <sz val="8"/>
      <color indexed="81"/>
      <name val="Tahoma"/>
      <family val="2"/>
      <charset val="163"/>
    </font>
    <font>
      <b/>
      <sz val="8"/>
      <color indexed="81"/>
      <name val="Tahoma"/>
      <family val="2"/>
      <charset val="163"/>
    </font>
    <font>
      <sz val="9"/>
      <color indexed="81"/>
      <name val="Tahoma"/>
    </font>
    <font>
      <b/>
      <sz val="9"/>
      <color indexed="81"/>
      <name val="Tahoma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b/>
      <sz val="8"/>
      <name val="Arial"/>
      <family val="2"/>
    </font>
    <font>
      <sz val="10"/>
      <color indexed="13"/>
      <name val="Arial"/>
      <family val="2"/>
    </font>
    <font>
      <sz val="10"/>
      <color indexed="17"/>
      <name val="Arial"/>
      <family val="2"/>
    </font>
    <font>
      <b/>
      <sz val="8"/>
      <color indexed="13"/>
      <name val="Arial"/>
      <family val="2"/>
    </font>
    <font>
      <sz val="8"/>
      <color indexed="13"/>
      <name val="Arial"/>
      <family val="2"/>
    </font>
    <font>
      <sz val="8"/>
      <color indexed="17"/>
      <name val="Arial"/>
      <family val="2"/>
    </font>
    <font>
      <b/>
      <sz val="8"/>
      <name val="VNI-Times"/>
    </font>
    <font>
      <vertAlign val="superscript"/>
      <sz val="8"/>
      <color indexed="17"/>
      <name val="Arial"/>
      <family val="2"/>
    </font>
    <font>
      <b/>
      <sz val="8"/>
      <color indexed="16"/>
      <name val="Arial"/>
      <family val="2"/>
    </font>
    <font>
      <sz val="8"/>
      <color indexed="8"/>
      <name val="VNI-Times"/>
    </font>
    <font>
      <sz val="8"/>
      <color indexed="8"/>
      <name val="Arial"/>
      <family val="2"/>
    </font>
    <font>
      <sz val="9"/>
      <name val="Cambria"/>
      <family val="1"/>
      <charset val="163"/>
      <scheme val="major"/>
    </font>
    <font>
      <sz val="9"/>
      <color indexed="10"/>
      <name val="Cambria"/>
      <family val="1"/>
      <charset val="163"/>
      <scheme val="major"/>
    </font>
    <font>
      <sz val="9"/>
      <color indexed="12"/>
      <name val="Cambria"/>
      <family val="1"/>
      <charset val="163"/>
      <scheme val="major"/>
    </font>
    <font>
      <sz val="8"/>
      <color indexed="17"/>
      <name val="VNI-Times"/>
    </font>
    <font>
      <b/>
      <sz val="8"/>
      <color indexed="12"/>
      <name val="Arial"/>
      <family val="2"/>
    </font>
    <font>
      <sz val="8"/>
      <color theme="3" tint="-0.249977111117893"/>
      <name val="Arial"/>
      <family val="2"/>
    </font>
    <font>
      <b/>
      <sz val="9"/>
      <color indexed="8"/>
      <name val="Cambria"/>
      <family val="1"/>
      <charset val="163"/>
      <scheme val="major"/>
    </font>
    <font>
      <sz val="9"/>
      <color indexed="57"/>
      <name val="Cambria"/>
      <family val="1"/>
      <charset val="163"/>
      <scheme val="major"/>
    </font>
    <font>
      <sz val="8"/>
      <color indexed="57"/>
      <name val="Arial"/>
      <family val="2"/>
    </font>
    <font>
      <sz val="8"/>
      <color indexed="12"/>
      <name val="Arial"/>
      <family val="2"/>
    </font>
    <font>
      <b/>
      <sz val="9"/>
      <color indexed="30"/>
      <name val="Cambria"/>
      <family val="1"/>
      <charset val="163"/>
      <scheme val="major"/>
    </font>
    <font>
      <sz val="8"/>
      <color indexed="10"/>
      <name val="VNI-Times"/>
    </font>
    <font>
      <sz val="10"/>
      <color indexed="14"/>
      <name val="Arial"/>
      <family val="2"/>
    </font>
    <font>
      <b/>
      <sz val="8"/>
      <color indexed="53"/>
      <name val="Arial"/>
      <family val="2"/>
    </font>
    <font>
      <b/>
      <sz val="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1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16">
    <xf numFmtId="0" fontId="0" fillId="0" borderId="0"/>
    <xf numFmtId="43" fontId="63" fillId="0" borderId="0" applyFont="0" applyFill="0" applyBorder="0" applyAlignment="0" applyProtection="0"/>
    <xf numFmtId="44" fontId="63" fillId="0" borderId="0" applyFont="0" applyFill="0" applyBorder="0" applyAlignment="0" applyProtection="0"/>
    <xf numFmtId="0" fontId="59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0" fontId="61" fillId="0" borderId="0"/>
    <xf numFmtId="0" fontId="25" fillId="0" borderId="0"/>
    <xf numFmtId="0" fontId="25" fillId="0" borderId="0"/>
    <xf numFmtId="43" fontId="6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60" fillId="0" borderId="0"/>
    <xf numFmtId="43" fontId="63" fillId="0" borderId="0" applyFont="0" applyFill="0" applyBorder="0" applyAlignment="0" applyProtection="0"/>
    <xf numFmtId="44" fontId="63" fillId="0" borderId="0" applyFont="0" applyFill="0" applyBorder="0" applyAlignment="0" applyProtection="0"/>
  </cellStyleXfs>
  <cellXfs count="46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5" fillId="0" borderId="0" xfId="0" applyFont="1" applyAlignment="1"/>
    <xf numFmtId="0" fontId="5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3" xfId="0" applyFont="1" applyFill="1" applyBorder="1" applyAlignment="1">
      <alignment horizontal="center"/>
    </xf>
    <xf numFmtId="0" fontId="0" fillId="3" borderId="0" xfId="0" applyFont="1" applyFill="1"/>
    <xf numFmtId="0" fontId="0" fillId="0" borderId="0" xfId="0" applyFont="1"/>
    <xf numFmtId="0" fontId="6" fillId="2" borderId="0" xfId="0" applyFont="1" applyFill="1"/>
    <xf numFmtId="0" fontId="6" fillId="3" borderId="0" xfId="0" applyFont="1" applyFill="1"/>
    <xf numFmtId="0" fontId="0" fillId="3" borderId="0" xfId="0" applyFill="1"/>
    <xf numFmtId="165" fontId="7" fillId="3" borderId="1" xfId="0" applyNumberFormat="1" applyFont="1" applyFill="1" applyBorder="1"/>
    <xf numFmtId="43" fontId="0" fillId="0" borderId="0" xfId="1" applyFont="1"/>
    <xf numFmtId="165" fontId="0" fillId="0" borderId="0" xfId="0" applyNumberFormat="1" applyFont="1"/>
    <xf numFmtId="0" fontId="0" fillId="0" borderId="0" xfId="0" applyBorder="1"/>
    <xf numFmtId="165" fontId="8" fillId="3" borderId="1" xfId="1" applyNumberFormat="1" applyFont="1" applyFill="1" applyBorder="1"/>
    <xf numFmtId="165" fontId="8" fillId="3" borderId="1" xfId="0" applyNumberFormat="1" applyFont="1" applyFill="1" applyBorder="1"/>
    <xf numFmtId="165" fontId="7" fillId="3" borderId="1" xfId="1" applyNumberFormat="1" applyFont="1" applyFill="1" applyBorder="1"/>
    <xf numFmtId="0" fontId="9" fillId="3" borderId="1" xfId="0" applyFont="1" applyFill="1" applyBorder="1" applyAlignment="1">
      <alignment wrapText="1"/>
    </xf>
    <xf numFmtId="165" fontId="8" fillId="3" borderId="4" xfId="1" applyNumberFormat="1" applyFont="1" applyFill="1" applyBorder="1"/>
    <xf numFmtId="0" fontId="0" fillId="0" borderId="0" xfId="0" applyFill="1" applyBorder="1" applyAlignment="1">
      <alignment horizontal="right" vertical="center" wrapText="1"/>
    </xf>
    <xf numFmtId="0" fontId="11" fillId="3" borderId="1" xfId="0" applyFont="1" applyFill="1" applyBorder="1"/>
    <xf numFmtId="0" fontId="12" fillId="3" borderId="1" xfId="0" applyFont="1" applyFill="1" applyBorder="1" applyAlignment="1">
      <alignment wrapText="1"/>
    </xf>
    <xf numFmtId="0" fontId="0" fillId="0" borderId="0" xfId="0" applyFill="1" applyBorder="1"/>
    <xf numFmtId="165" fontId="8" fillId="3" borderId="4" xfId="0" applyNumberFormat="1" applyFont="1" applyFill="1" applyBorder="1"/>
    <xf numFmtId="165" fontId="7" fillId="3" borderId="4" xfId="0" applyNumberFormat="1" applyFont="1" applyFill="1" applyBorder="1"/>
    <xf numFmtId="0" fontId="14" fillId="3" borderId="0" xfId="0" applyFont="1" applyFill="1" applyBorder="1"/>
    <xf numFmtId="0" fontId="15" fillId="3" borderId="0" xfId="0" applyFont="1" applyFill="1"/>
    <xf numFmtId="0" fontId="16" fillId="3" borderId="0" xfId="0" applyFont="1" applyFill="1"/>
    <xf numFmtId="165" fontId="17" fillId="3" borderId="0" xfId="1" applyNumberFormat="1" applyFont="1" applyFill="1"/>
    <xf numFmtId="0" fontId="17" fillId="3" borderId="0" xfId="0" applyFont="1" applyFill="1"/>
    <xf numFmtId="43" fontId="17" fillId="3" borderId="0" xfId="0" applyNumberFormat="1" applyFont="1" applyFill="1"/>
    <xf numFmtId="165" fontId="17" fillId="3" borderId="0" xfId="0" applyNumberFormat="1" applyFont="1" applyFill="1"/>
    <xf numFmtId="0" fontId="18" fillId="0" borderId="0" xfId="0" applyFont="1"/>
    <xf numFmtId="165" fontId="0" fillId="0" borderId="0" xfId="0" applyNumberFormat="1"/>
    <xf numFmtId="0" fontId="19" fillId="0" borderId="0" xfId="0" applyFont="1"/>
    <xf numFmtId="165" fontId="8" fillId="3" borderId="6" xfId="1" applyNumberFormat="1" applyFont="1" applyFill="1" applyBorder="1"/>
    <xf numFmtId="165" fontId="0" fillId="0" borderId="0" xfId="1" applyNumberFormat="1" applyFont="1" applyBorder="1"/>
    <xf numFmtId="0" fontId="1" fillId="0" borderId="3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20" fillId="0" borderId="0" xfId="0" applyFont="1"/>
    <xf numFmtId="0" fontId="21" fillId="0" borderId="0" xfId="0" applyFont="1"/>
    <xf numFmtId="0" fontId="22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0" fillId="0" borderId="1" xfId="8" applyFont="1" applyFill="1" applyBorder="1"/>
    <xf numFmtId="0" fontId="0" fillId="3" borderId="1" xfId="0" applyFill="1" applyBorder="1"/>
    <xf numFmtId="0" fontId="20" fillId="0" borderId="1" xfId="0" applyFont="1" applyBorder="1"/>
    <xf numFmtId="0" fontId="0" fillId="3" borderId="1" xfId="0" applyFill="1" applyBorder="1" applyAlignment="1">
      <alignment horizontal="left"/>
    </xf>
    <xf numFmtId="0" fontId="21" fillId="0" borderId="0" xfId="0" applyFont="1" applyBorder="1"/>
    <xf numFmtId="0" fontId="0" fillId="3" borderId="1" xfId="0" applyFill="1" applyBorder="1" applyAlignment="1">
      <alignment horizontal="center"/>
    </xf>
    <xf numFmtId="0" fontId="20" fillId="3" borderId="1" xfId="0" applyFont="1" applyFill="1" applyBorder="1"/>
    <xf numFmtId="0" fontId="21" fillId="3" borderId="0" xfId="0" applyFont="1" applyFill="1" applyBorder="1"/>
    <xf numFmtId="0" fontId="0" fillId="3" borderId="0" xfId="0" applyFill="1" applyBorder="1"/>
    <xf numFmtId="0" fontId="0" fillId="4" borderId="1" xfId="0" applyFill="1" applyBorder="1" applyAlignment="1">
      <alignment horizontal="left"/>
    </xf>
    <xf numFmtId="0" fontId="24" fillId="0" borderId="1" xfId="0" applyFont="1" applyBorder="1"/>
    <xf numFmtId="0" fontId="0" fillId="3" borderId="1" xfId="0" applyFill="1" applyBorder="1" applyAlignment="1">
      <alignment horizontal="center" vertical="center"/>
    </xf>
    <xf numFmtId="0" fontId="0" fillId="5" borderId="1" xfId="0" applyFill="1" applyBorder="1"/>
    <xf numFmtId="0" fontId="8" fillId="0" borderId="1" xfId="0" applyFont="1" applyBorder="1" applyAlignment="1">
      <alignment horizontal="left"/>
    </xf>
    <xf numFmtId="0" fontId="25" fillId="0" borderId="1" xfId="0" applyFont="1" applyBorder="1" applyAlignment="1">
      <alignment horizontal="left" vertic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20" fillId="5" borderId="1" xfId="0" applyFont="1" applyFill="1" applyBorder="1"/>
    <xf numFmtId="0" fontId="0" fillId="0" borderId="1" xfId="0" applyBorder="1" applyAlignment="1">
      <alignment wrapText="1"/>
    </xf>
    <xf numFmtId="0" fontId="25" fillId="3" borderId="1" xfId="0" applyFont="1" applyFill="1" applyBorder="1" applyAlignment="1">
      <alignment horizontal="left" vertical="center"/>
    </xf>
    <xf numFmtId="0" fontId="17" fillId="0" borderId="1" xfId="0" applyFont="1" applyBorder="1"/>
    <xf numFmtId="0" fontId="17" fillId="3" borderId="1" xfId="0" applyFont="1" applyFill="1" applyBorder="1"/>
    <xf numFmtId="0" fontId="17" fillId="5" borderId="1" xfId="0" applyFont="1" applyFill="1" applyBorder="1"/>
    <xf numFmtId="0" fontId="19" fillId="5" borderId="1" xfId="0" applyFont="1" applyFill="1" applyBorder="1"/>
    <xf numFmtId="0" fontId="19" fillId="0" borderId="1" xfId="0" applyFont="1" applyBorder="1"/>
    <xf numFmtId="0" fontId="19" fillId="0" borderId="1" xfId="0" applyFont="1" applyBorder="1" applyAlignment="1">
      <alignment horizontal="center"/>
    </xf>
    <xf numFmtId="0" fontId="26" fillId="0" borderId="1" xfId="0" applyFont="1" applyBorder="1"/>
    <xf numFmtId="43" fontId="27" fillId="0" borderId="0" xfId="1" applyFont="1"/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43" fontId="21" fillId="0" borderId="0" xfId="1" applyFont="1"/>
    <xf numFmtId="0" fontId="0" fillId="0" borderId="0" xfId="0" applyAlignment="1">
      <alignment vertical="center"/>
    </xf>
    <xf numFmtId="0" fontId="30" fillId="0" borderId="1" xfId="0" applyFont="1" applyBorder="1" applyAlignment="1">
      <alignment horizontal="center"/>
    </xf>
    <xf numFmtId="0" fontId="30" fillId="0" borderId="1" xfId="0" applyFont="1" applyFill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5" borderId="1" xfId="0" applyFont="1" applyFill="1" applyBorder="1" applyAlignment="1">
      <alignment horizontal="center"/>
    </xf>
    <xf numFmtId="0" fontId="32" fillId="5" borderId="1" xfId="0" applyFont="1" applyFill="1" applyBorder="1"/>
    <xf numFmtId="9" fontId="0" fillId="5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43" fontId="0" fillId="0" borderId="0" xfId="0" applyNumberFormat="1"/>
    <xf numFmtId="0" fontId="32" fillId="0" borderId="1" xfId="0" applyFont="1" applyBorder="1" applyAlignment="1">
      <alignment horizontal="center"/>
    </xf>
    <xf numFmtId="0" fontId="32" fillId="0" borderId="1" xfId="0" applyFont="1" applyBorder="1"/>
    <xf numFmtId="9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2" fillId="5" borderId="5" xfId="0" applyFont="1" applyFill="1" applyBorder="1" applyAlignment="1">
      <alignment horizontal="center"/>
    </xf>
    <xf numFmtId="0" fontId="32" fillId="5" borderId="5" xfId="0" applyFont="1" applyFill="1" applyBorder="1"/>
    <xf numFmtId="9" fontId="0" fillId="5" borderId="5" xfId="0" applyNumberFormat="1" applyFill="1" applyBorder="1" applyAlignment="1">
      <alignment horizontal="center"/>
    </xf>
    <xf numFmtId="2" fontId="0" fillId="5" borderId="5" xfId="0" applyNumberFormat="1" applyFill="1" applyBorder="1" applyAlignment="1">
      <alignment horizontal="center"/>
    </xf>
    <xf numFmtId="0" fontId="32" fillId="0" borderId="4" xfId="0" applyFont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0" fillId="0" borderId="8" xfId="0" applyBorder="1"/>
    <xf numFmtId="0" fontId="38" fillId="3" borderId="0" xfId="0" applyFont="1" applyFill="1"/>
    <xf numFmtId="0" fontId="39" fillId="3" borderId="0" xfId="0" applyFont="1" applyFill="1"/>
    <xf numFmtId="0" fontId="33" fillId="3" borderId="0" xfId="0" applyFont="1" applyFill="1"/>
    <xf numFmtId="0" fontId="40" fillId="3" borderId="1" xfId="0" applyFont="1" applyFill="1" applyBorder="1" applyAlignment="1">
      <alignment vertical="center"/>
    </xf>
    <xf numFmtId="0" fontId="40" fillId="3" borderId="0" xfId="0" applyFont="1" applyFill="1" applyBorder="1" applyAlignment="1">
      <alignment vertical="center"/>
    </xf>
    <xf numFmtId="0" fontId="41" fillId="3" borderId="0" xfId="0" applyFont="1" applyFill="1" applyAlignment="1">
      <alignment vertical="center"/>
    </xf>
    <xf numFmtId="0" fontId="0" fillId="3" borderId="0" xfId="0" applyFill="1" applyAlignment="1">
      <alignment horizontal="center"/>
    </xf>
    <xf numFmtId="0" fontId="25" fillId="3" borderId="0" xfId="0" applyFont="1" applyFill="1" applyAlignment="1">
      <alignment horizontal="center"/>
    </xf>
    <xf numFmtId="165" fontId="25" fillId="3" borderId="0" xfId="1" applyNumberFormat="1" applyFont="1" applyFill="1"/>
    <xf numFmtId="165" fontId="42" fillId="3" borderId="0" xfId="1" applyNumberFormat="1" applyFont="1" applyFill="1"/>
    <xf numFmtId="0" fontId="38" fillId="3" borderId="0" xfId="0" applyFont="1" applyFill="1" applyAlignment="1">
      <alignment horizontal="left"/>
    </xf>
    <xf numFmtId="0" fontId="38" fillId="3" borderId="0" xfId="0" applyFont="1" applyFill="1" applyAlignment="1">
      <alignment horizontal="center"/>
    </xf>
    <xf numFmtId="165" fontId="38" fillId="3" borderId="0" xfId="1" applyNumberFormat="1" applyFont="1" applyFill="1"/>
    <xf numFmtId="0" fontId="43" fillId="3" borderId="0" xfId="0" applyFont="1" applyFill="1" applyAlignment="1">
      <alignment horizontal="left"/>
    </xf>
    <xf numFmtId="17" fontId="38" fillId="3" borderId="0" xfId="0" applyNumberFormat="1" applyFont="1" applyFill="1" applyAlignment="1">
      <alignment horizontal="left"/>
    </xf>
    <xf numFmtId="0" fontId="38" fillId="3" borderId="0" xfId="0" applyFont="1" applyFill="1" applyAlignment="1"/>
    <xf numFmtId="164" fontId="38" fillId="3" borderId="0" xfId="1" applyNumberFormat="1" applyFont="1" applyFill="1" applyAlignment="1">
      <alignment horizontal="right"/>
    </xf>
    <xf numFmtId="0" fontId="39" fillId="3" borderId="11" xfId="0" applyFont="1" applyFill="1" applyBorder="1" applyAlignment="1">
      <alignment horizontal="center" vertical="center"/>
    </xf>
    <xf numFmtId="0" fontId="39" fillId="3" borderId="11" xfId="0" applyFont="1" applyFill="1" applyBorder="1" applyAlignment="1">
      <alignment horizontal="center" vertical="center" wrapText="1"/>
    </xf>
    <xf numFmtId="165" fontId="39" fillId="3" borderId="11" xfId="1" applyNumberFormat="1" applyFont="1" applyFill="1" applyBorder="1" applyAlignment="1">
      <alignment horizontal="left" vertical="center"/>
    </xf>
    <xf numFmtId="0" fontId="33" fillId="3" borderId="1" xfId="0" applyFont="1" applyFill="1" applyBorder="1" applyAlignment="1">
      <alignment horizontal="center" vertical="center"/>
    </xf>
    <xf numFmtId="167" fontId="40" fillId="0" borderId="1" xfId="0" applyNumberFormat="1" applyFont="1" applyBorder="1" applyAlignment="1">
      <alignment horizontal="right" vertical="center"/>
    </xf>
    <xf numFmtId="1" fontId="36" fillId="0" borderId="1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6" fillId="4" borderId="1" xfId="0" applyFont="1" applyFill="1" applyBorder="1" applyAlignment="1">
      <alignment horizontal="center" vertical="center"/>
    </xf>
    <xf numFmtId="43" fontId="40" fillId="0" borderId="1" xfId="0" applyNumberFormat="1" applyFont="1" applyBorder="1" applyAlignment="1">
      <alignment horizontal="right" vertical="center"/>
    </xf>
    <xf numFmtId="0" fontId="45" fillId="3" borderId="0" xfId="0" applyFont="1" applyFill="1"/>
    <xf numFmtId="165" fontId="45" fillId="3" borderId="0" xfId="1" applyNumberFormat="1" applyFont="1" applyFill="1"/>
    <xf numFmtId="165" fontId="39" fillId="3" borderId="11" xfId="1" applyNumberFormat="1" applyFont="1" applyFill="1" applyBorder="1" applyAlignment="1">
      <alignment horizontal="center" vertical="center"/>
    </xf>
    <xf numFmtId="165" fontId="46" fillId="3" borderId="11" xfId="1" applyNumberFormat="1" applyFont="1" applyFill="1" applyBorder="1" applyAlignment="1">
      <alignment horizontal="center" vertical="center"/>
    </xf>
    <xf numFmtId="165" fontId="46" fillId="3" borderId="1" xfId="1" applyNumberFormat="1" applyFont="1" applyFill="1" applyBorder="1" applyAlignment="1">
      <alignment horizontal="center" vertical="center"/>
    </xf>
    <xf numFmtId="0" fontId="39" fillId="3" borderId="1" xfId="0" applyFont="1" applyFill="1" applyBorder="1" applyAlignment="1">
      <alignment horizontal="center" vertical="center"/>
    </xf>
    <xf numFmtId="43" fontId="40" fillId="4" borderId="1" xfId="1" applyFont="1" applyFill="1" applyBorder="1" applyAlignment="1">
      <alignment horizontal="center" vertical="center"/>
    </xf>
    <xf numFmtId="165" fontId="40" fillId="4" borderId="1" xfId="1" applyNumberFormat="1" applyFont="1" applyFill="1" applyBorder="1" applyAlignment="1">
      <alignment horizontal="center" vertical="center"/>
    </xf>
    <xf numFmtId="165" fontId="40" fillId="3" borderId="4" xfId="1" applyNumberFormat="1" applyFont="1" applyFill="1" applyBorder="1" applyAlignment="1">
      <alignment horizontal="center" vertical="center"/>
    </xf>
    <xf numFmtId="165" fontId="46" fillId="0" borderId="11" xfId="1" applyNumberFormat="1" applyFont="1" applyBorder="1" applyAlignment="1">
      <alignment horizontal="center" vertical="center"/>
    </xf>
    <xf numFmtId="165" fontId="40" fillId="3" borderId="1" xfId="1" applyNumberFormat="1" applyFont="1" applyFill="1" applyBorder="1" applyAlignment="1">
      <alignment vertical="center"/>
    </xf>
    <xf numFmtId="43" fontId="40" fillId="5" borderId="1" xfId="1" applyFont="1" applyFill="1" applyBorder="1" applyAlignment="1">
      <alignment horizontal="center" vertical="center"/>
    </xf>
    <xf numFmtId="165" fontId="40" fillId="5" borderId="1" xfId="1" applyNumberFormat="1" applyFont="1" applyFill="1" applyBorder="1" applyAlignment="1">
      <alignment horizontal="center" vertical="center"/>
    </xf>
    <xf numFmtId="0" fontId="40" fillId="3" borderId="13" xfId="0" applyFont="1" applyFill="1" applyBorder="1" applyAlignment="1">
      <alignment vertical="center"/>
    </xf>
    <xf numFmtId="0" fontId="40" fillId="3" borderId="16" xfId="0" applyFont="1" applyFill="1" applyBorder="1" applyAlignment="1">
      <alignment vertical="center"/>
    </xf>
    <xf numFmtId="165" fontId="33" fillId="4" borderId="1" xfId="1" applyNumberFormat="1" applyFont="1" applyFill="1" applyBorder="1" applyAlignment="1">
      <alignment horizontal="center" vertical="center"/>
    </xf>
    <xf numFmtId="0" fontId="41" fillId="3" borderId="17" xfId="0" applyFont="1" applyFill="1" applyBorder="1" applyAlignment="1">
      <alignment horizontal="center" vertical="center"/>
    </xf>
    <xf numFmtId="165" fontId="40" fillId="0" borderId="1" xfId="0" applyNumberFormat="1" applyFont="1" applyBorder="1" applyAlignment="1">
      <alignment horizontal="right" vertical="center"/>
    </xf>
    <xf numFmtId="0" fontId="41" fillId="3" borderId="0" xfId="0" applyFont="1" applyFill="1" applyBorder="1" applyAlignment="1">
      <alignment horizontal="center" vertical="center"/>
    </xf>
    <xf numFmtId="0" fontId="47" fillId="3" borderId="0" xfId="0" applyFont="1" applyFill="1" applyBorder="1" applyAlignment="1">
      <alignment horizontal="center" vertical="center"/>
    </xf>
    <xf numFmtId="165" fontId="41" fillId="3" borderId="0" xfId="1" applyNumberFormat="1" applyFont="1" applyFill="1" applyBorder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vertical="center"/>
    </xf>
    <xf numFmtId="44" fontId="25" fillId="3" borderId="0" xfId="2" applyFont="1" applyFill="1" applyBorder="1" applyAlignment="1"/>
    <xf numFmtId="0" fontId="25" fillId="3" borderId="0" xfId="0" applyFont="1" applyFill="1" applyBorder="1" applyAlignment="1"/>
    <xf numFmtId="0" fontId="0" fillId="3" borderId="0" xfId="0" applyFill="1" applyBorder="1" applyAlignment="1"/>
    <xf numFmtId="165" fontId="41" fillId="3" borderId="4" xfId="1" applyNumberFormat="1" applyFont="1" applyFill="1" applyBorder="1" applyAlignment="1">
      <alignment horizontal="center" vertical="center"/>
    </xf>
    <xf numFmtId="165" fontId="41" fillId="3" borderId="4" xfId="0" applyNumberFormat="1" applyFont="1" applyFill="1" applyBorder="1" applyAlignment="1">
      <alignment vertical="center"/>
    </xf>
    <xf numFmtId="0" fontId="41" fillId="3" borderId="4" xfId="0" applyFont="1" applyFill="1" applyBorder="1" applyAlignment="1">
      <alignment horizontal="center" vertical="center"/>
    </xf>
    <xf numFmtId="0" fontId="41" fillId="3" borderId="4" xfId="0" applyFont="1" applyFill="1" applyBorder="1" applyAlignment="1">
      <alignment vertical="center"/>
    </xf>
    <xf numFmtId="0" fontId="41" fillId="3" borderId="0" xfId="0" applyFont="1" applyFill="1" applyBorder="1" applyAlignment="1">
      <alignment vertical="center"/>
    </xf>
    <xf numFmtId="165" fontId="41" fillId="3" borderId="0" xfId="0" applyNumberFormat="1" applyFont="1" applyFill="1" applyBorder="1" applyAlignment="1">
      <alignment vertical="center"/>
    </xf>
    <xf numFmtId="165" fontId="48" fillId="3" borderId="0" xfId="1" applyNumberFormat="1" applyFont="1" applyFill="1"/>
    <xf numFmtId="165" fontId="35" fillId="3" borderId="0" xfId="1" applyNumberFormat="1" applyFont="1" applyFill="1"/>
    <xf numFmtId="165" fontId="35" fillId="3" borderId="15" xfId="1" applyNumberFormat="1" applyFont="1" applyFill="1" applyBorder="1"/>
    <xf numFmtId="0" fontId="41" fillId="3" borderId="16" xfId="0" applyFont="1" applyFill="1" applyBorder="1" applyAlignment="1">
      <alignment vertical="center"/>
    </xf>
    <xf numFmtId="169" fontId="0" fillId="3" borderId="0" xfId="0" applyNumberFormat="1" applyFill="1" applyAlignment="1">
      <alignment horizontal="center" vertical="center"/>
    </xf>
    <xf numFmtId="0" fontId="50" fillId="3" borderId="0" xfId="0" applyFont="1" applyFill="1"/>
    <xf numFmtId="0" fontId="32" fillId="3" borderId="1" xfId="0" applyFont="1" applyFill="1" applyBorder="1" applyAlignment="1">
      <alignment horizontal="center" vertical="center"/>
    </xf>
    <xf numFmtId="169" fontId="52" fillId="3" borderId="1" xfId="0" applyNumberFormat="1" applyFont="1" applyFill="1" applyBorder="1" applyAlignment="1">
      <alignment horizontal="center" vertical="center"/>
    </xf>
    <xf numFmtId="0" fontId="52" fillId="3" borderId="1" xfId="0" applyFont="1" applyFill="1" applyBorder="1" applyAlignment="1">
      <alignment horizontal="center" vertical="center"/>
    </xf>
    <xf numFmtId="0" fontId="52" fillId="3" borderId="12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169" fontId="7" fillId="3" borderId="1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65" fontId="7" fillId="3" borderId="12" xfId="1" applyNumberFormat="1" applyFont="1" applyFill="1" applyBorder="1" applyAlignment="1">
      <alignment horizontal="left" vertical="center"/>
    </xf>
    <xf numFmtId="165" fontId="39" fillId="5" borderId="1" xfId="1" applyNumberFormat="1" applyFont="1" applyFill="1" applyBorder="1" applyAlignment="1">
      <alignment horizontal="center" vertical="center"/>
    </xf>
    <xf numFmtId="43" fontId="39" fillId="5" borderId="1" xfId="1" applyFont="1" applyFill="1" applyBorder="1" applyAlignment="1">
      <alignment horizontal="center" vertical="center"/>
    </xf>
    <xf numFmtId="165" fontId="46" fillId="5" borderId="1" xfId="1" applyNumberFormat="1" applyFont="1" applyFill="1" applyBorder="1" applyAlignment="1">
      <alignment horizontal="center" vertical="center"/>
    </xf>
    <xf numFmtId="0" fontId="53" fillId="3" borderId="1" xfId="0" applyFont="1" applyFill="1" applyBorder="1" applyAlignment="1">
      <alignment horizontal="center" vertical="center"/>
    </xf>
    <xf numFmtId="165" fontId="7" fillId="3" borderId="1" xfId="0" applyNumberFormat="1" applyFont="1" applyFill="1" applyBorder="1" applyAlignment="1">
      <alignment horizontal="center" vertical="center"/>
    </xf>
    <xf numFmtId="165" fontId="7" fillId="5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165" fontId="54" fillId="3" borderId="1" xfId="1" applyNumberFormat="1" applyFont="1" applyFill="1" applyBorder="1" applyAlignment="1">
      <alignment horizontal="center" vertical="center"/>
    </xf>
    <xf numFmtId="0" fontId="54" fillId="3" borderId="1" xfId="0" applyFont="1" applyFill="1" applyBorder="1" applyAlignment="1">
      <alignment vertical="center"/>
    </xf>
    <xf numFmtId="165" fontId="54" fillId="3" borderId="1" xfId="0" applyNumberFormat="1" applyFont="1" applyFill="1" applyBorder="1" applyAlignment="1">
      <alignment horizontal="center" vertical="center"/>
    </xf>
    <xf numFmtId="165" fontId="54" fillId="3" borderId="4" xfId="0" applyNumberFormat="1" applyFont="1" applyFill="1" applyBorder="1" applyAlignment="1">
      <alignment horizontal="center" vertical="center"/>
    </xf>
    <xf numFmtId="165" fontId="55" fillId="3" borderId="4" xfId="0" applyNumberFormat="1" applyFont="1" applyFill="1" applyBorder="1" applyAlignment="1">
      <alignment horizontal="center" vertical="center"/>
    </xf>
    <xf numFmtId="165" fontId="54" fillId="5" borderId="4" xfId="0" applyNumberFormat="1" applyFont="1" applyFill="1" applyBorder="1" applyAlignment="1">
      <alignment horizontal="center" vertical="center"/>
    </xf>
    <xf numFmtId="0" fontId="37" fillId="3" borderId="4" xfId="0" applyFont="1" applyFill="1" applyBorder="1" applyAlignment="1">
      <alignment horizontal="center" vertical="center" wrapText="1"/>
    </xf>
    <xf numFmtId="165" fontId="40" fillId="0" borderId="1" xfId="1" applyNumberFormat="1" applyFont="1" applyFill="1" applyBorder="1" applyAlignment="1">
      <alignment horizontal="center" vertical="center"/>
    </xf>
    <xf numFmtId="43" fontId="40" fillId="0" borderId="1" xfId="1" applyFont="1" applyFill="1" applyBorder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43" fontId="56" fillId="0" borderId="1" xfId="0" applyNumberFormat="1" applyFont="1" applyBorder="1" applyAlignment="1">
      <alignment horizontal="right" vertical="center"/>
    </xf>
    <xf numFmtId="0" fontId="25" fillId="3" borderId="0" xfId="0" applyNumberFormat="1" applyFont="1" applyFill="1" applyAlignment="1">
      <alignment horizontal="center"/>
    </xf>
    <xf numFmtId="49" fontId="25" fillId="3" borderId="0" xfId="0" applyNumberFormat="1" applyFont="1" applyFill="1" applyAlignment="1"/>
    <xf numFmtId="0" fontId="39" fillId="3" borderId="0" xfId="0" applyFont="1" applyFill="1" applyAlignment="1"/>
    <xf numFmtId="166" fontId="42" fillId="3" borderId="0" xfId="1" applyNumberFormat="1" applyFont="1" applyFill="1"/>
    <xf numFmtId="0" fontId="38" fillId="3" borderId="0" xfId="0" applyNumberFormat="1" applyFont="1" applyFill="1" applyAlignment="1">
      <alignment horizontal="center"/>
    </xf>
    <xf numFmtId="17" fontId="38" fillId="3" borderId="0" xfId="0" applyNumberFormat="1" applyFont="1" applyFill="1" applyAlignment="1">
      <alignment horizontal="center"/>
    </xf>
    <xf numFmtId="0" fontId="57" fillId="3" borderId="0" xfId="0" applyFont="1" applyFill="1" applyBorder="1" applyAlignment="1"/>
    <xf numFmtId="0" fontId="44" fillId="3" borderId="0" xfId="0" applyFont="1" applyFill="1" applyBorder="1" applyAlignment="1">
      <alignment horizontal="center"/>
    </xf>
    <xf numFmtId="0" fontId="39" fillId="5" borderId="11" xfId="0" applyFont="1" applyFill="1" applyBorder="1" applyAlignment="1">
      <alignment horizontal="center" vertical="center"/>
    </xf>
    <xf numFmtId="0" fontId="39" fillId="5" borderId="11" xfId="0" applyNumberFormat="1" applyFont="1" applyFill="1" applyBorder="1" applyAlignment="1">
      <alignment horizontal="center" vertical="center"/>
    </xf>
    <xf numFmtId="49" fontId="25" fillId="5" borderId="1" xfId="0" applyNumberFormat="1" applyFont="1" applyFill="1" applyBorder="1" applyAlignment="1">
      <alignment vertical="center"/>
    </xf>
    <xf numFmtId="0" fontId="39" fillId="5" borderId="1" xfId="0" applyFont="1" applyFill="1" applyBorder="1" applyAlignment="1">
      <alignment vertical="center"/>
    </xf>
    <xf numFmtId="0" fontId="39" fillId="5" borderId="11" xfId="0" applyFont="1" applyFill="1" applyBorder="1" applyAlignment="1">
      <alignment horizontal="center" vertical="center" wrapText="1"/>
    </xf>
    <xf numFmtId="0" fontId="36" fillId="0" borderId="1" xfId="0" applyNumberFormat="1" applyFont="1" applyBorder="1" applyAlignment="1">
      <alignment horizontal="center" vertical="center"/>
    </xf>
    <xf numFmtId="49" fontId="7" fillId="3" borderId="11" xfId="0" applyNumberFormat="1" applyFont="1" applyFill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0" fillId="0" borderId="1" xfId="0" applyFont="1" applyFill="1" applyBorder="1" applyAlignment="1">
      <alignment horizontal="center" vertical="center"/>
    </xf>
    <xf numFmtId="0" fontId="40" fillId="0" borderId="1" xfId="0" applyNumberFormat="1" applyFont="1" applyBorder="1" applyAlignment="1">
      <alignment horizontal="center" vertical="center"/>
    </xf>
    <xf numFmtId="49" fontId="36" fillId="0" borderId="1" xfId="0" applyNumberFormat="1" applyFont="1" applyBorder="1" applyAlignment="1">
      <alignment horizontal="center" vertical="center"/>
    </xf>
    <xf numFmtId="0" fontId="40" fillId="0" borderId="1" xfId="0" applyNumberFormat="1" applyFont="1" applyFill="1" applyBorder="1" applyAlignment="1">
      <alignment horizontal="center" vertical="center"/>
    </xf>
    <xf numFmtId="49" fontId="36" fillId="0" borderId="1" xfId="0" applyNumberFormat="1" applyFont="1" applyFill="1" applyBorder="1" applyAlignment="1">
      <alignment horizontal="center" vertical="center"/>
    </xf>
    <xf numFmtId="166" fontId="45" fillId="3" borderId="0" xfId="0" applyNumberFormat="1" applyFont="1" applyFill="1"/>
    <xf numFmtId="166" fontId="45" fillId="3" borderId="0" xfId="1" applyNumberFormat="1" applyFont="1" applyFill="1"/>
    <xf numFmtId="165" fontId="39" fillId="5" borderId="11" xfId="1" applyNumberFormat="1" applyFont="1" applyFill="1" applyBorder="1" applyAlignment="1">
      <alignment horizontal="left" vertical="center"/>
    </xf>
    <xf numFmtId="43" fontId="39" fillId="5" borderId="11" xfId="1" applyFont="1" applyFill="1" applyBorder="1" applyAlignment="1">
      <alignment horizontal="center" vertical="center"/>
    </xf>
    <xf numFmtId="165" fontId="39" fillId="5" borderId="11" xfId="1" applyNumberFormat="1" applyFont="1" applyFill="1" applyBorder="1" applyAlignment="1">
      <alignment horizontal="center" vertical="center"/>
    </xf>
    <xf numFmtId="166" fontId="39" fillId="5" borderId="11" xfId="1" applyNumberFormat="1" applyFont="1" applyFill="1" applyBorder="1" applyAlignment="1">
      <alignment horizontal="center" vertical="center"/>
    </xf>
    <xf numFmtId="165" fontId="46" fillId="5" borderId="11" xfId="1" applyNumberFormat="1" applyFont="1" applyFill="1" applyBorder="1" applyAlignment="1">
      <alignment horizontal="center" vertical="center"/>
    </xf>
    <xf numFmtId="166" fontId="40" fillId="4" borderId="1" xfId="1" applyNumberFormat="1" applyFont="1" applyFill="1" applyBorder="1" applyAlignment="1">
      <alignment horizontal="center" vertical="center"/>
    </xf>
    <xf numFmtId="165" fontId="40" fillId="3" borderId="1" xfId="1" applyNumberFormat="1" applyFont="1" applyFill="1" applyBorder="1" applyAlignment="1">
      <alignment horizontal="left" vertical="center"/>
    </xf>
    <xf numFmtId="165" fontId="40" fillId="3" borderId="1" xfId="1" applyNumberFormat="1" applyFont="1" applyFill="1" applyBorder="1" applyAlignment="1">
      <alignment horizontal="center" vertical="center"/>
    </xf>
    <xf numFmtId="165" fontId="40" fillId="3" borderId="4" xfId="1" applyNumberFormat="1" applyFont="1" applyFill="1" applyBorder="1" applyAlignment="1">
      <alignment horizontal="left" vertical="center"/>
    </xf>
    <xf numFmtId="165" fontId="40" fillId="3" borderId="4" xfId="1" applyNumberFormat="1" applyFont="1" applyFill="1" applyBorder="1" applyAlignment="1">
      <alignment vertical="center"/>
    </xf>
    <xf numFmtId="0" fontId="39" fillId="5" borderId="1" xfId="0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165" fontId="41" fillId="3" borderId="1" xfId="1" applyNumberFormat="1" applyFont="1" applyFill="1" applyBorder="1" applyAlignment="1">
      <alignment horizontal="center" vertical="center"/>
    </xf>
    <xf numFmtId="0" fontId="47" fillId="3" borderId="0" xfId="0" applyNumberFormat="1" applyFont="1" applyFill="1" applyBorder="1" applyAlignment="1">
      <alignment horizontal="center" vertical="center"/>
    </xf>
    <xf numFmtId="0" fontId="58" fillId="3" borderId="0" xfId="0" applyFont="1" applyFill="1" applyBorder="1" applyAlignment="1">
      <alignment vertical="center"/>
    </xf>
    <xf numFmtId="44" fontId="25" fillId="3" borderId="0" xfId="2" applyFont="1" applyFill="1" applyBorder="1" applyAlignment="1">
      <alignment horizontal="center"/>
    </xf>
    <xf numFmtId="43" fontId="41" fillId="3" borderId="1" xfId="1" applyNumberFormat="1" applyFont="1" applyFill="1" applyBorder="1" applyAlignment="1">
      <alignment horizontal="center" vertical="center"/>
    </xf>
    <xf numFmtId="166" fontId="41" fillId="3" borderId="1" xfId="1" applyNumberFormat="1" applyFont="1" applyFill="1" applyBorder="1" applyAlignment="1">
      <alignment horizontal="center" vertical="center"/>
    </xf>
    <xf numFmtId="165" fontId="41" fillId="3" borderId="1" xfId="0" applyNumberFormat="1" applyFont="1" applyFill="1" applyBorder="1" applyAlignment="1">
      <alignment vertical="center"/>
    </xf>
    <xf numFmtId="166" fontId="41" fillId="3" borderId="0" xfId="1" applyNumberFormat="1" applyFont="1" applyFill="1" applyBorder="1" applyAlignment="1">
      <alignment horizontal="center" vertical="center"/>
    </xf>
    <xf numFmtId="166" fontId="49" fillId="3" borderId="0" xfId="0" applyNumberFormat="1" applyFont="1" applyFill="1" applyBorder="1" applyAlignment="1">
      <alignment horizontal="center"/>
    </xf>
    <xf numFmtId="166" fontId="35" fillId="3" borderId="0" xfId="1" applyNumberFormat="1" applyFont="1" applyFill="1"/>
    <xf numFmtId="166" fontId="35" fillId="3" borderId="15" xfId="1" applyNumberFormat="1" applyFont="1" applyFill="1" applyBorder="1"/>
    <xf numFmtId="0" fontId="41" fillId="3" borderId="1" xfId="0" applyFont="1" applyFill="1" applyBorder="1" applyAlignment="1">
      <alignment vertical="center"/>
    </xf>
    <xf numFmtId="168" fontId="25" fillId="3" borderId="0" xfId="0" applyNumberFormat="1" applyFont="1" applyFill="1" applyAlignment="1"/>
    <xf numFmtId="168" fontId="25" fillId="5" borderId="1" xfId="0" applyNumberFormat="1" applyFont="1" applyFill="1" applyBorder="1" applyAlignment="1">
      <alignment vertical="center"/>
    </xf>
    <xf numFmtId="168" fontId="36" fillId="0" borderId="1" xfId="0" applyNumberFormat="1" applyFont="1" applyBorder="1" applyAlignment="1">
      <alignment horizontal="center" vertical="center"/>
    </xf>
    <xf numFmtId="168" fontId="47" fillId="3" borderId="0" xfId="0" applyNumberFormat="1" applyFont="1" applyFill="1" applyBorder="1" applyAlignment="1">
      <alignment vertical="center"/>
    </xf>
    <xf numFmtId="0" fontId="59" fillId="0" borderId="0" xfId="3" applyAlignment="1" applyProtection="1"/>
    <xf numFmtId="0" fontId="59" fillId="0" borderId="0" xfId="3" quotePrefix="1" applyAlignment="1" applyProtection="1"/>
    <xf numFmtId="0" fontId="0" fillId="0" borderId="0" xfId="0" quotePrefix="1"/>
    <xf numFmtId="0" fontId="40" fillId="0" borderId="1" xfId="0" quotePrefix="1" applyNumberFormat="1" applyFont="1" applyBorder="1" applyAlignment="1">
      <alignment horizontal="center" vertical="center"/>
    </xf>
    <xf numFmtId="168" fontId="36" fillId="0" borderId="1" xfId="0" quotePrefix="1" applyNumberFormat="1" applyFont="1" applyBorder="1" applyAlignment="1">
      <alignment horizontal="center" vertical="center"/>
    </xf>
    <xf numFmtId="0" fontId="38" fillId="3" borderId="0" xfId="0" quotePrefix="1" applyFont="1" applyFill="1" applyAlignment="1"/>
    <xf numFmtId="0" fontId="7" fillId="3" borderId="1" xfId="0" quotePrefix="1" applyFont="1" applyFill="1" applyBorder="1" applyAlignment="1">
      <alignment horizontal="center" vertical="center"/>
    </xf>
    <xf numFmtId="43" fontId="66" fillId="0" borderId="1" xfId="0" applyNumberFormat="1" applyFont="1" applyBorder="1" applyAlignment="1">
      <alignment horizontal="right" vertical="center"/>
    </xf>
    <xf numFmtId="0" fontId="67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68" fillId="0" borderId="1" xfId="0" quotePrefix="1" applyNumberFormat="1" applyFont="1" applyBorder="1" applyAlignment="1">
      <alignment horizontal="center" vertical="center"/>
    </xf>
    <xf numFmtId="0" fontId="63" fillId="3" borderId="1" xfId="0" applyFont="1" applyFill="1" applyBorder="1" applyAlignment="1">
      <alignment horizontal="center" vertical="center"/>
    </xf>
    <xf numFmtId="0" fontId="36" fillId="5" borderId="1" xfId="0" applyFont="1" applyFill="1" applyBorder="1" applyAlignment="1">
      <alignment horizontal="center" vertical="center"/>
    </xf>
    <xf numFmtId="0" fontId="63" fillId="0" borderId="1" xfId="0" applyFont="1" applyBorder="1" applyAlignment="1">
      <alignment horizontal="center"/>
    </xf>
    <xf numFmtId="0" fontId="63" fillId="5" borderId="1" xfId="0" applyFont="1" applyFill="1" applyBorder="1"/>
    <xf numFmtId="0" fontId="63" fillId="0" borderId="1" xfId="0" applyFont="1" applyFill="1" applyBorder="1" applyAlignment="1">
      <alignment horizontal="center" vertical="center"/>
    </xf>
    <xf numFmtId="0" fontId="63" fillId="3" borderId="1" xfId="0" applyFont="1" applyFill="1" applyBorder="1" applyAlignment="1">
      <alignment horizontal="center"/>
    </xf>
    <xf numFmtId="43" fontId="40" fillId="5" borderId="1" xfId="0" applyNumberFormat="1" applyFont="1" applyFill="1" applyBorder="1" applyAlignment="1">
      <alignment horizontal="right" vertical="center"/>
    </xf>
    <xf numFmtId="0" fontId="33" fillId="6" borderId="1" xfId="0" applyFont="1" applyFill="1" applyBorder="1" applyAlignment="1">
      <alignment horizontal="center" vertical="center"/>
    </xf>
    <xf numFmtId="0" fontId="40" fillId="6" borderId="1" xfId="0" applyNumberFormat="1" applyFont="1" applyFill="1" applyBorder="1" applyAlignment="1">
      <alignment horizontal="center" vertical="center"/>
    </xf>
    <xf numFmtId="168" fontId="36" fillId="6" borderId="1" xfId="0" applyNumberFormat="1" applyFont="1" applyFill="1" applyBorder="1" applyAlignment="1">
      <alignment horizontal="center" vertical="center"/>
    </xf>
    <xf numFmtId="0" fontId="40" fillId="6" borderId="1" xfId="0" applyFont="1" applyFill="1" applyBorder="1" applyAlignment="1">
      <alignment horizontal="center" vertical="center"/>
    </xf>
    <xf numFmtId="0" fontId="63" fillId="6" borderId="1" xfId="0" applyFont="1" applyFill="1" applyBorder="1" applyAlignment="1">
      <alignment horizontal="center" vertical="center"/>
    </xf>
    <xf numFmtId="0" fontId="28" fillId="6" borderId="1" xfId="0" applyFont="1" applyFill="1" applyBorder="1" applyAlignment="1">
      <alignment horizontal="center" vertical="center"/>
    </xf>
    <xf numFmtId="0" fontId="36" fillId="6" borderId="1" xfId="0" applyFont="1" applyFill="1" applyBorder="1" applyAlignment="1">
      <alignment horizontal="center" vertical="center"/>
    </xf>
    <xf numFmtId="43" fontId="40" fillId="6" borderId="1" xfId="1" applyFont="1" applyFill="1" applyBorder="1" applyAlignment="1">
      <alignment horizontal="center" vertical="center"/>
    </xf>
    <xf numFmtId="165" fontId="40" fillId="6" borderId="1" xfId="1" applyNumberFormat="1" applyFont="1" applyFill="1" applyBorder="1" applyAlignment="1">
      <alignment horizontal="center" vertical="center"/>
    </xf>
    <xf numFmtId="166" fontId="40" fillId="6" borderId="1" xfId="1" applyNumberFormat="1" applyFont="1" applyFill="1" applyBorder="1" applyAlignment="1">
      <alignment horizontal="center" vertical="center"/>
    </xf>
    <xf numFmtId="0" fontId="33" fillId="5" borderId="1" xfId="0" applyFont="1" applyFill="1" applyBorder="1" applyAlignment="1">
      <alignment horizontal="center" vertical="center"/>
    </xf>
    <xf numFmtId="0" fontId="40" fillId="5" borderId="1" xfId="0" applyNumberFormat="1" applyFont="1" applyFill="1" applyBorder="1" applyAlignment="1">
      <alignment horizontal="center" vertical="center"/>
    </xf>
    <xf numFmtId="168" fontId="36" fillId="5" borderId="1" xfId="0" applyNumberFormat="1" applyFont="1" applyFill="1" applyBorder="1" applyAlignment="1">
      <alignment horizontal="center" vertical="center"/>
    </xf>
    <xf numFmtId="0" fontId="40" fillId="5" borderId="1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166" fontId="40" fillId="5" borderId="1" xfId="1" applyNumberFormat="1" applyFont="1" applyFill="1" applyBorder="1" applyAlignment="1">
      <alignment horizontal="center" vertical="center"/>
    </xf>
    <xf numFmtId="165" fontId="40" fillId="5" borderId="4" xfId="1" applyNumberFormat="1" applyFont="1" applyFill="1" applyBorder="1" applyAlignment="1">
      <alignment horizontal="left" vertical="center"/>
    </xf>
    <xf numFmtId="0" fontId="40" fillId="5" borderId="0" xfId="0" applyFont="1" applyFill="1" applyBorder="1" applyAlignment="1">
      <alignment vertical="center"/>
    </xf>
    <xf numFmtId="0" fontId="40" fillId="5" borderId="13" xfId="0" applyFont="1" applyFill="1" applyBorder="1" applyAlignment="1">
      <alignment vertical="center"/>
    </xf>
    <xf numFmtId="0" fontId="40" fillId="5" borderId="1" xfId="0" applyFont="1" applyFill="1" applyBorder="1" applyAlignment="1">
      <alignment vertical="center"/>
    </xf>
    <xf numFmtId="165" fontId="40" fillId="5" borderId="1" xfId="0" applyNumberFormat="1" applyFont="1" applyFill="1" applyBorder="1" applyAlignment="1">
      <alignment horizontal="right" vertical="center"/>
    </xf>
    <xf numFmtId="165" fontId="41" fillId="5" borderId="4" xfId="1" applyNumberFormat="1" applyFont="1" applyFill="1" applyBorder="1" applyAlignment="1">
      <alignment horizontal="center" vertical="center"/>
    </xf>
    <xf numFmtId="165" fontId="41" fillId="5" borderId="4" xfId="0" applyNumberFormat="1" applyFont="1" applyFill="1" applyBorder="1" applyAlignment="1">
      <alignment vertical="center"/>
    </xf>
    <xf numFmtId="0" fontId="41" fillId="5" borderId="4" xfId="0" applyFont="1" applyFill="1" applyBorder="1" applyAlignment="1">
      <alignment horizontal="center" vertical="center"/>
    </xf>
    <xf numFmtId="0" fontId="41" fillId="5" borderId="4" xfId="0" applyFont="1" applyFill="1" applyBorder="1" applyAlignment="1">
      <alignment vertical="center"/>
    </xf>
    <xf numFmtId="0" fontId="0" fillId="0" borderId="19" xfId="0" pivotButton="1" applyBorder="1"/>
    <xf numFmtId="0" fontId="0" fillId="0" borderId="21" xfId="0" applyBorder="1"/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21" xfId="0" applyNumberFormat="1" applyBorder="1"/>
    <xf numFmtId="165" fontId="0" fillId="0" borderId="22" xfId="0" applyNumberFormat="1" applyBorder="1"/>
    <xf numFmtId="165" fontId="0" fillId="0" borderId="23" xfId="0" applyNumberFormat="1" applyBorder="1"/>
    <xf numFmtId="0" fontId="0" fillId="5" borderId="1" xfId="0" applyFill="1" applyBorder="1" applyAlignment="1">
      <alignment horizontal="center" vertical="center"/>
    </xf>
    <xf numFmtId="165" fontId="46" fillId="0" borderId="6" xfId="1" applyNumberFormat="1" applyFont="1" applyBorder="1" applyAlignment="1">
      <alignment horizontal="center" vertical="center"/>
    </xf>
    <xf numFmtId="0" fontId="33" fillId="3" borderId="4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40" fillId="5" borderId="1" xfId="0" quotePrefix="1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7" fontId="40" fillId="0" borderId="13" xfId="0" applyNumberFormat="1" applyFont="1" applyBorder="1" applyAlignment="1">
      <alignment horizontal="right" vertical="center"/>
    </xf>
    <xf numFmtId="0" fontId="11" fillId="3" borderId="4" xfId="0" applyFont="1" applyFill="1" applyBorder="1"/>
    <xf numFmtId="0" fontId="12" fillId="3" borderId="4" xfId="0" applyFont="1" applyFill="1" applyBorder="1" applyAlignment="1">
      <alignment horizontal="center" wrapText="1"/>
    </xf>
    <xf numFmtId="3" fontId="13" fillId="3" borderId="1" xfId="0" applyNumberFormat="1" applyFont="1" applyFill="1" applyBorder="1" applyAlignment="1">
      <alignment horizontal="center"/>
    </xf>
    <xf numFmtId="3" fontId="13" fillId="3" borderId="1" xfId="0" applyNumberFormat="1" applyFont="1" applyFill="1" applyBorder="1" applyAlignment="1">
      <alignment horizontal="right"/>
    </xf>
    <xf numFmtId="165" fontId="7" fillId="0" borderId="1" xfId="0" applyNumberFormat="1" applyFont="1" applyFill="1" applyBorder="1"/>
    <xf numFmtId="165" fontId="8" fillId="0" borderId="1" xfId="1" applyNumberFormat="1" applyFont="1" applyFill="1" applyBorder="1"/>
    <xf numFmtId="165" fontId="8" fillId="0" borderId="1" xfId="0" applyNumberFormat="1" applyFont="1" applyFill="1" applyBorder="1"/>
    <xf numFmtId="0" fontId="10" fillId="0" borderId="1" xfId="0" applyFont="1" applyFill="1" applyBorder="1" applyAlignment="1">
      <alignment horizontal="center" vertical="center"/>
    </xf>
    <xf numFmtId="164" fontId="8" fillId="0" borderId="1" xfId="1" applyNumberFormat="1" applyFont="1" applyFill="1" applyBorder="1"/>
    <xf numFmtId="165" fontId="40" fillId="5" borderId="4" xfId="0" applyNumberFormat="1" applyFont="1" applyFill="1" applyBorder="1" applyAlignment="1">
      <alignment horizontal="right" vertical="center"/>
    </xf>
    <xf numFmtId="9" fontId="40" fillId="5" borderId="1" xfId="0" applyNumberFormat="1" applyFont="1" applyFill="1" applyBorder="1" applyAlignment="1">
      <alignment horizontal="right" vertical="center"/>
    </xf>
    <xf numFmtId="165" fontId="40" fillId="0" borderId="4" xfId="0" applyNumberFormat="1" applyFont="1" applyBorder="1" applyAlignment="1">
      <alignment horizontal="right" vertical="center"/>
    </xf>
    <xf numFmtId="0" fontId="42" fillId="0" borderId="0" xfId="0" applyFont="1"/>
    <xf numFmtId="0" fontId="42" fillId="0" borderId="0" xfId="0" applyFont="1" applyFill="1"/>
    <xf numFmtId="0" fontId="77" fillId="0" borderId="0" xfId="0" applyFont="1" applyFill="1"/>
    <xf numFmtId="0" fontId="25" fillId="0" borderId="0" xfId="0" applyFont="1" applyAlignment="1">
      <alignment horizontal="left"/>
    </xf>
    <xf numFmtId="0" fontId="25" fillId="0" borderId="0" xfId="0" applyFont="1"/>
    <xf numFmtId="0" fontId="25" fillId="0" borderId="0" xfId="0" applyFont="1" applyAlignment="1"/>
    <xf numFmtId="0" fontId="0" fillId="0" borderId="0" xfId="0" applyFill="1"/>
    <xf numFmtId="165" fontId="78" fillId="0" borderId="0" xfId="14" applyNumberFormat="1" applyFont="1"/>
    <xf numFmtId="0" fontId="79" fillId="2" borderId="0" xfId="0" applyFont="1" applyFill="1"/>
    <xf numFmtId="0" fontId="80" fillId="3" borderId="0" xfId="0" applyFont="1" applyFill="1"/>
    <xf numFmtId="0" fontId="33" fillId="3" borderId="0" xfId="0" applyFont="1" applyFill="1" applyAlignment="1">
      <alignment horizontal="left"/>
    </xf>
    <xf numFmtId="0" fontId="33" fillId="0" borderId="0" xfId="0" applyFont="1"/>
    <xf numFmtId="43" fontId="33" fillId="0" borderId="0" xfId="14" applyFont="1"/>
    <xf numFmtId="0" fontId="0" fillId="0" borderId="0" xfId="0" applyAlignment="1"/>
    <xf numFmtId="165" fontId="81" fillId="0" borderId="0" xfId="14" applyNumberFormat="1" applyFont="1"/>
    <xf numFmtId="0" fontId="81" fillId="8" borderId="26" xfId="0" applyFont="1" applyFill="1" applyBorder="1" applyAlignment="1">
      <alignment horizontal="center" vertical="center"/>
    </xf>
    <xf numFmtId="0" fontId="28" fillId="2" borderId="14" xfId="0" applyFont="1" applyFill="1" applyBorder="1" applyAlignment="1">
      <alignment horizontal="center" vertical="center"/>
    </xf>
    <xf numFmtId="0" fontId="28" fillId="2" borderId="14" xfId="0" applyFont="1" applyFill="1" applyBorder="1" applyAlignment="1">
      <alignment vertical="center"/>
    </xf>
    <xf numFmtId="0" fontId="33" fillId="0" borderId="6" xfId="0" applyFont="1" applyFill="1" applyBorder="1" applyAlignment="1">
      <alignment horizontal="center" vertical="center" wrapText="1"/>
    </xf>
    <xf numFmtId="0" fontId="84" fillId="3" borderId="6" xfId="0" applyFont="1" applyFill="1" applyBorder="1" applyAlignment="1">
      <alignment horizontal="center" vertical="center" wrapText="1"/>
    </xf>
    <xf numFmtId="0" fontId="82" fillId="3" borderId="6" xfId="0" applyFont="1" applyFill="1" applyBorder="1" applyAlignment="1">
      <alignment horizontal="center" vertical="center" wrapText="1"/>
    </xf>
    <xf numFmtId="0" fontId="82" fillId="0" borderId="6" xfId="0" applyFont="1" applyFill="1" applyBorder="1" applyAlignment="1">
      <alignment horizontal="center" vertical="center" wrapText="1"/>
    </xf>
    <xf numFmtId="2" fontId="33" fillId="0" borderId="27" xfId="0" applyNumberFormat="1" applyFont="1" applyBorder="1" applyAlignment="1">
      <alignment horizontal="center"/>
    </xf>
    <xf numFmtId="43" fontId="33" fillId="0" borderId="27" xfId="14" applyFont="1" applyBorder="1"/>
    <xf numFmtId="43" fontId="0" fillId="0" borderId="27" xfId="14" applyNumberFormat="1" applyFont="1" applyFill="1" applyBorder="1" applyAlignment="1"/>
    <xf numFmtId="0" fontId="0" fillId="0" borderId="27" xfId="0" applyFill="1" applyBorder="1" applyAlignment="1"/>
    <xf numFmtId="165" fontId="0" fillId="0" borderId="26" xfId="14" applyNumberFormat="1" applyFont="1" applyBorder="1"/>
    <xf numFmtId="0" fontId="33" fillId="0" borderId="26" xfId="0" applyFont="1" applyFill="1" applyBorder="1" applyAlignment="1">
      <alignment horizontal="center" vertical="center" wrapText="1"/>
    </xf>
    <xf numFmtId="0" fontId="85" fillId="3" borderId="26" xfId="0" applyFont="1" applyFill="1" applyBorder="1" applyAlignment="1">
      <alignment horizontal="center"/>
    </xf>
    <xf numFmtId="0" fontId="28" fillId="3" borderId="26" xfId="0" applyFont="1" applyFill="1" applyBorder="1" applyAlignment="1">
      <alignment horizontal="center" vertical="center" wrapText="1"/>
    </xf>
    <xf numFmtId="0" fontId="82" fillId="0" borderId="26" xfId="0" applyFont="1" applyFill="1" applyBorder="1" applyAlignment="1">
      <alignment horizontal="center" vertical="center" wrapText="1"/>
    </xf>
    <xf numFmtId="43" fontId="33" fillId="0" borderId="27" xfId="14" applyFont="1" applyBorder="1" applyAlignment="1">
      <alignment horizontal="center"/>
    </xf>
    <xf numFmtId="165" fontId="86" fillId="4" borderId="26" xfId="14" applyNumberFormat="1" applyFont="1" applyFill="1" applyBorder="1" applyAlignment="1">
      <alignment horizontal="center"/>
    </xf>
    <xf numFmtId="165" fontId="81" fillId="0" borderId="26" xfId="14" applyNumberFormat="1" applyFont="1" applyBorder="1" applyAlignment="1">
      <alignment horizontal="center"/>
    </xf>
    <xf numFmtId="14" fontId="85" fillId="4" borderId="26" xfId="0" applyNumberFormat="1" applyFont="1" applyFill="1" applyBorder="1" applyAlignment="1">
      <alignment horizontal="center"/>
    </xf>
    <xf numFmtId="2" fontId="86" fillId="4" borderId="26" xfId="0" applyNumberFormat="1" applyFont="1" applyFill="1" applyBorder="1" applyAlignment="1">
      <alignment horizontal="center"/>
    </xf>
    <xf numFmtId="43" fontId="86" fillId="4" borderId="26" xfId="14" applyFont="1" applyFill="1" applyBorder="1" applyAlignment="1">
      <alignment horizontal="center"/>
    </xf>
    <xf numFmtId="14" fontId="85" fillId="3" borderId="26" xfId="0" applyNumberFormat="1" applyFont="1" applyFill="1" applyBorder="1" applyAlignment="1">
      <alignment horizontal="center"/>
    </xf>
    <xf numFmtId="2" fontId="86" fillId="0" borderId="26" xfId="0" applyNumberFormat="1" applyFont="1" applyBorder="1" applyAlignment="1">
      <alignment horizontal="center"/>
    </xf>
    <xf numFmtId="43" fontId="86" fillId="0" borderId="26" xfId="14" applyFont="1" applyBorder="1" applyAlignment="1">
      <alignment horizontal="center"/>
    </xf>
    <xf numFmtId="165" fontId="86" fillId="0" borderId="26" xfId="14" applyNumberFormat="1" applyFont="1" applyBorder="1" applyAlignment="1">
      <alignment horizontal="center"/>
    </xf>
    <xf numFmtId="0" fontId="85" fillId="3" borderId="26" xfId="0" quotePrefix="1" applyFont="1" applyFill="1" applyBorder="1" applyAlignment="1">
      <alignment horizontal="center"/>
    </xf>
    <xf numFmtId="0" fontId="87" fillId="9" borderId="30" xfId="0" applyFont="1" applyFill="1" applyBorder="1" applyAlignment="1">
      <alignment horizontal="center"/>
    </xf>
    <xf numFmtId="0" fontId="88" fillId="9" borderId="30" xfId="0" applyFont="1" applyFill="1" applyBorder="1" applyAlignment="1">
      <alignment horizontal="center"/>
    </xf>
    <xf numFmtId="0" fontId="89" fillId="9" borderId="30" xfId="0" applyFont="1" applyFill="1" applyBorder="1" applyAlignment="1">
      <alignment horizontal="center"/>
    </xf>
    <xf numFmtId="0" fontId="90" fillId="9" borderId="30" xfId="0" applyFont="1" applyFill="1" applyBorder="1" applyAlignment="1">
      <alignment horizontal="center"/>
    </xf>
    <xf numFmtId="43" fontId="90" fillId="9" borderId="30" xfId="14" applyFont="1" applyFill="1" applyBorder="1" applyAlignment="1">
      <alignment horizontal="center"/>
    </xf>
    <xf numFmtId="165" fontId="91" fillId="9" borderId="30" xfId="14" applyNumberFormat="1" applyFont="1" applyFill="1" applyBorder="1" applyAlignment="1">
      <alignment horizontal="center"/>
    </xf>
    <xf numFmtId="165" fontId="92" fillId="10" borderId="26" xfId="14" applyNumberFormat="1" applyFont="1" applyFill="1" applyBorder="1" applyAlignment="1">
      <alignment horizontal="center"/>
    </xf>
    <xf numFmtId="165" fontId="91" fillId="9" borderId="26" xfId="14" applyNumberFormat="1" applyFont="1" applyFill="1" applyBorder="1" applyAlignment="1">
      <alignment horizontal="center"/>
    </xf>
    <xf numFmtId="0" fontId="87" fillId="0" borderId="31" xfId="0" applyFont="1" applyBorder="1" applyAlignment="1">
      <alignment horizontal="center"/>
    </xf>
    <xf numFmtId="0" fontId="93" fillId="4" borderId="31" xfId="0" applyFont="1" applyFill="1" applyBorder="1" applyAlignment="1">
      <alignment horizontal="center" vertical="center" wrapText="1"/>
    </xf>
    <xf numFmtId="0" fontId="89" fillId="4" borderId="31" xfId="0" applyFont="1" applyFill="1" applyBorder="1" applyAlignment="1">
      <alignment horizontal="center"/>
    </xf>
    <xf numFmtId="0" fontId="94" fillId="0" borderId="31" xfId="0" applyFont="1" applyBorder="1" applyAlignment="1">
      <alignment horizontal="center"/>
    </xf>
    <xf numFmtId="14" fontId="94" fillId="0" borderId="31" xfId="0" applyNumberFormat="1" applyFont="1" applyBorder="1" applyAlignment="1">
      <alignment horizontal="center"/>
    </xf>
    <xf numFmtId="2" fontId="95" fillId="0" borderId="31" xfId="0" applyNumberFormat="1" applyFont="1" applyBorder="1" applyAlignment="1">
      <alignment horizontal="center"/>
    </xf>
    <xf numFmtId="43" fontId="95" fillId="0" borderId="31" xfId="14" applyFont="1" applyBorder="1" applyAlignment="1">
      <alignment horizontal="center"/>
    </xf>
    <xf numFmtId="165" fontId="96" fillId="0" borderId="31" xfId="14" applyNumberFormat="1" applyFont="1" applyBorder="1" applyAlignment="1">
      <alignment horizontal="center"/>
    </xf>
    <xf numFmtId="0" fontId="87" fillId="4" borderId="32" xfId="0" applyFont="1" applyFill="1" applyBorder="1" applyAlignment="1">
      <alignment horizontal="center"/>
    </xf>
    <xf numFmtId="0" fontId="97" fillId="4" borderId="32" xfId="0" applyFont="1" applyFill="1" applyBorder="1" applyAlignment="1">
      <alignment horizontal="center"/>
    </xf>
    <xf numFmtId="0" fontId="28" fillId="4" borderId="32" xfId="0" applyFont="1" applyFill="1" applyBorder="1" applyAlignment="1">
      <alignment horizontal="center"/>
    </xf>
    <xf numFmtId="43" fontId="28" fillId="4" borderId="32" xfId="14" applyFont="1" applyFill="1" applyBorder="1" applyAlignment="1">
      <alignment horizontal="center"/>
    </xf>
    <xf numFmtId="165" fontId="98" fillId="4" borderId="32" xfId="0" applyNumberFormat="1" applyFont="1" applyFill="1" applyBorder="1" applyAlignment="1">
      <alignment horizontal="center"/>
    </xf>
    <xf numFmtId="165" fontId="98" fillId="4" borderId="26" xfId="0" applyNumberFormat="1" applyFont="1" applyFill="1" applyBorder="1" applyAlignment="1">
      <alignment horizontal="center"/>
    </xf>
    <xf numFmtId="0" fontId="94" fillId="9" borderId="30" xfId="0" applyFont="1" applyFill="1" applyBorder="1" applyAlignment="1">
      <alignment horizontal="center"/>
    </xf>
    <xf numFmtId="14" fontId="94" fillId="9" borderId="30" xfId="0" applyNumberFormat="1" applyFont="1" applyFill="1" applyBorder="1" applyAlignment="1">
      <alignment horizontal="center"/>
    </xf>
    <xf numFmtId="2" fontId="95" fillId="9" borderId="30" xfId="0" applyNumberFormat="1" applyFont="1" applyFill="1" applyBorder="1" applyAlignment="1">
      <alignment horizontal="center"/>
    </xf>
    <xf numFmtId="43" fontId="95" fillId="9" borderId="30" xfId="14" applyFont="1" applyFill="1" applyBorder="1"/>
    <xf numFmtId="165" fontId="91" fillId="9" borderId="30" xfId="14" applyNumberFormat="1" applyFont="1" applyFill="1" applyBorder="1" applyAlignment="1"/>
    <xf numFmtId="165" fontId="91" fillId="9" borderId="26" xfId="14" applyNumberFormat="1" applyFont="1" applyFill="1" applyBorder="1"/>
    <xf numFmtId="0" fontId="87" fillId="11" borderId="32" xfId="0" applyFont="1" applyFill="1" applyBorder="1" applyAlignment="1">
      <alignment horizontal="center"/>
    </xf>
    <xf numFmtId="0" fontId="28" fillId="11" borderId="32" xfId="0" applyFont="1" applyFill="1" applyBorder="1" applyAlignment="1">
      <alignment horizontal="center"/>
    </xf>
    <xf numFmtId="43" fontId="28" fillId="11" borderId="32" xfId="14" applyFont="1" applyFill="1" applyBorder="1" applyAlignment="1">
      <alignment horizontal="center"/>
    </xf>
    <xf numFmtId="165" fontId="98" fillId="11" borderId="33" xfId="0" applyNumberFormat="1" applyFont="1" applyFill="1" applyBorder="1" applyAlignment="1"/>
    <xf numFmtId="165" fontId="98" fillId="11" borderId="32" xfId="0" applyNumberFormat="1" applyFont="1" applyFill="1" applyBorder="1" applyAlignment="1">
      <alignment horizontal="center"/>
    </xf>
    <xf numFmtId="0" fontId="33" fillId="0" borderId="0" xfId="0" applyFont="1" applyFill="1"/>
    <xf numFmtId="0" fontId="99" fillId="0" borderId="0" xfId="0" applyFont="1" applyAlignment="1"/>
    <xf numFmtId="165" fontId="25" fillId="0" borderId="0" xfId="14" applyNumberFormat="1" applyFont="1"/>
    <xf numFmtId="0" fontId="99" fillId="0" borderId="0" xfId="0" applyFont="1" applyFill="1" applyBorder="1" applyAlignment="1"/>
    <xf numFmtId="165" fontId="81" fillId="0" borderId="15" xfId="14" applyNumberFormat="1" applyFont="1" applyBorder="1"/>
    <xf numFmtId="0" fontId="35" fillId="0" borderId="0" xfId="0" applyFont="1" applyFill="1" applyBorder="1" applyAlignment="1"/>
    <xf numFmtId="165" fontId="100" fillId="0" borderId="0" xfId="14" applyNumberFormat="1" applyFont="1"/>
    <xf numFmtId="44" fontId="25" fillId="3" borderId="0" xfId="15" applyFont="1" applyFill="1" applyBorder="1" applyAlignment="1"/>
    <xf numFmtId="0" fontId="0" fillId="0" borderId="0" xfId="0" applyBorder="1" applyAlignment="1"/>
    <xf numFmtId="165" fontId="0" fillId="0" borderId="0" xfId="0" applyNumberFormat="1" applyAlignment="1"/>
    <xf numFmtId="170" fontId="0" fillId="0" borderId="0" xfId="0" applyNumberFormat="1" applyAlignment="1"/>
    <xf numFmtId="165" fontId="38" fillId="3" borderId="0" xfId="1" applyNumberFormat="1" applyFont="1" applyFill="1" applyAlignment="1">
      <alignment horizontal="right"/>
    </xf>
    <xf numFmtId="165" fontId="40" fillId="0" borderId="1" xfId="1" applyNumberFormat="1" applyFont="1" applyBorder="1" applyAlignment="1">
      <alignment horizontal="right" vertical="center"/>
    </xf>
    <xf numFmtId="165" fontId="40" fillId="5" borderId="1" xfId="1" applyNumberFormat="1" applyFont="1" applyFill="1" applyBorder="1" applyAlignment="1">
      <alignment horizontal="right" vertical="center"/>
    </xf>
    <xf numFmtId="165" fontId="40" fillId="5" borderId="4" xfId="1" applyNumberFormat="1" applyFont="1" applyFill="1" applyBorder="1" applyAlignment="1">
      <alignment horizontal="right" vertical="center"/>
    </xf>
    <xf numFmtId="165" fontId="49" fillId="3" borderId="0" xfId="1" applyNumberFormat="1" applyFont="1" applyFill="1" applyBorder="1" applyAlignment="1">
      <alignment horizontal="center"/>
    </xf>
    <xf numFmtId="165" fontId="40" fillId="0" borderId="4" xfId="1" applyNumberFormat="1" applyFont="1" applyBorder="1" applyAlignment="1">
      <alignment horizontal="right" vertical="center"/>
    </xf>
    <xf numFmtId="165" fontId="101" fillId="4" borderId="1" xfId="1" applyNumberFormat="1" applyFont="1" applyFill="1" applyBorder="1" applyAlignment="1">
      <alignment horizontal="center" vertical="center"/>
    </xf>
    <xf numFmtId="165" fontId="101" fillId="0" borderId="1" xfId="1" applyNumberFormat="1" applyFont="1" applyBorder="1" applyAlignment="1">
      <alignment horizontal="right" vertical="center"/>
    </xf>
    <xf numFmtId="165" fontId="42" fillId="3" borderId="26" xfId="1" applyNumberFormat="1" applyFont="1" applyFill="1" applyBorder="1"/>
    <xf numFmtId="165" fontId="40" fillId="0" borderId="1" xfId="1" applyNumberFormat="1" applyFont="1" applyFill="1" applyBorder="1" applyAlignment="1">
      <alignment horizontal="right" vertical="center"/>
    </xf>
    <xf numFmtId="0" fontId="8" fillId="5" borderId="1" xfId="0" applyFont="1" applyFill="1" applyBorder="1" applyAlignment="1">
      <alignment horizontal="center"/>
    </xf>
    <xf numFmtId="0" fontId="63" fillId="5" borderId="1" xfId="0" applyFont="1" applyFill="1" applyBorder="1" applyAlignment="1">
      <alignment horizontal="center" vertical="center"/>
    </xf>
    <xf numFmtId="165" fontId="38" fillId="3" borderId="0" xfId="1" applyNumberFormat="1" applyFont="1" applyFill="1" applyAlignment="1">
      <alignment horizontal="center"/>
    </xf>
    <xf numFmtId="0" fontId="44" fillId="3" borderId="16" xfId="0" applyFont="1" applyFill="1" applyBorder="1" applyAlignment="1">
      <alignment horizontal="center"/>
    </xf>
    <xf numFmtId="168" fontId="44" fillId="3" borderId="16" xfId="0" applyNumberFormat="1" applyFont="1" applyFill="1" applyBorder="1" applyAlignment="1">
      <alignment horizontal="center"/>
    </xf>
    <xf numFmtId="0" fontId="47" fillId="3" borderId="1" xfId="0" applyFont="1" applyFill="1" applyBorder="1" applyAlignment="1">
      <alignment horizontal="center" vertical="center"/>
    </xf>
    <xf numFmtId="168" fontId="47" fillId="3" borderId="1" xfId="0" applyNumberFormat="1" applyFont="1" applyFill="1" applyBorder="1" applyAlignment="1">
      <alignment horizontal="center" vertical="center"/>
    </xf>
    <xf numFmtId="0" fontId="34" fillId="3" borderId="0" xfId="0" applyFont="1" applyFill="1" applyAlignment="1">
      <alignment horizontal="center" vertical="center"/>
    </xf>
    <xf numFmtId="0" fontId="63" fillId="3" borderId="26" xfId="0" applyFon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8" fillId="3" borderId="0" xfId="0" applyFont="1" applyFill="1" applyBorder="1" applyAlignment="1">
      <alignment horizontal="center"/>
    </xf>
    <xf numFmtId="49" fontId="47" fillId="3" borderId="1" xfId="0" applyNumberFormat="1" applyFont="1" applyFill="1" applyBorder="1" applyAlignment="1">
      <alignment horizontal="center" vertical="center"/>
    </xf>
    <xf numFmtId="9" fontId="0" fillId="3" borderId="26" xfId="0" applyNumberFormat="1" applyFill="1" applyBorder="1" applyAlignment="1">
      <alignment horizontal="center"/>
    </xf>
    <xf numFmtId="0" fontId="47" fillId="5" borderId="16" xfId="0" applyFont="1" applyFill="1" applyBorder="1" applyAlignment="1">
      <alignment horizontal="center" vertical="center"/>
    </xf>
    <xf numFmtId="0" fontId="47" fillId="5" borderId="14" xfId="0" applyFont="1" applyFill="1" applyBorder="1" applyAlignment="1">
      <alignment horizontal="center" vertical="center"/>
    </xf>
    <xf numFmtId="0" fontId="38" fillId="3" borderId="0" xfId="0" applyFont="1" applyFill="1" applyAlignment="1">
      <alignment horizontal="center"/>
    </xf>
    <xf numFmtId="0" fontId="47" fillId="3" borderId="16" xfId="0" applyFont="1" applyFill="1" applyBorder="1" applyAlignment="1">
      <alignment horizontal="center" vertical="center"/>
    </xf>
    <xf numFmtId="0" fontId="47" fillId="3" borderId="14" xfId="0" applyFont="1" applyFill="1" applyBorder="1" applyAlignment="1">
      <alignment horizontal="center" vertical="center"/>
    </xf>
    <xf numFmtId="0" fontId="51" fillId="3" borderId="12" xfId="0" applyFont="1" applyFill="1" applyBorder="1" applyAlignment="1">
      <alignment horizontal="center" vertical="center"/>
    </xf>
    <xf numFmtId="0" fontId="51" fillId="3" borderId="18" xfId="0" applyFont="1" applyFill="1" applyBorder="1" applyAlignment="1">
      <alignment horizontal="center" vertical="center"/>
    </xf>
    <xf numFmtId="0" fontId="51" fillId="3" borderId="13" xfId="0" applyFont="1" applyFill="1" applyBorder="1" applyAlignment="1">
      <alignment horizontal="center" vertical="center"/>
    </xf>
    <xf numFmtId="0" fontId="54" fillId="3" borderId="12" xfId="0" applyFont="1" applyFill="1" applyBorder="1" applyAlignment="1">
      <alignment horizontal="center" vertical="center"/>
    </xf>
    <xf numFmtId="0" fontId="54" fillId="3" borderId="18" xfId="0" applyFont="1" applyFill="1" applyBorder="1" applyAlignment="1">
      <alignment horizontal="center" vertical="center"/>
    </xf>
    <xf numFmtId="0" fontId="54" fillId="3" borderId="13" xfId="0" applyFont="1" applyFill="1" applyBorder="1" applyAlignment="1">
      <alignment horizontal="center" vertical="center"/>
    </xf>
    <xf numFmtId="0" fontId="42" fillId="0" borderId="0" xfId="0" applyFont="1" applyAlignment="1">
      <alignment horizontal="center"/>
    </xf>
    <xf numFmtId="43" fontId="42" fillId="0" borderId="0" xfId="14" applyFont="1" applyAlignment="1">
      <alignment horizontal="center"/>
    </xf>
    <xf numFmtId="43" fontId="42" fillId="0" borderId="25" xfId="14" applyFont="1" applyBorder="1" applyAlignment="1">
      <alignment horizontal="center"/>
    </xf>
    <xf numFmtId="0" fontId="42" fillId="0" borderId="25" xfId="0" applyFont="1" applyBorder="1" applyAlignment="1">
      <alignment horizontal="center"/>
    </xf>
    <xf numFmtId="0" fontId="75" fillId="0" borderId="0" xfId="0" applyFont="1" applyAlignment="1">
      <alignment horizontal="center"/>
    </xf>
    <xf numFmtId="0" fontId="75" fillId="0" borderId="25" xfId="0" applyFont="1" applyBorder="1" applyAlignment="1">
      <alignment horizontal="center"/>
    </xf>
    <xf numFmtId="0" fontId="76" fillId="0" borderId="0" xfId="0" applyFont="1" applyFill="1" applyAlignment="1">
      <alignment horizontal="center"/>
    </xf>
    <xf numFmtId="0" fontId="76" fillId="0" borderId="25" xfId="0" applyFont="1" applyFill="1" applyBorder="1" applyAlignment="1">
      <alignment horizontal="center"/>
    </xf>
    <xf numFmtId="0" fontId="82" fillId="7" borderId="26" xfId="0" applyFont="1" applyFill="1" applyBorder="1" applyAlignment="1">
      <alignment horizontal="center" vertical="center" wrapText="1"/>
    </xf>
    <xf numFmtId="0" fontId="33" fillId="7" borderId="26" xfId="0" applyFont="1" applyFill="1" applyBorder="1" applyAlignment="1">
      <alignment horizontal="center" vertical="center" wrapText="1"/>
    </xf>
    <xf numFmtId="0" fontId="82" fillId="7" borderId="27" xfId="0" applyFont="1" applyFill="1" applyBorder="1" applyAlignment="1">
      <alignment horizontal="center" vertical="center" wrapText="1"/>
    </xf>
    <xf numFmtId="0" fontId="82" fillId="7" borderId="4" xfId="0" applyFont="1" applyFill="1" applyBorder="1" applyAlignment="1">
      <alignment horizontal="center" vertical="center" wrapText="1"/>
    </xf>
    <xf numFmtId="0" fontId="81" fillId="8" borderId="26" xfId="0" applyFont="1" applyFill="1" applyBorder="1" applyAlignment="1">
      <alignment horizontal="center" vertical="center"/>
    </xf>
    <xf numFmtId="43" fontId="81" fillId="8" borderId="26" xfId="14" applyFont="1" applyFill="1" applyBorder="1" applyAlignment="1">
      <alignment horizontal="center" vertical="center" wrapText="1"/>
    </xf>
    <xf numFmtId="17" fontId="33" fillId="2" borderId="28" xfId="0" applyNumberFormat="1" applyFont="1" applyFill="1" applyBorder="1" applyAlignment="1">
      <alignment horizontal="center" vertical="center"/>
    </xf>
    <xf numFmtId="17" fontId="33" fillId="2" borderId="29" xfId="0" applyNumberFormat="1" applyFont="1" applyFill="1" applyBorder="1" applyAlignment="1">
      <alignment horizontal="center" vertical="center"/>
    </xf>
    <xf numFmtId="165" fontId="81" fillId="8" borderId="26" xfId="14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29" fillId="0" borderId="0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7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16">
    <cellStyle name="Comma" xfId="1" builtinId="3"/>
    <cellStyle name="Comma 2" xfId="10"/>
    <cellStyle name="Comma 2 2" xfId="14"/>
    <cellStyle name="Comma 4" xfId="11"/>
    <cellStyle name="Comma 5" xfId="12"/>
    <cellStyle name="Comma 6" xfId="6"/>
    <cellStyle name="Currency" xfId="2" builtinId="4"/>
    <cellStyle name="Currency 2" xfId="15"/>
    <cellStyle name="Hyperlink" xfId="3" builtinId="8"/>
    <cellStyle name="Normal" xfId="0" builtinId="0"/>
    <cellStyle name="Normal 2" xfId="7"/>
    <cellStyle name="Normal 4" xfId="5"/>
    <cellStyle name="Normal 7" xfId="9"/>
    <cellStyle name="Normal 8" xfId="4"/>
    <cellStyle name="Normal_ข้อมูลสำคัญ" xfId="8"/>
    <cellStyle name="ปกติ_ใบแจ้ง-ตอบงานกาแฟ&amp;โค๊ก" xfId="13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5" formatCode="_(* #,##0_);_(* \(#,##0\);_(* &quot;-&quot;??_);_(@_)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23</xdr:row>
      <xdr:rowOff>19050</xdr:rowOff>
    </xdr:from>
    <xdr:to>
      <xdr:col>2</xdr:col>
      <xdr:colOff>495300</xdr:colOff>
      <xdr:row>26</xdr:row>
      <xdr:rowOff>161925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104775" y="4533900"/>
          <a:ext cx="1419225" cy="695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428625</xdr:colOff>
      <xdr:row>23</xdr:row>
      <xdr:rowOff>9525</xdr:rowOff>
    </xdr:from>
    <xdr:to>
      <xdr:col>6</xdr:col>
      <xdr:colOff>133350</xdr:colOff>
      <xdr:row>26</xdr:row>
      <xdr:rowOff>161925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2066925" y="4524375"/>
          <a:ext cx="1447800" cy="704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ung.nguyen" refreshedDate="42676.775174421295" createdVersion="3" refreshedVersion="3" minRefreshableVersion="3" recordCount="974">
  <cacheSource type="worksheet">
    <worksheetSource ref="A6:Q981" sheet="NHAP"/>
  </cacheSource>
  <cacheFields count="17">
    <cacheField name="tuyen" numFmtId="0">
      <sharedItems containsSemiMixedTypes="0" containsString="0" containsNumber="1" containsInteger="1" minValue="1" maxValue="974"/>
    </cacheField>
    <cacheField name="XE" numFmtId="0">
      <sharedItems containsMixedTypes="1" containsNumber="1" containsInteger="1" minValue="1018" maxValue="71306" count="41">
        <n v="1018"/>
        <n v="1096"/>
        <n v="2634"/>
        <n v="2959"/>
        <n v="3094"/>
        <n v="3297"/>
        <n v="4662"/>
        <n v="5535"/>
        <n v="6359"/>
        <n v="6969"/>
        <n v="6980"/>
        <n v="7138"/>
        <n v="8548"/>
        <n v="8561"/>
        <n v="9338"/>
        <n v="9794"/>
        <n v="10658"/>
        <n v="12156"/>
        <n v="12803"/>
        <n v="13650"/>
        <n v="13780"/>
        <n v="14459"/>
        <n v="15469"/>
        <n v="17246"/>
        <n v="18140"/>
        <n v="18806"/>
        <n v="19791"/>
        <n v="20669"/>
        <n v="34439"/>
        <n v="44457"/>
        <n v="46674"/>
        <n v="46785"/>
        <n v="64551"/>
        <n v="71306"/>
        <s v="0271"/>
        <s v="0663"/>
        <s v="0936"/>
        <n v="11201"/>
        <n v="11671"/>
        <n v="6468"/>
        <n v="22827"/>
      </sharedItems>
    </cacheField>
    <cacheField name="NGÀY" numFmtId="168">
      <sharedItems containsDate="1" containsMixedTypes="1" minDate="2016-01-10T00:00:00" maxDate="2016-12-11T00:00:00"/>
    </cacheField>
    <cacheField name="PVC" numFmtId="0">
      <sharedItems containsSemiMixedTypes="0" containsString="0" containsNumber="1" containsInteger="1" minValue="1120" maxValue="24400"/>
    </cacheField>
    <cacheField name="TRONG&#10; TAI" numFmtId="0">
      <sharedItems/>
    </cacheField>
    <cacheField name="Customer" numFmtId="0">
      <sharedItems/>
    </cacheField>
    <cacheField name="Destination" numFmtId="0">
      <sharedItems containsMixedTypes="1" containsNumber="1" containsInteger="1" minValue="0" maxValue="0"/>
    </cacheField>
    <cacheField name="Distance" numFmtId="0">
      <sharedItems containsSemiMixedTypes="0" containsString="0" containsNumber="1" containsInteger="1" minValue="0" maxValue="470"/>
    </cacheField>
    <cacheField name="Round&#10; distance" numFmtId="0">
      <sharedItems containsSemiMixedTypes="0" containsString="0" containsNumber="1" containsInteger="1" minValue="0" maxValue="470"/>
    </cacheField>
    <cacheField name="Main trip" numFmtId="43">
      <sharedItems containsString="0" containsBlank="1" containsNumber="1" minValue="322227.234" maxValue="10348970.7552"/>
    </cacheField>
    <cacheField name="Join" numFmtId="43">
      <sharedItems containsString="0" containsBlank="1" containsNumber="1" minValue="198906.19" maxValue="352359"/>
    </cacheField>
    <cacheField name="Cus. Join" numFmtId="0">
      <sharedItems containsBlank="1"/>
    </cacheField>
    <cacheField name="Total" numFmtId="166">
      <sharedItems containsSemiMixedTypes="0" containsString="0" containsNumber="1" minValue="0" maxValue="10348970.7552"/>
    </cacheField>
    <cacheField name="Quantity" numFmtId="165">
      <sharedItems containsNonDate="0" containsString="0" containsBlank="1"/>
    </cacheField>
    <cacheField name="Carton/board" numFmtId="165">
      <sharedItems containsMixedTypes="1" containsNumber="1" containsInteger="1" minValue="0" maxValue="0"/>
    </cacheField>
    <cacheField name="Flue" numFmtId="165">
      <sharedItems containsNonDate="0" containsString="0" containsBlank="1"/>
    </cacheField>
    <cacheField name="Remark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4">
  <r>
    <n v="1"/>
    <x v="0"/>
    <d v="2016-03-10T00:00:00"/>
    <n v="4218"/>
    <s v="5T"/>
    <s v="SAMSUNG1"/>
    <s v="HCM(Q9)"/>
    <n v="27"/>
    <n v="30"/>
    <n v="704718"/>
    <m/>
    <m/>
    <n v="704718"/>
    <m/>
    <s v="THÙNG"/>
    <m/>
    <m/>
  </r>
  <r>
    <n v="2"/>
    <x v="0"/>
    <d v="2016-04-10T00:00:00"/>
    <n v="4354"/>
    <s v="5T"/>
    <s v="SAMSUNG1"/>
    <s v="HCM(Q9)"/>
    <n v="27"/>
    <n v="30"/>
    <n v="704718"/>
    <m/>
    <m/>
    <n v="704718"/>
    <m/>
    <s v="THÙNG"/>
    <m/>
    <m/>
  </r>
  <r>
    <n v="3"/>
    <x v="0"/>
    <d v="2016-04-10T00:00:00"/>
    <n v="4379"/>
    <s v="5T"/>
    <s v="SAMSUNG1"/>
    <s v="HCM(Q9)"/>
    <n v="27"/>
    <n v="30"/>
    <n v="704718"/>
    <m/>
    <m/>
    <n v="704718"/>
    <m/>
    <s v="THÙNG"/>
    <m/>
    <m/>
  </r>
  <r>
    <n v="4"/>
    <x v="0"/>
    <d v="2016-05-10T00:00:00"/>
    <n v="4481"/>
    <s v="5T"/>
    <s v="SANYO"/>
    <s v="Dong Nai"/>
    <n v="35"/>
    <n v="40"/>
    <n v="792629.88"/>
    <m/>
    <m/>
    <n v="792629.88"/>
    <m/>
    <s v="THÙNG"/>
    <m/>
    <m/>
  </r>
  <r>
    <n v="5"/>
    <x v="0"/>
    <d v="2016-06-10T00:00:00"/>
    <n v="4126"/>
    <s v="5T"/>
    <s v="SAMSUNG1"/>
    <s v="HCM(Q9)"/>
    <n v="27"/>
    <n v="30"/>
    <n v="704718"/>
    <m/>
    <m/>
    <n v="704718"/>
    <m/>
    <s v="THÙNG"/>
    <m/>
    <m/>
  </r>
  <r>
    <n v="6"/>
    <x v="0"/>
    <d v="2016-07-10T00:00:00"/>
    <n v="4180"/>
    <s v="5T"/>
    <s v="SAMSUNG1"/>
    <s v="HCM(Q9)"/>
    <n v="27"/>
    <n v="30"/>
    <n v="704718"/>
    <m/>
    <m/>
    <n v="704718"/>
    <m/>
    <s v="THÙNG"/>
    <m/>
    <m/>
  </r>
  <r>
    <n v="7"/>
    <x v="0"/>
    <d v="2016-08-10T00:00:00"/>
    <n v="3646"/>
    <s v="5T"/>
    <s v="SAMSUNG1"/>
    <s v="HCM(Q9)"/>
    <n v="27"/>
    <n v="30"/>
    <n v="704718"/>
    <m/>
    <m/>
    <n v="704718"/>
    <m/>
    <s v="THÙNG"/>
    <m/>
    <m/>
  </r>
  <r>
    <n v="8"/>
    <x v="0"/>
    <d v="2016-08-10T00:00:00"/>
    <n v="3837"/>
    <s v="5T"/>
    <s v="BINHMINH(LA)"/>
    <s v="LONG AN"/>
    <n v="64"/>
    <n v="70"/>
    <n v="1056363.56"/>
    <m/>
    <m/>
    <n v="1056363.56"/>
    <m/>
    <s v="BOARD"/>
    <m/>
    <m/>
  </r>
  <r>
    <n v="9"/>
    <x v="0"/>
    <d v="2016-11-10T00:00:00"/>
    <n v="3768"/>
    <s v="5T"/>
    <s v="KIMXUONG"/>
    <s v="BINH CHUAN"/>
    <n v="11"/>
    <n v="20"/>
    <n v="616806.12"/>
    <m/>
    <m/>
    <n v="616806.12"/>
    <m/>
    <s v="BOARD"/>
    <m/>
    <m/>
  </r>
  <r>
    <n v="10"/>
    <x v="0"/>
    <d v="2016-11-10T00:00:00"/>
    <n v="3669"/>
    <s v="5T"/>
    <s v="SAMSUNG1"/>
    <s v="HCM(Q9)"/>
    <n v="27"/>
    <n v="30"/>
    <n v="704718"/>
    <m/>
    <m/>
    <n v="704718"/>
    <m/>
    <s v="THÙNG"/>
    <m/>
    <m/>
  </r>
  <r>
    <n v="11"/>
    <x v="0"/>
    <d v="2016-12-10T00:00:00"/>
    <n v="3953"/>
    <s v="5T"/>
    <s v="SAMSUNG1"/>
    <s v="HCM(Q9)"/>
    <n v="27"/>
    <n v="30"/>
    <n v="704718"/>
    <m/>
    <m/>
    <n v="704718"/>
    <m/>
    <s v="THÙNG"/>
    <m/>
    <m/>
  </r>
  <r>
    <n v="12"/>
    <x v="0"/>
    <d v="2016-12-10T00:00:00"/>
    <n v="3906"/>
    <s v="5T"/>
    <s v="HUNGCHENG"/>
    <s v="Binh Duong"/>
    <n v="5"/>
    <n v="10"/>
    <n v="515708.34"/>
    <m/>
    <m/>
    <n v="515708.34"/>
    <m/>
    <s v="THÙNG"/>
    <m/>
    <m/>
  </r>
  <r>
    <n v="13"/>
    <x v="0"/>
    <s v="30/09/2016"/>
    <n v="4274"/>
    <s v="5T"/>
    <s v="VINACOSMO"/>
    <s v="HCM"/>
    <n v="55"/>
    <n v="60"/>
    <n v="972847.96"/>
    <m/>
    <m/>
    <n v="972847.96"/>
    <m/>
    <s v="THÙNG"/>
    <m/>
    <m/>
  </r>
  <r>
    <n v="14"/>
    <x v="1"/>
    <d v="2016-03-10T00:00:00"/>
    <n v="4318"/>
    <s v="2.5T"/>
    <s v="DU XINH"/>
    <s v="Binh Duong"/>
    <n v="8"/>
    <n v="10"/>
    <n v="397812.38"/>
    <m/>
    <m/>
    <n v="397812.38"/>
    <m/>
    <s v="BOARD"/>
    <m/>
    <m/>
  </r>
  <r>
    <n v="15"/>
    <x v="1"/>
    <d v="2016-03-10T00:00:00"/>
    <n v="4233"/>
    <s v="2.5T"/>
    <s v="HUNGCHENG"/>
    <s v="Binh Duong"/>
    <n v="5"/>
    <n v="10"/>
    <n v="397812.38"/>
    <m/>
    <m/>
    <n v="397812.38"/>
    <m/>
    <s v="THÙNG"/>
    <m/>
    <m/>
  </r>
  <r>
    <n v="16"/>
    <x v="1"/>
    <d v="2016-04-10T00:00:00"/>
    <n v="4332"/>
    <s v="2.5T"/>
    <s v="TOMBOW"/>
    <s v="HCM"/>
    <n v="55"/>
    <n v="60"/>
    <n v="755325.2"/>
    <m/>
    <m/>
    <n v="755325.2"/>
    <m/>
    <n v="0"/>
    <m/>
    <m/>
  </r>
  <r>
    <n v="17"/>
    <x v="1"/>
    <d v="2016-04-10T00:00:00"/>
    <n v="4377"/>
    <s v="2.5T"/>
    <s v="LOTTE"/>
    <s v="Binh Duong"/>
    <n v="14"/>
    <n v="20"/>
    <n v="476877.8"/>
    <m/>
    <m/>
    <n v="476877.8"/>
    <m/>
    <s v="THÙNG"/>
    <m/>
    <m/>
  </r>
  <r>
    <n v="18"/>
    <x v="1"/>
    <d v="2016-05-10T00:00:00"/>
    <n v="4397"/>
    <s v="2.5T"/>
    <s v="VINACOSMO"/>
    <s v="HCM"/>
    <n v="55"/>
    <n v="60"/>
    <n v="755325.2"/>
    <m/>
    <m/>
    <n v="755325.2"/>
    <m/>
    <s v="THÙNG"/>
    <m/>
    <m/>
  </r>
  <r>
    <n v="19"/>
    <x v="1"/>
    <d v="2016-06-10T00:00:00"/>
    <n v="4104"/>
    <s v="2.5T"/>
    <s v="APACHE"/>
    <s v="Tien Giang"/>
    <n v="107"/>
    <n v="110"/>
    <n v="1095648.82"/>
    <m/>
    <m/>
    <n v="1095648.82"/>
    <m/>
    <s v="THÙNG"/>
    <m/>
    <m/>
  </r>
  <r>
    <n v="20"/>
    <x v="1"/>
    <d v="2016-07-10T00:00:00"/>
    <n v="4171"/>
    <s v="2.5T"/>
    <s v="VISINGPACK"/>
    <s v="HCM"/>
    <n v="35"/>
    <n v="40"/>
    <n v="614382.57999999996"/>
    <m/>
    <m/>
    <n v="614382.57999999996"/>
    <m/>
    <s v="THÙNG"/>
    <m/>
    <m/>
  </r>
  <r>
    <n v="21"/>
    <x v="1"/>
    <d v="2016-07-10T00:00:00"/>
    <n v="3633"/>
    <s v="2.5T"/>
    <s v="PACKAMEX"/>
    <s v="HCM"/>
    <n v="8"/>
    <n v="10"/>
    <n v="397812.38"/>
    <m/>
    <m/>
    <n v="397812.38"/>
    <m/>
    <s v="BOARD"/>
    <m/>
    <m/>
  </r>
  <r>
    <n v="22"/>
    <x v="1"/>
    <d v="2016-08-10T00:00:00"/>
    <n v="3802"/>
    <s v="2.5T"/>
    <s v="BINHDONG"/>
    <s v="Binh Duong"/>
    <n v="25"/>
    <n v="30"/>
    <n v="545629.69999999995"/>
    <n v="272814.84999999998"/>
    <s v="&gt;50% CHO BINH DONG VE"/>
    <n v="818444.54999999993"/>
    <m/>
    <s v="BOARD"/>
    <m/>
    <m/>
  </r>
  <r>
    <n v="23"/>
    <x v="1"/>
    <d v="2016-08-10T00:00:00"/>
    <n v="3822"/>
    <s v="2.5T"/>
    <s v="NTPM"/>
    <s v="Tan Uyen"/>
    <n v="32"/>
    <n v="40"/>
    <n v="614382.57999999996"/>
    <m/>
    <m/>
    <n v="614382.57999999996"/>
    <m/>
    <s v="THÙNG"/>
    <m/>
    <m/>
  </r>
  <r>
    <n v="24"/>
    <x v="1"/>
    <d v="2016-10-10T00:00:00"/>
    <n v="3654"/>
    <s v="2.5T"/>
    <s v="BINHDONG"/>
    <s v="Binh Duong"/>
    <n v="25"/>
    <n v="30"/>
    <n v="545629.69999999995"/>
    <n v="272814.84999999998"/>
    <s v="&gt;50% CHO BINH DONG VE"/>
    <n v="818444.54999999993"/>
    <m/>
    <s v="BOARD"/>
    <m/>
    <m/>
  </r>
  <r>
    <n v="25"/>
    <x v="1"/>
    <d v="2016-11-10T00:00:00"/>
    <n v="3685"/>
    <s v="2.5T"/>
    <s v="HOANG GIA"/>
    <s v="HOC MON"/>
    <n v="30"/>
    <n v="30"/>
    <n v="545629.69999999995"/>
    <m/>
    <m/>
    <n v="545629.69999999995"/>
    <m/>
    <n v="0"/>
    <m/>
    <m/>
  </r>
  <r>
    <n v="26"/>
    <x v="1"/>
    <d v="2016-11-10T00:00:00"/>
    <n v="3780"/>
    <s v="2.5T"/>
    <s v="BINHDONG"/>
    <s v="Binh Duong"/>
    <n v="25"/>
    <n v="30"/>
    <n v="545629.69999999995"/>
    <n v="272814.84999999998"/>
    <s v="&gt;50% CHO BINH DONG VE"/>
    <n v="818444.54999999993"/>
    <m/>
    <s v="BOARD"/>
    <m/>
    <m/>
  </r>
  <r>
    <n v="27"/>
    <x v="1"/>
    <d v="2016-12-10T00:00:00"/>
    <n v="3959"/>
    <s v="2.5T"/>
    <s v="BINHDONG"/>
    <s v="Binh Duong"/>
    <n v="25"/>
    <n v="30"/>
    <n v="545629.69999999995"/>
    <m/>
    <m/>
    <n v="545629.69999999995"/>
    <m/>
    <s v="BOARD"/>
    <m/>
    <m/>
  </r>
  <r>
    <n v="28"/>
    <x v="1"/>
    <d v="2016-12-10T00:00:00"/>
    <n v="3918"/>
    <s v="2.5T"/>
    <s v="MINHTHANH"/>
    <s v="HCM"/>
    <n v="35"/>
    <n v="40"/>
    <n v="614382.57999999996"/>
    <m/>
    <m/>
    <n v="614382.57999999996"/>
    <m/>
    <s v="BOARD"/>
    <m/>
    <m/>
  </r>
  <r>
    <n v="29"/>
    <x v="1"/>
    <s v="01/10/2016"/>
    <n v="4277"/>
    <s v="2.5T"/>
    <s v="VISINGPACK"/>
    <s v="HCM"/>
    <n v="35"/>
    <n v="40"/>
    <n v="614382.57999999996"/>
    <n v="238438.9"/>
    <s v="&gt;50% BT&amp;S"/>
    <n v="852821.48"/>
    <m/>
    <s v="THÙNG"/>
    <m/>
    <m/>
  </r>
  <r>
    <n v="30"/>
    <x v="2"/>
    <d v="2016-06-10T00:00:00"/>
    <n v="4119"/>
    <s v="5T"/>
    <s v="SAMSUNG1"/>
    <s v="HCM(Q9)"/>
    <n v="27"/>
    <n v="30"/>
    <n v="704718"/>
    <m/>
    <m/>
    <n v="704718"/>
    <m/>
    <s v="THÙNG"/>
    <m/>
    <m/>
  </r>
  <r>
    <n v="31"/>
    <x v="2"/>
    <d v="2016-06-10T00:00:00"/>
    <n v="3606"/>
    <s v="5T"/>
    <s v="TAISHO"/>
    <s v="khanh hoa"/>
    <n v="470"/>
    <n v="470"/>
    <n v="6726830.7988"/>
    <m/>
    <m/>
    <n v="6726830.7988"/>
    <m/>
    <s v="THÙNG"/>
    <m/>
    <m/>
  </r>
  <r>
    <n v="32"/>
    <x v="2"/>
    <d v="2016-08-10T00:00:00"/>
    <n v="3829"/>
    <s v="5T"/>
    <s v="SANYO"/>
    <s v="Dong Nai"/>
    <n v="35"/>
    <n v="40"/>
    <n v="792629.88"/>
    <m/>
    <m/>
    <n v="792629.88"/>
    <m/>
    <s v="THÙNG"/>
    <m/>
    <m/>
  </r>
  <r>
    <n v="33"/>
    <x v="2"/>
    <d v="2016-10-10T00:00:00"/>
    <n v="3734"/>
    <s v="5T"/>
    <s v="SAMSUNG1"/>
    <s v="HCM(Q9)"/>
    <n v="27"/>
    <n v="30"/>
    <n v="704718"/>
    <m/>
    <m/>
    <n v="704718"/>
    <m/>
    <s v="THÙNG"/>
    <m/>
    <m/>
  </r>
  <r>
    <n v="34"/>
    <x v="2"/>
    <d v="2016-11-10T00:00:00"/>
    <n v="3782"/>
    <s v="5T"/>
    <s v="SANYO"/>
    <s v="Dong Nai"/>
    <n v="35"/>
    <n v="40"/>
    <n v="792629.88"/>
    <m/>
    <m/>
    <n v="792629.88"/>
    <m/>
    <s v="THÙNG"/>
    <m/>
    <m/>
  </r>
  <r>
    <n v="35"/>
    <x v="2"/>
    <d v="2016-11-10T00:00:00"/>
    <n v="3681"/>
    <s v="5T"/>
    <s v="SANYO"/>
    <s v="Dong Nai"/>
    <n v="35"/>
    <n v="40"/>
    <n v="792629.88"/>
    <m/>
    <m/>
    <n v="792629.88"/>
    <m/>
    <s v="THÙNG"/>
    <m/>
    <m/>
  </r>
  <r>
    <n v="36"/>
    <x v="2"/>
    <s v="01/10/2016"/>
    <n v="2785"/>
    <s v="5T"/>
    <s v="SAMSUNG1"/>
    <s v="HCM(Q9)"/>
    <n v="27"/>
    <n v="30"/>
    <n v="704718"/>
    <m/>
    <m/>
    <n v="704718"/>
    <m/>
    <s v="THÙNG"/>
    <m/>
    <m/>
  </r>
  <r>
    <n v="37"/>
    <x v="2"/>
    <s v="03/10/2016"/>
    <n v="4246"/>
    <s v="5T"/>
    <s v="SAMSUNG1"/>
    <s v="HCM(Q9)"/>
    <n v="27"/>
    <n v="30"/>
    <n v="704718"/>
    <m/>
    <m/>
    <n v="704718"/>
    <m/>
    <s v="THÙNG"/>
    <m/>
    <m/>
  </r>
  <r>
    <n v="38"/>
    <x v="2"/>
    <s v="04/10/2016"/>
    <n v="4378"/>
    <s v="5T"/>
    <s v="SAMSUNG1"/>
    <s v="HCM(Q9)"/>
    <n v="27"/>
    <n v="30"/>
    <n v="704718"/>
    <m/>
    <m/>
    <n v="704718"/>
    <m/>
    <s v="THÙNG"/>
    <m/>
    <m/>
  </r>
  <r>
    <n v="39"/>
    <x v="2"/>
    <s v="04/10/2016"/>
    <n v="4353"/>
    <s v="5T"/>
    <s v="SAMSUNG1"/>
    <s v="HCM(Q9)"/>
    <n v="27"/>
    <n v="30"/>
    <n v="704718"/>
    <m/>
    <m/>
    <n v="704718"/>
    <m/>
    <s v="THÙNG"/>
    <m/>
    <m/>
  </r>
  <r>
    <n v="40"/>
    <x v="2"/>
    <s v="05/10/2016"/>
    <n v="4484"/>
    <s v="5T"/>
    <s v="DU XINH"/>
    <s v="Binh Duong"/>
    <n v="8"/>
    <n v="10"/>
    <n v="515708.34"/>
    <m/>
    <m/>
    <n v="515708.34"/>
    <m/>
    <s v="BOARD"/>
    <m/>
    <m/>
  </r>
  <r>
    <n v="41"/>
    <x v="3"/>
    <d v="2016-01-10T00:00:00"/>
    <n v="4300"/>
    <s v="2.5T"/>
    <s v="DU XINH"/>
    <s v="Binh Duong"/>
    <n v="8"/>
    <n v="10"/>
    <n v="397812.38"/>
    <m/>
    <m/>
    <n v="397812.38"/>
    <m/>
    <s v="BOARD"/>
    <m/>
    <m/>
  </r>
  <r>
    <n v="42"/>
    <x v="3"/>
    <d v="2016-01-10T00:00:00"/>
    <n v="4278"/>
    <s v="2.5T"/>
    <s v="NTI VINA"/>
    <s v="Binh Duong"/>
    <n v="35"/>
    <n v="40"/>
    <n v="614382.57999999996"/>
    <m/>
    <m/>
    <n v="614382.57999999996"/>
    <m/>
    <s v="THÙNG"/>
    <m/>
    <m/>
  </r>
  <r>
    <n v="43"/>
    <x v="3"/>
    <d v="2016-03-10T00:00:00"/>
    <n v="4238"/>
    <s v="2.5T"/>
    <s v="POUYUEN"/>
    <s v="HCM"/>
    <n v="55"/>
    <n v="60"/>
    <n v="755325.2"/>
    <m/>
    <m/>
    <n v="755325.2"/>
    <m/>
    <s v="THÙNG"/>
    <m/>
    <m/>
  </r>
  <r>
    <n v="44"/>
    <x v="3"/>
    <d v="2016-04-10T00:00:00"/>
    <n v="4337"/>
    <s v="2.5T"/>
    <s v="SOPHUONG"/>
    <s v="HCM"/>
    <n v="35"/>
    <n v="40"/>
    <n v="614382.57999999996"/>
    <m/>
    <m/>
    <n v="614382.57999999996"/>
    <m/>
    <s v="BOARD"/>
    <m/>
    <m/>
  </r>
  <r>
    <n v="45"/>
    <x v="3"/>
    <d v="2016-04-10T00:00:00"/>
    <n v="4381"/>
    <s v="2.5T"/>
    <s v="DU XINH"/>
    <s v="Binh Duong"/>
    <n v="8"/>
    <n v="10"/>
    <n v="397812.38"/>
    <m/>
    <m/>
    <n v="397812.38"/>
    <m/>
    <s v="BOARD"/>
    <m/>
    <m/>
  </r>
  <r>
    <n v="46"/>
    <x v="3"/>
    <d v="2016-05-10T00:00:00"/>
    <n v="4494"/>
    <s v="2.5T"/>
    <s v="DOANH THAI"/>
    <s v="SONG THAN"/>
    <n v="17"/>
    <n v="20"/>
    <n v="476877.8"/>
    <m/>
    <m/>
    <n v="476877.8"/>
    <m/>
    <s v="THÙNG"/>
    <m/>
    <m/>
  </r>
  <r>
    <n v="47"/>
    <x v="3"/>
    <d v="2016-05-10T00:00:00"/>
    <n v="4457"/>
    <s v="2.5T"/>
    <s v="BINHMINH(LA)"/>
    <s v="LONG AN"/>
    <n v="64"/>
    <n v="70"/>
    <n v="820639.26"/>
    <m/>
    <m/>
    <n v="820639.26"/>
    <m/>
    <s v="BOARD"/>
    <m/>
    <m/>
  </r>
  <r>
    <n v="48"/>
    <x v="3"/>
    <d v="2016-06-10T00:00:00"/>
    <n v="4130"/>
    <s v="2.5T"/>
    <s v="SOPHUONG"/>
    <s v="HCM"/>
    <n v="35"/>
    <n v="40"/>
    <n v="614382.57999999996"/>
    <m/>
    <m/>
    <n v="614382.57999999996"/>
    <m/>
    <s v="BOARD"/>
    <m/>
    <m/>
  </r>
  <r>
    <n v="49"/>
    <x v="3"/>
    <d v="2016-06-10T00:00:00"/>
    <n v="4166"/>
    <s v="2.5T"/>
    <s v="BINHDONG"/>
    <s v="Binh Duong"/>
    <n v="25"/>
    <n v="30"/>
    <n v="545629.69999999995"/>
    <m/>
    <m/>
    <n v="545629.69999999995"/>
    <m/>
    <s v="BOARD"/>
    <m/>
    <m/>
  </r>
  <r>
    <n v="50"/>
    <x v="3"/>
    <d v="2016-07-10T00:00:00"/>
    <n v="2630"/>
    <s v="2.5T"/>
    <s v="POUYUEN"/>
    <s v="HCM"/>
    <n v="55"/>
    <n v="60"/>
    <n v="755325.2"/>
    <m/>
    <m/>
    <n v="755325.2"/>
    <m/>
    <s v="THÙNG"/>
    <m/>
    <m/>
  </r>
  <r>
    <n v="51"/>
    <x v="3"/>
    <d v="2016-10-10T00:00:00"/>
    <n v="3703"/>
    <s v="2.5T"/>
    <s v="LAC TY 2"/>
    <s v="HAU GIANG"/>
    <n v="240"/>
    <n v="240"/>
    <n v="2839757.7796"/>
    <m/>
    <m/>
    <n v="2839757.7796"/>
    <m/>
    <s v="THÙNG"/>
    <m/>
    <m/>
  </r>
  <r>
    <n v="52"/>
    <x v="3"/>
    <d v="2016-11-10T00:00:00"/>
    <n v="3694"/>
    <s v="2.5T"/>
    <s v="SANYO"/>
    <s v="Dong Nai"/>
    <n v="35"/>
    <n v="40"/>
    <n v="614382.57999999996"/>
    <m/>
    <m/>
    <n v="614382.57999999996"/>
    <m/>
    <s v="THÙNG"/>
    <m/>
    <m/>
  </r>
  <r>
    <n v="53"/>
    <x v="3"/>
    <d v="2016-11-10T00:00:00"/>
    <n v="3791"/>
    <s v="2.5T"/>
    <s v="DU XINH"/>
    <s v="Binh Duong"/>
    <n v="8"/>
    <n v="10"/>
    <n v="397812.38"/>
    <m/>
    <m/>
    <n v="397812.38"/>
    <m/>
    <s v="BOARD"/>
    <m/>
    <m/>
  </r>
  <r>
    <n v="54"/>
    <x v="3"/>
    <d v="2016-12-10T00:00:00"/>
    <n v="3926"/>
    <s v="2.5T"/>
    <s v="BINHDONG"/>
    <s v="Binh Duong"/>
    <n v="25"/>
    <n v="30"/>
    <n v="545629.69999999995"/>
    <n v="272814.84999999998"/>
    <s v="&gt;50% CHO BINH DONG VE"/>
    <n v="818444.54999999993"/>
    <m/>
    <s v="BOARD"/>
    <m/>
    <m/>
  </r>
  <r>
    <n v="55"/>
    <x v="3"/>
    <s v="07/10/201"/>
    <n v="4177"/>
    <s v="2.5T"/>
    <s v="POUYUEN"/>
    <s v="HCM"/>
    <n v="55"/>
    <n v="60"/>
    <n v="755325.2"/>
    <m/>
    <m/>
    <n v="755325.2"/>
    <m/>
    <s v="THÙNG"/>
    <m/>
    <m/>
  </r>
  <r>
    <n v="56"/>
    <x v="4"/>
    <d v="2016-04-10T00:00:00"/>
    <n v="4386"/>
    <s v="10T"/>
    <s v="TYXUAN"/>
    <s v="VINH LONG"/>
    <n v="179"/>
    <n v="180"/>
    <n v="8739640"/>
    <m/>
    <m/>
    <n v="8739640"/>
    <m/>
    <s v="THÙNG"/>
    <m/>
    <m/>
  </r>
  <r>
    <n v="57"/>
    <x v="4"/>
    <d v="2016-07-10T00:00:00"/>
    <n v="4175"/>
    <s v="10T"/>
    <s v="POUYUEN"/>
    <s v="HCM"/>
    <n v="55"/>
    <n v="60"/>
    <n v="1725820.18"/>
    <m/>
    <m/>
    <n v="1725820.18"/>
    <m/>
    <s v="THÙNG"/>
    <m/>
    <m/>
  </r>
  <r>
    <n v="58"/>
    <x v="4"/>
    <d v="2016-08-10T00:00:00"/>
    <n v="3826"/>
    <s v="10T"/>
    <s v="HAIMY"/>
    <s v="Binh Duong"/>
    <n v="10"/>
    <n v="10"/>
    <n v="1111774.72"/>
    <m/>
    <m/>
    <n v="1111774.72"/>
    <m/>
    <s v="THÙNG"/>
    <m/>
    <m/>
  </r>
  <r>
    <n v="59"/>
    <x v="4"/>
    <d v="2016-11-10T00:00:00"/>
    <n v="3790"/>
    <s v="10T"/>
    <s v="LIWAYWAY"/>
    <s v="Binh Duong"/>
    <n v="1"/>
    <n v="10"/>
    <n v="1111774.72"/>
    <m/>
    <m/>
    <n v="1111774.72"/>
    <m/>
    <s v="THÙNG"/>
    <m/>
    <m/>
  </r>
  <r>
    <n v="60"/>
    <x v="4"/>
    <d v="2016-12-10T00:00:00"/>
    <n v="3949"/>
    <s v="10T"/>
    <s v="TUONG AN1"/>
    <s v="Vung Tau"/>
    <n v="100"/>
    <n v="100"/>
    <n v="2192259.02"/>
    <m/>
    <m/>
    <n v="2192259.02"/>
    <m/>
    <n v="0"/>
    <m/>
    <m/>
  </r>
  <r>
    <n v="61"/>
    <x v="4"/>
    <s v="30/09/2016"/>
    <n v="2784"/>
    <s v="10T"/>
    <s v="TYXUAN"/>
    <s v="VINH LONG"/>
    <n v="179"/>
    <n v="180"/>
    <n v="8739640"/>
    <m/>
    <m/>
    <n v="8739640"/>
    <m/>
    <s v="THÙNG"/>
    <m/>
    <m/>
  </r>
  <r>
    <n v="62"/>
    <x v="5"/>
    <d v="2016-01-10T00:00:00"/>
    <n v="4296"/>
    <s v="8T"/>
    <s v="BINHMINH(LA)"/>
    <s v="LONG AN"/>
    <n v="64"/>
    <n v="70"/>
    <n v="1724749.04"/>
    <m/>
    <m/>
    <n v="1724749.04"/>
    <m/>
    <s v="BOARD"/>
    <m/>
    <m/>
  </r>
  <r>
    <n v="63"/>
    <x v="5"/>
    <d v="2016-03-10T00:00:00"/>
    <n v="4242"/>
    <s v="8T"/>
    <s v="DOANH THAI"/>
    <s v="SONG THAN"/>
    <n v="17"/>
    <n v="20"/>
    <n v="1166200"/>
    <m/>
    <m/>
    <n v="1166200"/>
    <m/>
    <s v="THÙNG"/>
    <m/>
    <m/>
  </r>
  <r>
    <n v="64"/>
    <x v="5"/>
    <d v="2016-04-10T00:00:00"/>
    <n v="4356"/>
    <s v="8T"/>
    <s v="MINHQUANG"/>
    <s v="SONG THAN 3"/>
    <n v="24"/>
    <n v="30"/>
    <n v="1277910.2"/>
    <m/>
    <m/>
    <n v="1277910.2"/>
    <m/>
    <s v="BOARD"/>
    <m/>
    <m/>
  </r>
  <r>
    <n v="65"/>
    <x v="5"/>
    <d v="2016-05-10T00:00:00"/>
    <n v="4463"/>
    <s v="8T"/>
    <s v="BINHMINH(LA)"/>
    <s v="LONG AN"/>
    <n v="64"/>
    <n v="70"/>
    <n v="1724749.04"/>
    <m/>
    <m/>
    <n v="1724749.04"/>
    <m/>
    <s v="BOARD"/>
    <m/>
    <m/>
  </r>
  <r>
    <n v="66"/>
    <x v="5"/>
    <d v="2016-06-10T00:00:00"/>
    <n v="4141"/>
    <s v="8T"/>
    <s v="MINHQUANG"/>
    <s v="SONG THAN 3"/>
    <n v="24"/>
    <n v="30"/>
    <n v="1277910.2"/>
    <m/>
    <m/>
    <n v="1277910.2"/>
    <m/>
    <s v="BOARD"/>
    <m/>
    <m/>
  </r>
  <r>
    <n v="67"/>
    <x v="5"/>
    <d v="2016-08-10T00:00:00"/>
    <n v="3831"/>
    <s v="8T"/>
    <s v="BINHMINH(LA)"/>
    <s v="LONG AN"/>
    <n v="64"/>
    <n v="70"/>
    <n v="1724749.04"/>
    <m/>
    <m/>
    <n v="1724749.04"/>
    <m/>
    <s v="BOARD"/>
    <m/>
    <m/>
  </r>
  <r>
    <n v="68"/>
    <x v="5"/>
    <d v="2016-10-10T00:00:00"/>
    <n v="3738"/>
    <s v="8T"/>
    <s v="MINHQUANG"/>
    <s v="SONG THAN 3"/>
    <n v="24"/>
    <n v="30"/>
    <n v="1277910.2"/>
    <m/>
    <m/>
    <n v="1277910.2"/>
    <m/>
    <s v="BOARD"/>
    <m/>
    <m/>
  </r>
  <r>
    <n v="69"/>
    <x v="5"/>
    <d v="2016-11-10T00:00:00"/>
    <n v="3691"/>
    <s v="8T"/>
    <s v="BINHMINH(LA)"/>
    <s v="LONG AN"/>
    <n v="64"/>
    <n v="70"/>
    <n v="1724749.04"/>
    <m/>
    <m/>
    <n v="1724749.04"/>
    <m/>
    <s v="BOARD"/>
    <m/>
    <m/>
  </r>
  <r>
    <n v="70"/>
    <x v="5"/>
    <d v="2016-12-10T00:00:00"/>
    <n v="3922"/>
    <s v="8T"/>
    <s v="DOANH THAI"/>
    <s v="SONG THAN"/>
    <n v="17"/>
    <n v="20"/>
    <n v="1166200"/>
    <m/>
    <m/>
    <n v="1166200"/>
    <m/>
    <s v="THÙNG"/>
    <m/>
    <m/>
  </r>
  <r>
    <n v="71"/>
    <x v="5"/>
    <s v="07/10/201"/>
    <n v="3614"/>
    <s v="8T"/>
    <s v="SETTSU"/>
    <s v="Dong Nai"/>
    <n v="65"/>
    <n v="70"/>
    <n v="1724749.04"/>
    <m/>
    <m/>
    <n v="1724749.04"/>
    <m/>
    <s v="BOARD"/>
    <m/>
    <m/>
  </r>
  <r>
    <n v="72"/>
    <x v="6"/>
    <d v="2016-01-10T00:00:00"/>
    <n v="4297"/>
    <s v="2.5T"/>
    <s v="BT&amp;S"/>
    <s v="HCM"/>
    <n v="14"/>
    <n v="20"/>
    <n v="476877.8"/>
    <m/>
    <m/>
    <n v="476877.8"/>
    <m/>
    <s v="BOARD"/>
    <m/>
    <m/>
  </r>
  <r>
    <n v="73"/>
    <x v="6"/>
    <d v="2016-03-10T00:00:00"/>
    <n v="4250"/>
    <s v="2.5T"/>
    <s v="BINHDONG"/>
    <s v="Binh Duong"/>
    <n v="25"/>
    <n v="30"/>
    <n v="545629.69999999995"/>
    <m/>
    <m/>
    <n v="545629.69999999995"/>
    <m/>
    <s v="BOARD"/>
    <m/>
    <m/>
  </r>
  <r>
    <n v="74"/>
    <x v="6"/>
    <d v="2016-03-10T00:00:00"/>
    <n v="4227"/>
    <s v="2.5T"/>
    <s v="HAIMY"/>
    <s v="Binh Duong"/>
    <n v="10"/>
    <n v="10"/>
    <n v="397812.38"/>
    <m/>
    <m/>
    <n v="397812.38"/>
    <m/>
    <s v="THÙNG"/>
    <m/>
    <m/>
  </r>
  <r>
    <n v="75"/>
    <x v="6"/>
    <d v="2016-04-10T00:00:00"/>
    <n v="4352"/>
    <s v="2.5T"/>
    <s v="SAMSUNG1"/>
    <s v="HCM(Q9)"/>
    <n v="27"/>
    <n v="30"/>
    <n v="545629.69999999995"/>
    <m/>
    <m/>
    <n v="545629.69999999995"/>
    <m/>
    <s v="THÙNG"/>
    <m/>
    <m/>
  </r>
  <r>
    <n v="76"/>
    <x v="6"/>
    <d v="2016-04-10T00:00:00"/>
    <n v="4387"/>
    <s v="2.5T"/>
    <s v="BINHDONG"/>
    <s v="Binh Duong"/>
    <n v="25"/>
    <n v="30"/>
    <n v="545629.69999999995"/>
    <m/>
    <m/>
    <n v="545629.69999999995"/>
    <m/>
    <s v="BOARD"/>
    <m/>
    <m/>
  </r>
  <r>
    <n v="77"/>
    <x v="6"/>
    <d v="2016-05-10T00:00:00"/>
    <n v="4466"/>
    <s v="2.5T"/>
    <s v="TANA"/>
    <s v="HCM"/>
    <n v="12"/>
    <n v="20"/>
    <n v="476877.8"/>
    <m/>
    <m/>
    <n v="476877.8"/>
    <m/>
    <s v="THÙNG"/>
    <m/>
    <m/>
  </r>
  <r>
    <n v="78"/>
    <x v="6"/>
    <d v="2016-06-10T00:00:00"/>
    <n v="4139"/>
    <s v="2.5T"/>
    <s v="SAMSUNG1"/>
    <s v="HCM(Q9)"/>
    <n v="27"/>
    <n v="30"/>
    <n v="545629.69999999995"/>
    <m/>
    <m/>
    <n v="545629.69999999995"/>
    <m/>
    <s v="THÙNG"/>
    <m/>
    <m/>
  </r>
  <r>
    <n v="79"/>
    <x v="6"/>
    <d v="2016-06-10T00:00:00"/>
    <n v="4114"/>
    <s v="2.5T"/>
    <s v="SAMSUNG1"/>
    <s v="HCM(Q9)"/>
    <n v="27"/>
    <n v="30"/>
    <n v="545629.69999999995"/>
    <m/>
    <m/>
    <n v="545629.69999999995"/>
    <m/>
    <s v="THÙNG"/>
    <m/>
    <m/>
  </r>
  <r>
    <n v="80"/>
    <x v="6"/>
    <d v="2016-07-10T00:00:00"/>
    <n v="4181"/>
    <s v="2.5T"/>
    <s v="LOTTE"/>
    <s v="Binh Duong"/>
    <n v="14"/>
    <n v="20"/>
    <n v="476877.8"/>
    <m/>
    <m/>
    <n v="476877.8"/>
    <m/>
    <s v="THÙNG"/>
    <m/>
    <m/>
  </r>
  <r>
    <n v="81"/>
    <x v="6"/>
    <d v="2016-08-10T00:00:00"/>
    <n v="3825"/>
    <s v="2.5T"/>
    <s v="SAMSUNG1"/>
    <s v="HCM(Q9)"/>
    <n v="27"/>
    <n v="30"/>
    <n v="545629.69999999995"/>
    <m/>
    <m/>
    <n v="545629.69999999995"/>
    <m/>
    <s v="THÙNG"/>
    <m/>
    <m/>
  </r>
  <r>
    <n v="82"/>
    <x v="6"/>
    <d v="2016-08-10T00:00:00"/>
    <n v="3645"/>
    <s v="2.5T"/>
    <s v="HOANG GIA"/>
    <s v="HOC MON"/>
    <n v="30"/>
    <n v="30"/>
    <n v="545629.69999999995"/>
    <m/>
    <m/>
    <n v="545629.69999999995"/>
    <m/>
    <n v="0"/>
    <m/>
    <m/>
  </r>
  <r>
    <n v="83"/>
    <x v="6"/>
    <d v="2016-10-10T00:00:00"/>
    <n v="3746"/>
    <s v="2.5T"/>
    <s v="KAO"/>
    <s v="Dong Nai"/>
    <n v="40"/>
    <n v="40"/>
    <n v="614382.57999999996"/>
    <m/>
    <m/>
    <n v="614382.57999999996"/>
    <m/>
    <s v="THÙNG"/>
    <m/>
    <m/>
  </r>
  <r>
    <n v="84"/>
    <x v="6"/>
    <d v="2016-10-10T00:00:00"/>
    <n v="3667"/>
    <s v="2.5T"/>
    <s v="MINHTHANH"/>
    <s v="HCM"/>
    <n v="35"/>
    <n v="40"/>
    <n v="614382.57999999996"/>
    <m/>
    <m/>
    <n v="614382.57999999996"/>
    <m/>
    <s v="BOARD"/>
    <m/>
    <m/>
  </r>
  <r>
    <n v="85"/>
    <x v="6"/>
    <d v="2016-11-10T00:00:00"/>
    <n v="3765"/>
    <s v="2.5T"/>
    <s v="SAMSUNG1"/>
    <s v="HCM(Q9)"/>
    <n v="27"/>
    <n v="30"/>
    <n v="545629.69999999995"/>
    <m/>
    <m/>
    <n v="545629.69999999995"/>
    <m/>
    <s v="THÙNG"/>
    <m/>
    <m/>
  </r>
  <r>
    <n v="86"/>
    <x v="6"/>
    <d v="2016-12-10T00:00:00"/>
    <n v="3962"/>
    <s v="2.5T"/>
    <s v="NHATKIEN"/>
    <s v="Binh Duong"/>
    <n v="25"/>
    <n v="30"/>
    <n v="545629.69999999995"/>
    <m/>
    <m/>
    <n v="545629.69999999995"/>
    <m/>
    <s v="BOARD"/>
    <m/>
    <m/>
  </r>
  <r>
    <n v="87"/>
    <x v="6"/>
    <d v="2016-12-10T00:00:00"/>
    <n v="3915"/>
    <s v="2.5T"/>
    <s v="GOLDEN HOPE"/>
    <s v="HCM"/>
    <n v="55"/>
    <n v="60"/>
    <n v="755325.2"/>
    <m/>
    <m/>
    <n v="755325.2"/>
    <m/>
    <s v="THÙNG"/>
    <m/>
    <m/>
  </r>
  <r>
    <n v="88"/>
    <x v="7"/>
    <d v="2016-01-10T00:00:00"/>
    <n v="4281"/>
    <s v="2.5T"/>
    <s v="BT&amp;S"/>
    <s v="HCM"/>
    <n v="14"/>
    <n v="20"/>
    <n v="476877.8"/>
    <m/>
    <m/>
    <n v="476877.8"/>
    <m/>
    <s v="BOARD"/>
    <m/>
    <m/>
  </r>
  <r>
    <n v="89"/>
    <x v="7"/>
    <d v="2016-03-10T00:00:00"/>
    <n v="4311"/>
    <s v="2.5T"/>
    <s v="NITTO FUJI"/>
    <s v="Binh Duong"/>
    <n v="1"/>
    <n v="10"/>
    <n v="358031.14199999999"/>
    <m/>
    <m/>
    <n v="358031.14199999999"/>
    <m/>
    <s v="THÙNG"/>
    <m/>
    <m/>
  </r>
  <r>
    <n v="90"/>
    <x v="7"/>
    <d v="2016-03-10T00:00:00"/>
    <n v="4214"/>
    <s v="2.5T"/>
    <s v="TANA"/>
    <s v="HCM"/>
    <n v="12"/>
    <n v="20"/>
    <n v="476877.8"/>
    <m/>
    <m/>
    <n v="476877.8"/>
    <m/>
    <s v="THÙNG"/>
    <m/>
    <m/>
  </r>
  <r>
    <n v="91"/>
    <x v="7"/>
    <d v="2016-04-10T00:00:00"/>
    <n v="4394"/>
    <s v="2.5T"/>
    <s v="VISINGPACK"/>
    <s v="HCM"/>
    <n v="35"/>
    <n v="40"/>
    <n v="614382.57999999996"/>
    <n v="307191.28999999998"/>
    <s v="&gt;50% CHO HANG VE"/>
    <n v="921573.86999999988"/>
    <m/>
    <s v="THÙNG"/>
    <m/>
    <m/>
  </r>
  <r>
    <n v="92"/>
    <x v="7"/>
    <d v="2016-04-10T00:00:00"/>
    <n v="4373"/>
    <s v="2.5T"/>
    <s v="BINHDONG"/>
    <s v="Binh Duong"/>
    <n v="25"/>
    <n v="30"/>
    <n v="545629.69999999995"/>
    <n v="272814.84999999998"/>
    <s v="&gt;50% CHO BINH DONG VE"/>
    <n v="818444.54999999993"/>
    <m/>
    <s v="BOARD"/>
    <m/>
    <m/>
  </r>
  <r>
    <n v="93"/>
    <x v="7"/>
    <d v="2016-05-10T00:00:00"/>
    <n v="4161"/>
    <s v="2.5T"/>
    <s v="SANYO"/>
    <s v="Dong Nai"/>
    <n v="35"/>
    <n v="40"/>
    <n v="614382.57999999996"/>
    <m/>
    <m/>
    <n v="614382.57999999996"/>
    <m/>
    <s v="THÙNG"/>
    <m/>
    <m/>
  </r>
  <r>
    <n v="94"/>
    <x v="7"/>
    <d v="2016-06-10T00:00:00"/>
    <n v="4152"/>
    <s v="2.5T"/>
    <s v="TANA"/>
    <s v="HCM"/>
    <n v="12"/>
    <n v="20"/>
    <n v="476877.8"/>
    <m/>
    <m/>
    <n v="476877.8"/>
    <m/>
    <s v="THÙNG"/>
    <m/>
    <m/>
  </r>
  <r>
    <n v="95"/>
    <x v="7"/>
    <d v="2016-08-10T00:00:00"/>
    <n v="3808"/>
    <s v="2.5T"/>
    <s v="SAMSUNG1"/>
    <s v="HCM(Q9)"/>
    <n v="27"/>
    <n v="30"/>
    <n v="545629.69999999995"/>
    <m/>
    <m/>
    <n v="545629.69999999995"/>
    <m/>
    <s v="THÙNG"/>
    <m/>
    <m/>
  </r>
  <r>
    <n v="96"/>
    <x v="7"/>
    <d v="2016-10-10T00:00:00"/>
    <n v="3701"/>
    <s v="2.5T"/>
    <s v="TANA"/>
    <s v="HCM"/>
    <n v="12"/>
    <n v="20"/>
    <n v="476877.8"/>
    <m/>
    <m/>
    <n v="476877.8"/>
    <m/>
    <s v="THÙNG"/>
    <m/>
    <m/>
  </r>
  <r>
    <n v="97"/>
    <x v="7"/>
    <d v="2016-10-10T00:00:00"/>
    <n v="3750"/>
    <s v="2.5T"/>
    <s v="SANYO"/>
    <s v="Dong Nai"/>
    <n v="35"/>
    <n v="40"/>
    <n v="614382.57999999996"/>
    <m/>
    <m/>
    <n v="614382.57999999996"/>
    <m/>
    <s v="THÙNG"/>
    <m/>
    <m/>
  </r>
  <r>
    <n v="98"/>
    <x v="7"/>
    <d v="2016-10-10T00:00:00"/>
    <n v="3760"/>
    <s v="2.5T"/>
    <s v="HAIMY"/>
    <s v="Binh Duong"/>
    <n v="10"/>
    <n v="10"/>
    <n v="397812.38"/>
    <m/>
    <m/>
    <n v="397812.38"/>
    <m/>
    <s v="THÙNG"/>
    <m/>
    <m/>
  </r>
  <r>
    <n v="99"/>
    <x v="7"/>
    <d v="2016-11-10T00:00:00"/>
    <n v="3774"/>
    <s v="2.5T"/>
    <s v="VINACOSMO"/>
    <s v="HCM"/>
    <n v="55"/>
    <n v="60"/>
    <n v="755325.2"/>
    <m/>
    <m/>
    <n v="755325.2"/>
    <m/>
    <s v="THÙNG"/>
    <m/>
    <m/>
  </r>
  <r>
    <n v="100"/>
    <x v="7"/>
    <d v="2016-12-10T00:00:00"/>
    <n v="3924"/>
    <s v="2.5T"/>
    <s v="DU XINH"/>
    <s v="Binh Duong"/>
    <n v="8"/>
    <n v="10"/>
    <n v="397812.38"/>
    <m/>
    <m/>
    <n v="397812.38"/>
    <m/>
    <s v="BOARD"/>
    <m/>
    <m/>
  </r>
  <r>
    <n v="101"/>
    <x v="7"/>
    <d v="2016-12-10T00:00:00"/>
    <n v="3946"/>
    <s v="2.5T"/>
    <s v="LOTTE"/>
    <s v="Binh Duong"/>
    <n v="14"/>
    <n v="20"/>
    <n v="476877.8"/>
    <m/>
    <m/>
    <n v="476877.8"/>
    <m/>
    <s v="THÙNG"/>
    <m/>
    <m/>
  </r>
  <r>
    <n v="102"/>
    <x v="7"/>
    <s v="04/102016"/>
    <n v="4343"/>
    <s v="2.5T"/>
    <s v="LOTTE"/>
    <s v="Binh Duong"/>
    <n v="14"/>
    <n v="20"/>
    <n v="476877.8"/>
    <m/>
    <m/>
    <n v="476877.8"/>
    <m/>
    <s v="THÙNG"/>
    <m/>
    <m/>
  </r>
  <r>
    <n v="103"/>
    <x v="7"/>
    <s v="07/10/201"/>
    <n v="3616"/>
    <s v="2.5T"/>
    <s v="DOANH THAI"/>
    <s v="SONG THAN"/>
    <n v="17"/>
    <n v="20"/>
    <n v="476877.8"/>
    <m/>
    <m/>
    <n v="476877.8"/>
    <m/>
    <s v="THÙNG"/>
    <m/>
    <m/>
  </r>
  <r>
    <n v="104"/>
    <x v="7"/>
    <s v="07/10/201"/>
    <n v="3612"/>
    <s v="2.5T"/>
    <s v="HAIMY"/>
    <s v="Binh Duong"/>
    <n v="10"/>
    <n v="10"/>
    <n v="397812.38"/>
    <m/>
    <m/>
    <n v="397812.38"/>
    <m/>
    <s v="THÙNG"/>
    <m/>
    <m/>
  </r>
  <r>
    <n v="105"/>
    <x v="8"/>
    <d v="2016-10-10T00:00:00"/>
    <n v="3666"/>
    <s v="5T"/>
    <s v="MINHQUANG"/>
    <s v="SONG THAN 3"/>
    <n v="24"/>
    <n v="30"/>
    <n v="704718"/>
    <m/>
    <m/>
    <n v="704718"/>
    <m/>
    <s v="BOARD"/>
    <m/>
    <m/>
  </r>
  <r>
    <n v="106"/>
    <x v="8"/>
    <d v="2016-11-10T00:00:00"/>
    <n v="3783"/>
    <s v="5T"/>
    <s v="BINHMINH(LA)"/>
    <s v="LONG AN"/>
    <n v="64"/>
    <n v="70"/>
    <n v="1056363.56"/>
    <m/>
    <m/>
    <n v="1056363.56"/>
    <m/>
    <s v="BOARD"/>
    <m/>
    <m/>
  </r>
  <r>
    <n v="107"/>
    <x v="8"/>
    <d v="2016-12-10T00:00:00"/>
    <n v="3947"/>
    <s v="5T"/>
    <s v="BINHMINH(LA)"/>
    <s v="LONG AN"/>
    <n v="64"/>
    <n v="70"/>
    <n v="1056363.56"/>
    <m/>
    <m/>
    <n v="1056363.56"/>
    <m/>
    <s v="BOARD"/>
    <m/>
    <m/>
  </r>
  <r>
    <n v="108"/>
    <x v="9"/>
    <d v="2016-10-10T00:00:00"/>
    <n v="3651"/>
    <s v="8T"/>
    <s v="REPUBLIC"/>
    <s v="Binh Duong"/>
    <n v="15"/>
    <n v="20"/>
    <n v="1166200"/>
    <m/>
    <m/>
    <n v="1166200"/>
    <m/>
    <s v="THÙNG"/>
    <m/>
    <m/>
  </r>
  <r>
    <n v="109"/>
    <x v="10"/>
    <d v="2016-03-10T00:00:00"/>
    <n v="4302"/>
    <s v="5T"/>
    <s v="SANYO"/>
    <s v="Dong Nai"/>
    <n v="35"/>
    <n v="40"/>
    <n v="792629.88"/>
    <m/>
    <m/>
    <n v="792629.88"/>
    <m/>
    <s v="THÙNG"/>
    <m/>
    <m/>
  </r>
  <r>
    <n v="110"/>
    <x v="10"/>
    <d v="2016-03-10T00:00:00"/>
    <n v="4326"/>
    <s v="5T"/>
    <s v="BINHDONG"/>
    <s v="Binh Duong"/>
    <n v="25"/>
    <n v="30"/>
    <n v="704718"/>
    <m/>
    <m/>
    <n v="704718"/>
    <m/>
    <s v="BOARD"/>
    <m/>
    <m/>
  </r>
  <r>
    <n v="111"/>
    <x v="10"/>
    <d v="2016-04-10T00:00:00"/>
    <n v="4370"/>
    <s v="5T"/>
    <s v="SAMSUNG1"/>
    <s v="HCM(Q9)"/>
    <n v="27"/>
    <n v="30"/>
    <n v="704718"/>
    <m/>
    <m/>
    <n v="704718"/>
    <m/>
    <s v="THÙNG"/>
    <m/>
    <m/>
  </r>
  <r>
    <n v="112"/>
    <x v="10"/>
    <d v="2016-05-10T00:00:00"/>
    <n v="4451"/>
    <s v="5T"/>
    <s v="SAMSUNG1"/>
    <s v="HCM(Q9)"/>
    <n v="27"/>
    <n v="30"/>
    <n v="704718"/>
    <m/>
    <m/>
    <n v="704718"/>
    <m/>
    <s v="THÙNG"/>
    <m/>
    <m/>
  </r>
  <r>
    <n v="113"/>
    <x v="10"/>
    <d v="2016-05-10T00:00:00"/>
    <n v="4102"/>
    <s v="5T"/>
    <s v="BINHDONG"/>
    <s v="Binh Duong"/>
    <n v="25"/>
    <n v="30"/>
    <n v="704718"/>
    <n v="352359"/>
    <s v="&gt;50% CHO BINH DONG VE"/>
    <n v="1057077"/>
    <m/>
    <s v="BOARD"/>
    <m/>
    <m/>
  </r>
  <r>
    <n v="114"/>
    <x v="10"/>
    <d v="2016-06-10T00:00:00"/>
    <n v="4148"/>
    <s v="5T"/>
    <s v="KAO"/>
    <s v="Dong Nai"/>
    <n v="40"/>
    <n v="40"/>
    <n v="792629.88"/>
    <m/>
    <m/>
    <n v="792629.88"/>
    <m/>
    <s v="THÙNG"/>
    <m/>
    <m/>
  </r>
  <r>
    <n v="115"/>
    <x v="10"/>
    <d v="2016-07-10T00:00:00"/>
    <n v="4173"/>
    <s v="5T"/>
    <s v="SAMSUNG1"/>
    <s v="HCM(Q9)"/>
    <n v="27"/>
    <n v="30"/>
    <n v="704718"/>
    <m/>
    <m/>
    <n v="704718"/>
    <m/>
    <s v="THÙNG"/>
    <m/>
    <m/>
  </r>
  <r>
    <n v="116"/>
    <x v="10"/>
    <d v="2016-07-10T00:00:00"/>
    <n v="3632"/>
    <s v="5T"/>
    <s v="PACKAMEX"/>
    <s v="HCM"/>
    <n v="8"/>
    <n v="10"/>
    <n v="515708.34"/>
    <m/>
    <m/>
    <n v="515708.34"/>
    <m/>
    <s v="BOARD"/>
    <m/>
    <m/>
  </r>
  <r>
    <n v="117"/>
    <x v="10"/>
    <d v="2016-08-10T00:00:00"/>
    <n v="3824"/>
    <s v="5T"/>
    <s v="SAMSUNG1"/>
    <s v="HCM(Q9)"/>
    <n v="27"/>
    <n v="30"/>
    <n v="704718"/>
    <m/>
    <m/>
    <n v="704718"/>
    <m/>
    <s v="THÙNG"/>
    <m/>
    <m/>
  </r>
  <r>
    <n v="118"/>
    <x v="10"/>
    <d v="2016-10-10T00:00:00"/>
    <n v="3719"/>
    <s v="5T"/>
    <s v="LAVIE"/>
    <s v="LONG AN"/>
    <n v="93"/>
    <n v="100"/>
    <n v="1320098.22"/>
    <m/>
    <m/>
    <n v="1320098.22"/>
    <m/>
    <s v="THÙNG"/>
    <m/>
    <m/>
  </r>
  <r>
    <n v="119"/>
    <x v="10"/>
    <d v="2016-11-10T00:00:00"/>
    <n v="3696"/>
    <s v="5T"/>
    <s v="MINHQUANG"/>
    <s v="SONG THAN 3"/>
    <n v="24"/>
    <n v="30"/>
    <n v="704718"/>
    <m/>
    <m/>
    <n v="704718"/>
    <m/>
    <s v="BOARD"/>
    <m/>
    <m/>
  </r>
  <r>
    <n v="120"/>
    <x v="11"/>
    <d v="2016-01-10T00:00:00"/>
    <n v="4291"/>
    <s v="8T"/>
    <s v="BINHMINH(LA)"/>
    <s v="LONG AN"/>
    <n v="64"/>
    <n v="70"/>
    <n v="1724749.04"/>
    <m/>
    <m/>
    <n v="1724749.04"/>
    <m/>
    <s v="BOARD"/>
    <m/>
    <m/>
  </r>
  <r>
    <n v="121"/>
    <x v="11"/>
    <d v="2016-03-10T00:00:00"/>
    <n v="4236"/>
    <s v="8T"/>
    <s v="NHATKIEN"/>
    <s v="Binh Duong"/>
    <n v="25"/>
    <n v="30"/>
    <n v="1277910.2"/>
    <m/>
    <m/>
    <n v="1277910.2"/>
    <m/>
    <s v="BOARD"/>
    <m/>
    <m/>
  </r>
  <r>
    <n v="122"/>
    <x v="11"/>
    <d v="2016-04-10T00:00:00"/>
    <n v="4345"/>
    <s v="8T"/>
    <s v="SANYO"/>
    <s v="Dong Nai"/>
    <n v="35"/>
    <n v="40"/>
    <n v="1389619.42"/>
    <m/>
    <m/>
    <n v="1389619.42"/>
    <m/>
    <s v="THÙNG"/>
    <m/>
    <m/>
  </r>
  <r>
    <n v="123"/>
    <x v="11"/>
    <d v="2016-05-10T00:00:00"/>
    <n v="4391"/>
    <s v="8T"/>
    <s v="VINACOSMO"/>
    <s v="HCM"/>
    <n v="55"/>
    <n v="60"/>
    <n v="1618624.84"/>
    <m/>
    <m/>
    <n v="1618624.84"/>
    <m/>
    <s v="THÙNG"/>
    <m/>
    <m/>
  </r>
  <r>
    <n v="124"/>
    <x v="11"/>
    <d v="2016-06-10T00:00:00"/>
    <n v="4158"/>
    <s v="8T"/>
    <s v="BINHMINH(LA)"/>
    <s v="LONG AN"/>
    <n v="64"/>
    <n v="70"/>
    <n v="1724749.04"/>
    <m/>
    <m/>
    <n v="1724749.04"/>
    <m/>
    <s v="BOARD"/>
    <m/>
    <m/>
  </r>
  <r>
    <n v="125"/>
    <x v="11"/>
    <d v="2016-06-10T00:00:00"/>
    <n v="4110"/>
    <s v="8T"/>
    <s v="TL BEN THANH"/>
    <s v="HCM"/>
    <n v="35"/>
    <n v="40"/>
    <n v="1389619.42"/>
    <m/>
    <m/>
    <n v="1389619.42"/>
    <m/>
    <s v="THÙNG"/>
    <m/>
    <m/>
  </r>
  <r>
    <n v="126"/>
    <x v="11"/>
    <d v="2016-07-10T00:00:00"/>
    <n v="4189"/>
    <s v="8T"/>
    <s v="BINHMINH(LA)"/>
    <s v="LONG AN"/>
    <n v="64"/>
    <n v="70"/>
    <n v="1724749.04"/>
    <m/>
    <m/>
    <n v="1724749.04"/>
    <m/>
    <s v="BOARD"/>
    <m/>
    <m/>
  </r>
  <r>
    <n v="127"/>
    <x v="11"/>
    <d v="2016-08-10T00:00:00"/>
    <n v="3821"/>
    <s v="8T"/>
    <s v="BINHMINH(LA)"/>
    <s v="LONG AN"/>
    <n v="64"/>
    <n v="70"/>
    <n v="1724749.04"/>
    <m/>
    <m/>
    <n v="1724749.04"/>
    <m/>
    <s v="BOARD"/>
    <m/>
    <m/>
  </r>
  <r>
    <n v="128"/>
    <x v="11"/>
    <d v="2016-10-10T00:00:00"/>
    <n v="3726"/>
    <s v="8T"/>
    <s v="BINHMINH(LA)"/>
    <s v="LONG AN"/>
    <n v="64"/>
    <n v="70"/>
    <n v="1724749.04"/>
    <m/>
    <m/>
    <n v="1724749.04"/>
    <m/>
    <s v="BOARD"/>
    <m/>
    <m/>
  </r>
  <r>
    <n v="129"/>
    <x v="11"/>
    <d v="2016-11-10T00:00:00"/>
    <n v="3901"/>
    <s v="8T"/>
    <s v="TANA"/>
    <s v="HCM"/>
    <n v="12"/>
    <n v="20"/>
    <n v="1166200"/>
    <m/>
    <m/>
    <n v="1166200"/>
    <m/>
    <s v="THÙNG"/>
    <m/>
    <m/>
  </r>
  <r>
    <n v="130"/>
    <x v="11"/>
    <d v="2016-12-10T00:00:00"/>
    <n v="3796"/>
    <s v="8T"/>
    <s v="SETTSU"/>
    <s v="Dong Nai"/>
    <n v="65"/>
    <n v="70"/>
    <n v="1724749.04"/>
    <m/>
    <m/>
    <n v="1724749.04"/>
    <m/>
    <s v="BOARD"/>
    <m/>
    <m/>
  </r>
  <r>
    <n v="131"/>
    <x v="12"/>
    <d v="2016-01-10T00:00:00"/>
    <n v="4287"/>
    <s v="2.5T"/>
    <s v="NIDEC"/>
    <s v="HCM"/>
    <n v="22"/>
    <n v="30"/>
    <n v="545629.69999999995"/>
    <m/>
    <m/>
    <n v="545629.69999999995"/>
    <m/>
    <s v="THÙNG"/>
    <m/>
    <m/>
  </r>
  <r>
    <n v="132"/>
    <x v="12"/>
    <d v="2016-03-10T00:00:00"/>
    <n v="4243"/>
    <s v="2.5T"/>
    <s v="REPUBLIC"/>
    <s v="Binh Duong"/>
    <n v="15"/>
    <n v="20"/>
    <n v="476877.8"/>
    <m/>
    <m/>
    <n v="476877.8"/>
    <m/>
    <s v="THÙNG"/>
    <m/>
    <m/>
  </r>
  <r>
    <n v="133"/>
    <x v="12"/>
    <d v="2016-04-10T00:00:00"/>
    <n v="4369"/>
    <s v="2.5T"/>
    <s v="MINHTHANH"/>
    <s v="HCM"/>
    <n v="35"/>
    <n v="40"/>
    <n v="614382.57999999996"/>
    <m/>
    <m/>
    <n v="614382.57999999996"/>
    <m/>
    <s v="BOARD"/>
    <m/>
    <m/>
  </r>
  <r>
    <n v="134"/>
    <x v="12"/>
    <d v="2016-05-10T00:00:00"/>
    <n v="4471"/>
    <s v="2.5T"/>
    <s v="KAO"/>
    <s v="Dong Nai"/>
    <n v="40"/>
    <n v="40"/>
    <n v="614382.57999999996"/>
    <m/>
    <m/>
    <n v="614382.57999999996"/>
    <m/>
    <s v="THÙNG"/>
    <m/>
    <m/>
  </r>
  <r>
    <n v="135"/>
    <x v="12"/>
    <d v="2016-06-10T00:00:00"/>
    <n v="4129"/>
    <s v="2.5T"/>
    <s v="NIDEC"/>
    <s v="HCM"/>
    <n v="22"/>
    <n v="30"/>
    <n v="545629.69999999995"/>
    <m/>
    <m/>
    <n v="545629.69999999995"/>
    <m/>
    <s v="THÙNG"/>
    <m/>
    <m/>
  </r>
  <r>
    <n v="136"/>
    <x v="12"/>
    <d v="2016-07-10T00:00:00"/>
    <n v="3629"/>
    <s v="2.5T"/>
    <s v="KEWPIE"/>
    <s v="Binh Duong"/>
    <n v="38"/>
    <n v="40"/>
    <n v="614382.57999999996"/>
    <m/>
    <m/>
    <n v="614382.57999999996"/>
    <m/>
    <s v="THÙNG"/>
    <m/>
    <m/>
  </r>
  <r>
    <n v="137"/>
    <x v="12"/>
    <d v="2016-08-10T00:00:00"/>
    <n v="3644"/>
    <s v="2.5T"/>
    <s v="SAMSUNG1"/>
    <s v="HCM(Q9)"/>
    <n v="27"/>
    <n v="30"/>
    <n v="545629.69999999995"/>
    <m/>
    <m/>
    <n v="545629.69999999995"/>
    <m/>
    <s v="THÙNG"/>
    <m/>
    <m/>
  </r>
  <r>
    <n v="138"/>
    <x v="12"/>
    <d v="2016-10-10T00:00:00"/>
    <n v="3722"/>
    <s v="2.5T"/>
    <s v="APACHE"/>
    <s v="Tien Giang"/>
    <n v="107"/>
    <n v="110"/>
    <n v="1095648.82"/>
    <m/>
    <m/>
    <n v="1095648.82"/>
    <m/>
    <s v="THÙNG"/>
    <m/>
    <m/>
  </r>
  <r>
    <n v="139"/>
    <x v="12"/>
    <d v="2016-11-10T00:00:00"/>
    <n v="3781"/>
    <s v="2.5T"/>
    <s v="BINHTUAN"/>
    <s v="Binh Duong"/>
    <n v="15"/>
    <n v="20"/>
    <n v="476877.8"/>
    <m/>
    <m/>
    <n v="476877.8"/>
    <m/>
    <s v="BOARD"/>
    <m/>
    <m/>
  </r>
  <r>
    <n v="140"/>
    <x v="12"/>
    <d v="2016-11-10T00:00:00"/>
    <n v="3671"/>
    <s v="2.5T"/>
    <s v="SAMSUNG1"/>
    <s v="HCM(Q9)"/>
    <n v="27"/>
    <n v="30"/>
    <n v="545629.69999999995"/>
    <m/>
    <m/>
    <n v="545629.69999999995"/>
    <m/>
    <s v="THÙNG"/>
    <m/>
    <m/>
  </r>
  <r>
    <n v="141"/>
    <x v="12"/>
    <d v="2016-12-10T00:00:00"/>
    <n v="3800"/>
    <s v="2.5T"/>
    <s v="TL BEN THANH"/>
    <s v="HCM"/>
    <n v="35"/>
    <n v="40"/>
    <n v="614382.57999999996"/>
    <m/>
    <m/>
    <n v="614382.57999999996"/>
    <m/>
    <s v="THÙNG"/>
    <m/>
    <m/>
  </r>
  <r>
    <n v="142"/>
    <x v="12"/>
    <s v="07/10/201"/>
    <n v="4178"/>
    <s v="2.5T"/>
    <s v="SAMSUNG1"/>
    <s v="HCM(Q9)"/>
    <n v="27"/>
    <n v="30"/>
    <n v="545629.69999999995"/>
    <m/>
    <m/>
    <n v="545629.69999999995"/>
    <m/>
    <s v="THÙNG"/>
    <m/>
    <m/>
  </r>
  <r>
    <n v="143"/>
    <x v="13"/>
    <d v="2016-01-10T00:00:00"/>
    <n v="4280"/>
    <s v="10T"/>
    <s v="POUYUEN"/>
    <s v="HCM"/>
    <n v="55"/>
    <n v="60"/>
    <n v="1725820.18"/>
    <m/>
    <m/>
    <n v="1725820.18"/>
    <m/>
    <s v="THÙNG"/>
    <m/>
    <m/>
  </r>
  <r>
    <n v="144"/>
    <x v="13"/>
    <d v="2016-03-10T00:00:00"/>
    <n v="4239"/>
    <s v="10T"/>
    <s v="POUYUEN"/>
    <s v="HCM"/>
    <n v="55"/>
    <n v="60"/>
    <n v="1725820.18"/>
    <m/>
    <m/>
    <n v="1725820.18"/>
    <m/>
    <s v="THÙNG"/>
    <m/>
    <m/>
  </r>
  <r>
    <n v="145"/>
    <x v="13"/>
    <d v="2016-04-10T00:00:00"/>
    <n v="4374"/>
    <s v="10T"/>
    <s v="MINHQUANG"/>
    <s v="SONG THAN 3"/>
    <n v="24"/>
    <n v="30"/>
    <n v="1365659.4"/>
    <m/>
    <m/>
    <n v="1365659.4"/>
    <m/>
    <s v="BOARD"/>
    <m/>
    <m/>
  </r>
  <r>
    <n v="146"/>
    <x v="13"/>
    <d v="2016-07-10T00:00:00"/>
    <n v="3619"/>
    <s v="10T"/>
    <s v="URC"/>
    <s v="Binh Duong"/>
    <n v="1"/>
    <n v="10"/>
    <n v="1000597.248"/>
    <m/>
    <m/>
    <n v="1000597.248"/>
    <m/>
    <s v="THÙNG"/>
    <m/>
    <m/>
  </r>
  <r>
    <n v="147"/>
    <x v="13"/>
    <d v="2016-08-10T00:00:00"/>
    <n v="3647"/>
    <s v="10T"/>
    <s v="POUYUEN"/>
    <s v="HCM"/>
    <n v="55"/>
    <n v="60"/>
    <n v="1725820.18"/>
    <m/>
    <m/>
    <n v="1725820.18"/>
    <m/>
    <s v="THÙNG"/>
    <m/>
    <m/>
  </r>
  <r>
    <n v="148"/>
    <x v="13"/>
    <d v="2016-10-10T00:00:00"/>
    <n v="3707"/>
    <s v="10T"/>
    <s v="TYXUAN"/>
    <s v="VINH LONG"/>
    <n v="179"/>
    <n v="180"/>
    <n v="8739640"/>
    <m/>
    <m/>
    <n v="8739640"/>
    <m/>
    <s v="THÙNG"/>
    <m/>
    <m/>
  </r>
  <r>
    <n v="149"/>
    <x v="13"/>
    <d v="2016-12-10T00:00:00"/>
    <n v="3941"/>
    <s v="10T"/>
    <s v="HAIMY"/>
    <s v="Binh Duong"/>
    <n v="10"/>
    <n v="10"/>
    <n v="1111774.72"/>
    <m/>
    <m/>
    <n v="1111774.72"/>
    <m/>
    <s v="THÙNG"/>
    <m/>
    <m/>
  </r>
  <r>
    <n v="150"/>
    <x v="13"/>
    <s v="07/10/201"/>
    <n v="4187"/>
    <s v="10T"/>
    <s v="HAIMY"/>
    <s v="Binh Duong"/>
    <n v="10"/>
    <n v="10"/>
    <n v="1111774.72"/>
    <m/>
    <m/>
    <n v="1111774.72"/>
    <m/>
    <s v="THÙNG"/>
    <m/>
    <m/>
  </r>
  <r>
    <n v="151"/>
    <x v="14"/>
    <d v="2016-06-10T00:00:00"/>
    <n v="3605"/>
    <s v="8T"/>
    <s v="TAISHO"/>
    <s v="khanh hoa"/>
    <n v="470"/>
    <n v="470"/>
    <n v="10348970.7552"/>
    <m/>
    <m/>
    <n v="10348970.7552"/>
    <m/>
    <s v="THÙNG"/>
    <m/>
    <m/>
  </r>
  <r>
    <n v="152"/>
    <x v="15"/>
    <d v="2016-01-10T00:00:00"/>
    <n v="2789"/>
    <s v="2.5T"/>
    <s v="HAIMY"/>
    <s v="Binh Duong"/>
    <n v="10"/>
    <n v="10"/>
    <n v="397812.38"/>
    <m/>
    <m/>
    <n v="397812.38"/>
    <m/>
    <s v="THÙNG"/>
    <m/>
    <m/>
  </r>
  <r>
    <n v="153"/>
    <x v="15"/>
    <d v="2016-03-10T00:00:00"/>
    <n v="4215"/>
    <s v="2.5T"/>
    <s v="HUNGCHENG"/>
    <s v="Binh Duong"/>
    <n v="5"/>
    <n v="10"/>
    <n v="397812.38"/>
    <m/>
    <m/>
    <n v="397812.38"/>
    <m/>
    <s v="THÙNG"/>
    <m/>
    <m/>
  </r>
  <r>
    <n v="154"/>
    <x v="15"/>
    <d v="2016-04-10T00:00:00"/>
    <n v="4328"/>
    <s v="2.5T"/>
    <s v="HAIMY"/>
    <s v="Binh Duong"/>
    <n v="10"/>
    <n v="10"/>
    <n v="397812.38"/>
    <m/>
    <m/>
    <n v="397812.38"/>
    <m/>
    <s v="THÙNG"/>
    <m/>
    <m/>
  </r>
  <r>
    <n v="155"/>
    <x v="15"/>
    <d v="2016-05-10T00:00:00"/>
    <n v="4488"/>
    <s v="2.5T"/>
    <s v="NTI VINA"/>
    <s v="Binh Duong"/>
    <n v="35"/>
    <n v="40"/>
    <n v="614382.57999999996"/>
    <m/>
    <m/>
    <n v="614382.57999999996"/>
    <m/>
    <s v="THÙNG"/>
    <m/>
    <m/>
  </r>
  <r>
    <n v="156"/>
    <x v="15"/>
    <d v="2016-05-10T00:00:00"/>
    <n v="4454"/>
    <s v="2.5T"/>
    <s v="SAMSUNG1"/>
    <s v="HCM(Q9)"/>
    <n v="27"/>
    <n v="30"/>
    <n v="545629.69999999995"/>
    <m/>
    <m/>
    <n v="545629.69999999995"/>
    <m/>
    <s v="THÙNG"/>
    <m/>
    <m/>
  </r>
  <r>
    <n v="157"/>
    <x v="15"/>
    <d v="2016-05-10T00:00:00"/>
    <n v="4106"/>
    <s v="2.5T"/>
    <s v="PACKAMEX"/>
    <s v="HCM"/>
    <n v="8"/>
    <n v="10"/>
    <n v="397812.38"/>
    <m/>
    <m/>
    <n v="397812.38"/>
    <m/>
    <s v="BOARD"/>
    <m/>
    <m/>
  </r>
  <r>
    <n v="158"/>
    <x v="15"/>
    <d v="2016-06-10T00:00:00"/>
    <n v="4147"/>
    <s v="2.5T"/>
    <s v="MINHTHANH"/>
    <s v="HCM"/>
    <n v="35"/>
    <n v="40"/>
    <n v="614382.57999999996"/>
    <m/>
    <m/>
    <n v="614382.57999999996"/>
    <m/>
    <s v="BOARD"/>
    <m/>
    <m/>
  </r>
  <r>
    <n v="159"/>
    <x v="15"/>
    <d v="2016-06-10T00:00:00"/>
    <n v="4128"/>
    <s v="2.5T"/>
    <s v="VISINGPACK"/>
    <s v="HCM"/>
    <n v="35"/>
    <n v="40"/>
    <n v="614382.57999999996"/>
    <m/>
    <m/>
    <n v="614382.57999999996"/>
    <m/>
    <s v="THÙNG"/>
    <m/>
    <m/>
  </r>
  <r>
    <n v="160"/>
    <x v="15"/>
    <d v="2016-06-10T00:00:00"/>
    <n v="3610"/>
    <s v="2.5T"/>
    <s v="BINHDONG"/>
    <s v="Binh Duong"/>
    <n v="25"/>
    <n v="30"/>
    <n v="545629.69999999995"/>
    <m/>
    <m/>
    <n v="545629.69999999995"/>
    <m/>
    <s v="BOARD"/>
    <m/>
    <m/>
  </r>
  <r>
    <n v="161"/>
    <x v="15"/>
    <d v="2016-08-10T00:00:00"/>
    <n v="3813"/>
    <s v="2.5T"/>
    <s v="SAMSUNG1"/>
    <s v="HCM(Q9)"/>
    <n v="27"/>
    <n v="30"/>
    <n v="545629.69999999995"/>
    <m/>
    <m/>
    <n v="545629.69999999995"/>
    <m/>
    <s v="THÙNG"/>
    <m/>
    <m/>
  </r>
  <r>
    <n v="162"/>
    <x v="15"/>
    <d v="2016-10-01T00:00:00"/>
    <n v="2799"/>
    <s v="2.5T"/>
    <s v="MINHTHANH"/>
    <s v="HCM"/>
    <n v="35"/>
    <n v="40"/>
    <n v="614382.57999999996"/>
    <m/>
    <m/>
    <n v="614382.57999999996"/>
    <m/>
    <s v="BOARD"/>
    <m/>
    <m/>
  </r>
  <r>
    <n v="163"/>
    <x v="15"/>
    <d v="2016-10-03T00:00:00"/>
    <n v="4319"/>
    <s v="2.5T"/>
    <s v="BINHTUAN"/>
    <s v="Binh Duong"/>
    <n v="15"/>
    <n v="20"/>
    <n v="476877.8"/>
    <m/>
    <m/>
    <n v="476877.8"/>
    <m/>
    <s v="BOARD"/>
    <m/>
    <m/>
  </r>
  <r>
    <n v="164"/>
    <x v="15"/>
    <d v="2016-10-10T00:00:00"/>
    <n v="3859"/>
    <s v="2.5T"/>
    <s v="APACHE"/>
    <s v="Tien Giang"/>
    <n v="107"/>
    <n v="110"/>
    <n v="1095648.82"/>
    <m/>
    <m/>
    <n v="1095648.82"/>
    <m/>
    <s v="THÙNG"/>
    <m/>
    <m/>
  </r>
  <r>
    <n v="165"/>
    <x v="15"/>
    <d v="2016-10-10T00:00:00"/>
    <n v="3745"/>
    <s v="2.5T"/>
    <s v="POUYUEN"/>
    <s v="HCM"/>
    <n v="55"/>
    <n v="60"/>
    <n v="755325.2"/>
    <m/>
    <m/>
    <n v="755325.2"/>
    <m/>
    <s v="THÙNG"/>
    <m/>
    <m/>
  </r>
  <r>
    <n v="166"/>
    <x v="15"/>
    <d v="2016-11-10T00:00:00"/>
    <n v="3763"/>
    <s v="2.5T"/>
    <s v="SOPHUONG"/>
    <s v="HCM"/>
    <n v="35"/>
    <n v="40"/>
    <n v="614382.57999999996"/>
    <m/>
    <m/>
    <n v="614382.57999999996"/>
    <m/>
    <s v="BOARD"/>
    <m/>
    <m/>
  </r>
  <r>
    <n v="167"/>
    <x v="15"/>
    <d v="2016-11-10T00:00:00"/>
    <n v="3757"/>
    <s v="2.5T"/>
    <s v="SAMSUNG1"/>
    <s v="HCM(Q9)"/>
    <n v="27"/>
    <n v="30"/>
    <n v="545629.69999999995"/>
    <m/>
    <m/>
    <n v="545629.69999999995"/>
    <m/>
    <s v="THÙNG"/>
    <m/>
    <m/>
  </r>
  <r>
    <n v="168"/>
    <x v="15"/>
    <d v="2016-12-10T00:00:00"/>
    <n v="3788"/>
    <s v="2.5T"/>
    <s v="APACHE"/>
    <s v="Tien Giang"/>
    <n v="107"/>
    <n v="110"/>
    <n v="1095648.82"/>
    <m/>
    <m/>
    <n v="1095648.82"/>
    <m/>
    <s v="THÙNG"/>
    <m/>
    <m/>
  </r>
  <r>
    <n v="169"/>
    <x v="15"/>
    <d v="2016-12-10T00:00:00"/>
    <n v="3940"/>
    <s v="2.5T"/>
    <s v="MINHQUANG"/>
    <s v="SONG THAN 3"/>
    <n v="24"/>
    <n v="30"/>
    <n v="545629.69999999995"/>
    <m/>
    <m/>
    <n v="545629.69999999995"/>
    <m/>
    <s v="BOARD"/>
    <m/>
    <m/>
  </r>
  <r>
    <n v="170"/>
    <x v="16"/>
    <d v="2016-01-10T00:00:00"/>
    <n v="2790"/>
    <s v="10T"/>
    <s v="MINHQUANG"/>
    <s v="SONG THAN 3"/>
    <n v="24"/>
    <n v="30"/>
    <n v="1365659.4"/>
    <m/>
    <m/>
    <n v="1365659.4"/>
    <m/>
    <s v="BOARD"/>
    <m/>
    <m/>
  </r>
  <r>
    <n v="171"/>
    <x v="16"/>
    <d v="2016-03-10T00:00:00"/>
    <n v="4308"/>
    <s v="10T"/>
    <s v="MINHQUANG"/>
    <s v="SONG THAN 3"/>
    <n v="24"/>
    <n v="30"/>
    <n v="1365659.4"/>
    <m/>
    <m/>
    <n v="1365659.4"/>
    <m/>
    <s v="BOARD"/>
    <m/>
    <m/>
  </r>
  <r>
    <n v="172"/>
    <x v="16"/>
    <d v="2016-05-10T00:00:00"/>
    <n v="4474"/>
    <s v="10T"/>
    <s v="SETTSU"/>
    <s v="Dong Nai"/>
    <n v="65"/>
    <n v="70"/>
    <n v="1838001.76"/>
    <m/>
    <m/>
    <n v="1838001.76"/>
    <m/>
    <s v="BOARD"/>
    <m/>
    <m/>
  </r>
  <r>
    <n v="173"/>
    <x v="16"/>
    <d v="2016-08-10T00:00:00"/>
    <n v="3648"/>
    <s v="10T"/>
    <s v="URC"/>
    <s v="Binh Duong"/>
    <n v="1"/>
    <n v="10"/>
    <n v="1111774.72"/>
    <m/>
    <m/>
    <n v="1111774.72"/>
    <m/>
    <s v="THÙNG"/>
    <m/>
    <m/>
  </r>
  <r>
    <n v="174"/>
    <x v="16"/>
    <d v="2016-10-10T00:00:00"/>
    <n v="3748"/>
    <s v="10T"/>
    <s v="REPUBLIC"/>
    <s v="Binh Duong"/>
    <n v="15"/>
    <n v="20"/>
    <n v="1247573.32"/>
    <m/>
    <m/>
    <n v="1247573.32"/>
    <m/>
    <s v="THÙNG"/>
    <m/>
    <m/>
  </r>
  <r>
    <n v="175"/>
    <x v="17"/>
    <d v="2016-10-10T00:00:00"/>
    <n v="3660"/>
    <s v="5T"/>
    <s v="TANA"/>
    <s v="HCM"/>
    <n v="12"/>
    <n v="20"/>
    <n v="616806.12"/>
    <m/>
    <m/>
    <n v="616806.12"/>
    <m/>
    <s v="THÙNG"/>
    <m/>
    <m/>
  </r>
  <r>
    <n v="176"/>
    <x v="18"/>
    <d v="2016-06-10T00:00:00"/>
    <n v="4142"/>
    <s v="2.5T"/>
    <s v="RINNAI"/>
    <s v="Binh Duong"/>
    <n v="15"/>
    <n v="20"/>
    <n v="476877.8"/>
    <m/>
    <m/>
    <n v="476877.8"/>
    <m/>
    <s v="THÙNG"/>
    <m/>
    <m/>
  </r>
  <r>
    <n v="177"/>
    <x v="18"/>
    <d v="2016-06-10T00:00:00"/>
    <n v="3604"/>
    <s v="2.5T"/>
    <s v="HANSAE1(TN)"/>
    <s v="Tay Ninh"/>
    <n v="52"/>
    <n v="60"/>
    <n v="755325.2"/>
    <m/>
    <m/>
    <n v="755325.2"/>
    <m/>
    <s v="THÙNG"/>
    <m/>
    <m/>
  </r>
  <r>
    <n v="178"/>
    <x v="18"/>
    <d v="2016-10-01T00:00:00"/>
    <n v="4207"/>
    <s v="2.5T"/>
    <s v="APACHE"/>
    <s v="Tien Giang"/>
    <n v="107"/>
    <n v="110"/>
    <n v="1095648.82"/>
    <m/>
    <m/>
    <n v="1095648.82"/>
    <m/>
    <s v="THÙNG"/>
    <m/>
    <m/>
  </r>
  <r>
    <n v="179"/>
    <x v="18"/>
    <d v="2016-10-03T00:00:00"/>
    <n v="4321"/>
    <s v="2.5T"/>
    <s v="MINHQUANG"/>
    <s v="SONG THAN 3"/>
    <n v="24"/>
    <n v="30"/>
    <n v="545629.69999999995"/>
    <m/>
    <m/>
    <n v="545629.69999999995"/>
    <m/>
    <s v="BOARD"/>
    <m/>
    <m/>
  </r>
  <r>
    <n v="180"/>
    <x v="18"/>
    <d v="2016-10-04T00:00:00"/>
    <n v="4358"/>
    <s v="2.5T"/>
    <s v="SAMSUNG1"/>
    <s v="HCM(Q9)"/>
    <n v="27"/>
    <n v="30"/>
    <n v="545629.69999999995"/>
    <m/>
    <m/>
    <n v="545629.69999999995"/>
    <m/>
    <s v="THÙNG"/>
    <m/>
    <m/>
  </r>
  <r>
    <n v="181"/>
    <x v="18"/>
    <d v="2016-10-04T00:00:00"/>
    <n v="4395"/>
    <s v="2.5T"/>
    <s v="NITTO FUJI"/>
    <s v="Binh Duong"/>
    <n v="1"/>
    <n v="10"/>
    <n v="397812.38"/>
    <m/>
    <m/>
    <n v="397812.38"/>
    <m/>
    <s v="THÙNG"/>
    <m/>
    <m/>
  </r>
  <r>
    <n v="182"/>
    <x v="18"/>
    <d v="2016-10-05T00:00:00"/>
    <n v="4479"/>
    <s v="2.5T"/>
    <s v="SOPHUONG"/>
    <s v="HCM"/>
    <n v="35"/>
    <n v="40"/>
    <n v="614382.57999999996"/>
    <m/>
    <m/>
    <n v="614382.57999999996"/>
    <m/>
    <s v="BOARD"/>
    <m/>
    <m/>
  </r>
  <r>
    <n v="183"/>
    <x v="18"/>
    <d v="2016-10-10T00:00:00"/>
    <n v="3731"/>
    <s v="2.5T"/>
    <s v="NIDEC"/>
    <s v="HCM"/>
    <n v="22"/>
    <n v="30"/>
    <n v="545629.69999999995"/>
    <m/>
    <m/>
    <n v="545629.69999999995"/>
    <m/>
    <s v="THÙNG"/>
    <m/>
    <m/>
  </r>
  <r>
    <n v="184"/>
    <x v="18"/>
    <d v="2016-11-10T00:00:00"/>
    <n v="3769"/>
    <s v="2.5T"/>
    <s v="NTI VINA"/>
    <s v="Binh Duong"/>
    <n v="35"/>
    <n v="40"/>
    <n v="614382.57999999996"/>
    <m/>
    <m/>
    <n v="614382.57999999996"/>
    <m/>
    <s v="THÙNG"/>
    <m/>
    <m/>
  </r>
  <r>
    <n v="185"/>
    <x v="18"/>
    <d v="2016-12-10T00:00:00"/>
    <n v="3930"/>
    <s v="2.5T"/>
    <s v="KAO"/>
    <s v="Dong Nai"/>
    <n v="40"/>
    <n v="40"/>
    <n v="614382.57999999996"/>
    <m/>
    <m/>
    <n v="614382.57999999996"/>
    <m/>
    <s v="THÙNG"/>
    <m/>
    <m/>
  </r>
  <r>
    <n v="186"/>
    <x v="18"/>
    <s v="07/10/201"/>
    <n v="3618"/>
    <s v="2.5T"/>
    <s v="VISINGPACK"/>
    <s v="HCM"/>
    <n v="35"/>
    <n v="40"/>
    <n v="614382.57999999996"/>
    <m/>
    <m/>
    <n v="614382.57999999996"/>
    <m/>
    <s v="THÙNG"/>
    <m/>
    <m/>
  </r>
  <r>
    <n v="187"/>
    <x v="19"/>
    <d v="2016-03-10T00:00:00"/>
    <n v="4244"/>
    <s v="2.5T"/>
    <s v="CAU TRE"/>
    <s v="HCM"/>
    <n v="37"/>
    <n v="40"/>
    <n v="614382.57999999996"/>
    <m/>
    <m/>
    <n v="614382.57999999996"/>
    <m/>
    <s v="THÙNG"/>
    <m/>
    <m/>
  </r>
  <r>
    <n v="188"/>
    <x v="19"/>
    <d v="2016-03-10T00:00:00"/>
    <n v="4217"/>
    <s v="2.5T"/>
    <s v="SAMSUNG1"/>
    <s v="HCM(Q9)"/>
    <n v="27"/>
    <n v="30"/>
    <n v="545629.69999999995"/>
    <m/>
    <m/>
    <n v="545629.69999999995"/>
    <m/>
    <s v="THÙNG"/>
    <m/>
    <m/>
  </r>
  <r>
    <n v="189"/>
    <x v="19"/>
    <d v="2016-04-10T00:00:00"/>
    <n v="4348"/>
    <s v="2.5T"/>
    <s v="THAO PHUONG"/>
    <s v="HCM"/>
    <n v="45"/>
    <n v="50"/>
    <n v="683135.46"/>
    <m/>
    <m/>
    <n v="683135.46"/>
    <m/>
    <n v="0"/>
    <m/>
    <m/>
  </r>
  <r>
    <n v="190"/>
    <x v="19"/>
    <d v="2016-05-10T00:00:00"/>
    <n v="4470"/>
    <s v="2.5T"/>
    <s v="SANYO"/>
    <s v="Dong Nai"/>
    <n v="35"/>
    <n v="40"/>
    <n v="614382.57999999996"/>
    <m/>
    <m/>
    <n v="614382.57999999996"/>
    <m/>
    <s v="THÙNG"/>
    <m/>
    <m/>
  </r>
  <r>
    <n v="191"/>
    <x v="19"/>
    <d v="2016-05-10T00:00:00"/>
    <n v="4101"/>
    <s v="2.5T"/>
    <s v="APACHE"/>
    <s v="Tien Giang"/>
    <n v="107"/>
    <n v="110"/>
    <n v="1095648.82"/>
    <m/>
    <m/>
    <n v="1095648.82"/>
    <m/>
    <s v="THÙNG"/>
    <m/>
    <m/>
  </r>
  <r>
    <n v="192"/>
    <x v="19"/>
    <d v="2016-06-10T00:00:00"/>
    <n v="3601"/>
    <s v="2.5T"/>
    <s v="NHATKIEN"/>
    <s v="Binh Duong"/>
    <n v="25"/>
    <n v="30"/>
    <n v="545629.69999999995"/>
    <m/>
    <m/>
    <n v="545629.69999999995"/>
    <m/>
    <s v="BOARD"/>
    <m/>
    <m/>
  </r>
  <r>
    <n v="193"/>
    <x v="19"/>
    <d v="2016-07-10T00:00:00"/>
    <n v="3631"/>
    <s v="2.5T"/>
    <s v="MINHTHANH"/>
    <s v="HCM"/>
    <n v="35"/>
    <n v="40"/>
    <n v="614382.57999999996"/>
    <m/>
    <m/>
    <n v="614382.57999999996"/>
    <m/>
    <s v="BOARD"/>
    <m/>
    <m/>
  </r>
  <r>
    <n v="194"/>
    <x v="19"/>
    <d v="2016-10-10T00:00:00"/>
    <n v="2797"/>
    <s v="2.5T"/>
    <s v="DOANH THAI"/>
    <s v="SONG THAN"/>
    <n v="17"/>
    <n v="20"/>
    <n v="476877.8"/>
    <m/>
    <m/>
    <n v="476877.8"/>
    <m/>
    <s v="THÙNG"/>
    <m/>
    <m/>
  </r>
  <r>
    <n v="195"/>
    <x v="19"/>
    <d v="2016-10-10T00:00:00"/>
    <n v="3711"/>
    <s v="2.5T"/>
    <s v="APACHE"/>
    <s v="Tien Giang"/>
    <n v="107"/>
    <n v="110"/>
    <n v="1095648.82"/>
    <m/>
    <m/>
    <n v="1095648.82"/>
    <m/>
    <s v="THÙNG"/>
    <m/>
    <m/>
  </r>
  <r>
    <n v="196"/>
    <x v="19"/>
    <d v="2016-10-10T00:00:00"/>
    <n v="3655"/>
    <s v="2.5T"/>
    <s v="URC"/>
    <s v="Binh Duong"/>
    <n v="1"/>
    <n v="10"/>
    <n v="358031.14199999999"/>
    <m/>
    <m/>
    <n v="358031.14199999999"/>
    <m/>
    <s v="THÙNG"/>
    <m/>
    <m/>
  </r>
  <r>
    <n v="197"/>
    <x v="19"/>
    <d v="2016-11-10T00:00:00"/>
    <n v="3779"/>
    <s v="2.5T"/>
    <s v="MINHQUANG"/>
    <s v="SONG THAN 3"/>
    <n v="24"/>
    <n v="30"/>
    <n v="545629.69999999995"/>
    <m/>
    <m/>
    <n v="545629.69999999995"/>
    <m/>
    <s v="BOARD"/>
    <m/>
    <m/>
  </r>
  <r>
    <n v="198"/>
    <x v="19"/>
    <d v="2016-11-10T00:00:00"/>
    <n v="3799"/>
    <s v="2.5T"/>
    <s v="APACHE"/>
    <s v="Tien Giang"/>
    <n v="107"/>
    <n v="110"/>
    <n v="1095648.82"/>
    <m/>
    <m/>
    <n v="1095648.82"/>
    <m/>
    <s v="THÙNG"/>
    <m/>
    <m/>
  </r>
  <r>
    <n v="199"/>
    <x v="19"/>
    <d v="2016-11-10T00:00:00"/>
    <n v="3682"/>
    <s v="2.5T"/>
    <s v="LOTTE"/>
    <s v="Binh Duong"/>
    <n v="14"/>
    <n v="20"/>
    <n v="476877.8"/>
    <m/>
    <m/>
    <n v="476877.8"/>
    <m/>
    <s v="THÙNG"/>
    <m/>
    <m/>
  </r>
  <r>
    <n v="200"/>
    <x v="19"/>
    <d v="2016-12-10T00:00:00"/>
    <n v="3945"/>
    <s v="2.5T"/>
    <s v="BINHDONG"/>
    <s v="Binh Duong"/>
    <n v="25"/>
    <n v="30"/>
    <n v="545629.69999999995"/>
    <m/>
    <m/>
    <n v="545629.69999999995"/>
    <m/>
    <s v="BOARD"/>
    <m/>
    <m/>
  </r>
  <r>
    <n v="201"/>
    <x v="19"/>
    <s v="08/10/2016"/>
    <n v="3840"/>
    <s v="2.5T"/>
    <s v="BINHDONG"/>
    <s v="Binh Duong"/>
    <n v="25"/>
    <n v="30"/>
    <n v="545629.69999999995"/>
    <n v="272814.84999999998"/>
    <s v="&gt;50% CHO BINH DONG VE"/>
    <n v="818444.54999999993"/>
    <m/>
    <s v="BOARD"/>
    <m/>
    <m/>
  </r>
  <r>
    <n v="202"/>
    <x v="20"/>
    <d v="2016-03-10T00:00:00"/>
    <n v="4245"/>
    <s v="5T"/>
    <s v="SAMSUNG1"/>
    <s v="HCM(Q9)"/>
    <n v="27"/>
    <n v="30"/>
    <n v="704718"/>
    <m/>
    <m/>
    <n v="704718"/>
    <m/>
    <s v="THÙNG"/>
    <m/>
    <m/>
  </r>
  <r>
    <n v="203"/>
    <x v="20"/>
    <d v="2016-04-10T00:00:00"/>
    <n v="4372"/>
    <s v="5T"/>
    <s v="SANYO"/>
    <s v="Dong Nai"/>
    <n v="35"/>
    <n v="40"/>
    <n v="792629.88"/>
    <m/>
    <m/>
    <n v="792629.88"/>
    <m/>
    <s v="THÙNG"/>
    <m/>
    <m/>
  </r>
  <r>
    <n v="204"/>
    <x v="20"/>
    <d v="2016-05-10T00:00:00"/>
    <n v="4475"/>
    <s v="5T"/>
    <s v="SAMSUNG1"/>
    <s v="HCM(Q9)"/>
    <n v="27"/>
    <n v="30"/>
    <n v="704718"/>
    <m/>
    <m/>
    <n v="704718"/>
    <m/>
    <s v="THÙNG"/>
    <m/>
    <m/>
  </r>
  <r>
    <n v="205"/>
    <x v="20"/>
    <d v="2016-06-10T00:00:00"/>
    <n v="4150"/>
    <s v="5T"/>
    <s v="SAMSUNG1"/>
    <s v="HCM(Q9)"/>
    <n v="27"/>
    <n v="30"/>
    <n v="704718"/>
    <m/>
    <m/>
    <n v="704718"/>
    <m/>
    <s v="THÙNG"/>
    <m/>
    <m/>
  </r>
  <r>
    <n v="206"/>
    <x v="20"/>
    <d v="2016-06-10T00:00:00"/>
    <n v="4120"/>
    <s v="5T"/>
    <s v="SANYO"/>
    <s v="Dong Nai"/>
    <n v="35"/>
    <n v="40"/>
    <n v="792629.88"/>
    <m/>
    <m/>
    <n v="792629.88"/>
    <m/>
    <s v="THÙNG"/>
    <m/>
    <m/>
  </r>
  <r>
    <n v="207"/>
    <x v="20"/>
    <d v="2016-07-10T00:00:00"/>
    <n v="4198"/>
    <s v="5T"/>
    <s v="SAMSUNG1"/>
    <s v="HCM(Q9)"/>
    <n v="27"/>
    <n v="30"/>
    <n v="704718"/>
    <m/>
    <m/>
    <n v="704718"/>
    <m/>
    <s v="THÙNG"/>
    <m/>
    <m/>
  </r>
  <r>
    <n v="208"/>
    <x v="20"/>
    <d v="2016-08-10T00:00:00"/>
    <n v="3801"/>
    <s v="5T"/>
    <s v="SAMSUNG1"/>
    <s v="HCM(Q9)"/>
    <n v="27"/>
    <n v="30"/>
    <n v="704718"/>
    <m/>
    <m/>
    <n v="704718"/>
    <m/>
    <s v="THÙNG"/>
    <m/>
    <m/>
  </r>
  <r>
    <n v="209"/>
    <x v="20"/>
    <d v="2016-08-10T00:00:00"/>
    <n v="3702"/>
    <s v="5T"/>
    <s v="SANYO"/>
    <s v="Dong Nai"/>
    <n v="35"/>
    <n v="40"/>
    <n v="792629.88"/>
    <m/>
    <m/>
    <n v="792629.88"/>
    <m/>
    <s v="THÙNG"/>
    <m/>
    <m/>
  </r>
  <r>
    <n v="210"/>
    <x v="20"/>
    <d v="2016-10-10T00:00:00"/>
    <n v="3752"/>
    <s v="5T"/>
    <s v="KIMXUONG"/>
    <s v="BINH CHUAN"/>
    <n v="11"/>
    <n v="20"/>
    <n v="616806.12"/>
    <m/>
    <m/>
    <n v="616806.12"/>
    <m/>
    <s v="BOARD"/>
    <m/>
    <m/>
  </r>
  <r>
    <n v="211"/>
    <x v="20"/>
    <d v="2016-11-10T00:00:00"/>
    <n v="3762"/>
    <s v="5T"/>
    <s v="SAMSUNG1"/>
    <s v="HCM(Q9)"/>
    <n v="27"/>
    <n v="30"/>
    <n v="704718"/>
    <m/>
    <m/>
    <n v="704718"/>
    <m/>
    <s v="THÙNG"/>
    <m/>
    <m/>
  </r>
  <r>
    <n v="212"/>
    <x v="20"/>
    <d v="2016-12-10T00:00:00"/>
    <n v="3925"/>
    <s v="5T"/>
    <s v="NIDEC"/>
    <s v="HCM"/>
    <n v="22"/>
    <n v="30"/>
    <n v="704718"/>
    <m/>
    <m/>
    <n v="704718"/>
    <m/>
    <s v="THÙNG"/>
    <m/>
    <m/>
  </r>
  <r>
    <n v="213"/>
    <x v="21"/>
    <d v="2016-06-10T00:00:00"/>
    <n v="4132"/>
    <s v="1.2T"/>
    <s v="ELENTEC"/>
    <s v="KCN NHON TRACH"/>
    <n v="70"/>
    <n v="70"/>
    <n v="738575.04"/>
    <m/>
    <m/>
    <n v="738575.04"/>
    <m/>
    <n v="0"/>
    <m/>
    <m/>
  </r>
  <r>
    <n v="214"/>
    <x v="21"/>
    <d v="2016-07-10T00:00:00"/>
    <n v="3638"/>
    <s v="1.2T"/>
    <s v="POUYUEN"/>
    <s v="HCM"/>
    <n v="55"/>
    <n v="60"/>
    <n v="679792.68"/>
    <m/>
    <m/>
    <n v="679792.68"/>
    <m/>
    <s v="THÙNG"/>
    <m/>
    <m/>
  </r>
  <r>
    <n v="215"/>
    <x v="21"/>
    <d v="2016-08-10T00:00:00"/>
    <n v="3830"/>
    <s v="1.2T"/>
    <s v="HAIMY"/>
    <s v="Binh Duong"/>
    <n v="10"/>
    <n v="10"/>
    <n v="358030.26"/>
    <m/>
    <m/>
    <n v="358030.26"/>
    <m/>
    <s v="THÙNG"/>
    <m/>
    <m/>
  </r>
  <r>
    <n v="216"/>
    <x v="21"/>
    <d v="2016-08-10T00:00:00"/>
    <n v="3708"/>
    <s v="1.2T"/>
    <s v="SAMSUNG1"/>
    <s v="HCM(Q9)"/>
    <n v="27"/>
    <n v="30"/>
    <n v="491067.22"/>
    <m/>
    <m/>
    <n v="491067.22"/>
    <m/>
    <s v="THÙNG"/>
    <m/>
    <m/>
  </r>
  <r>
    <n v="217"/>
    <x v="21"/>
    <d v="2016-10-01T00:00:00"/>
    <n v="4270"/>
    <s v="1.2T"/>
    <s v="SAMSUNG1"/>
    <s v="HCM(Q9)"/>
    <n v="27"/>
    <n v="30"/>
    <n v="491067.22"/>
    <m/>
    <m/>
    <n v="491067.22"/>
    <m/>
    <s v="THÙNG"/>
    <m/>
    <m/>
  </r>
  <r>
    <n v="218"/>
    <x v="21"/>
    <d v="2016-10-03T00:00:00"/>
    <n v="4241"/>
    <s v="1.2T"/>
    <s v="APACHE"/>
    <s v="Tien Giang"/>
    <n v="107"/>
    <n v="110"/>
    <n v="986083.83999999997"/>
    <m/>
    <m/>
    <n v="986083.83999999997"/>
    <m/>
    <s v="THÙNG"/>
    <m/>
    <m/>
  </r>
  <r>
    <n v="219"/>
    <x v="21"/>
    <d v="2016-10-04T00:00:00"/>
    <n v="4351"/>
    <s v="1.2T"/>
    <s v="POUYUEN"/>
    <s v="HCM"/>
    <n v="55"/>
    <n v="60"/>
    <n v="679792.68"/>
    <m/>
    <m/>
    <n v="679792.68"/>
    <m/>
    <s v="THÙNG"/>
    <m/>
    <m/>
  </r>
  <r>
    <n v="220"/>
    <x v="21"/>
    <d v="2016-10-04T00:00:00"/>
    <n v="4364"/>
    <s v="1.2T"/>
    <s v="FOODTECH"/>
    <s v="LONG AN"/>
    <n v="70"/>
    <n v="70"/>
    <n v="738575.04"/>
    <m/>
    <m/>
    <n v="738575.04"/>
    <m/>
    <s v="THÙNG"/>
    <m/>
    <m/>
  </r>
  <r>
    <n v="221"/>
    <x v="21"/>
    <d v="2016-10-05T00:00:00"/>
    <n v="4456"/>
    <s v="1.2T"/>
    <s v="NITTO FUJI"/>
    <s v="Binh Duong"/>
    <n v="1"/>
    <n v="10"/>
    <n v="322227.234"/>
    <m/>
    <m/>
    <n v="322227.234"/>
    <m/>
    <s v="THÙNG"/>
    <m/>
    <m/>
  </r>
  <r>
    <n v="222"/>
    <x v="21"/>
    <d v="2016-10-05T00:00:00"/>
    <n v="4490"/>
    <s v="1.2T"/>
    <s v="DIENQUANG"/>
    <s v="DONG AN"/>
    <n v="12"/>
    <n v="20"/>
    <n v="429190.02"/>
    <m/>
    <m/>
    <n v="429190.02"/>
    <m/>
    <s v="THÙNG"/>
    <m/>
    <m/>
  </r>
  <r>
    <n v="223"/>
    <x v="21"/>
    <d v="2016-10-10T00:00:00"/>
    <n v="3661"/>
    <s v="1.2T"/>
    <s v="NIDEC"/>
    <s v="HCM"/>
    <n v="22"/>
    <n v="30"/>
    <n v="491067.22"/>
    <m/>
    <m/>
    <n v="491067.22"/>
    <m/>
    <s v="THÙNG"/>
    <m/>
    <m/>
  </r>
  <r>
    <n v="224"/>
    <x v="21"/>
    <d v="2016-10-10T00:00:00"/>
    <n v="3736"/>
    <s v="1.2T"/>
    <s v="DIENQUANG"/>
    <s v="DONG AN"/>
    <n v="12"/>
    <n v="20"/>
    <n v="429190.02"/>
    <m/>
    <m/>
    <n v="429190.02"/>
    <m/>
    <s v="THÙNG"/>
    <m/>
    <m/>
  </r>
  <r>
    <n v="225"/>
    <x v="21"/>
    <d v="2016-11-10T00:00:00"/>
    <n v="3951"/>
    <s v="1.2T"/>
    <s v="HOANG GIA"/>
    <s v="HOC MON"/>
    <n v="30"/>
    <n v="30"/>
    <n v="491067.22"/>
    <m/>
    <m/>
    <n v="491067.22"/>
    <m/>
    <n v="0"/>
    <m/>
    <m/>
  </r>
  <r>
    <n v="226"/>
    <x v="21"/>
    <d v="2016-11-10T00:00:00"/>
    <n v="3673"/>
    <s v="1.2T"/>
    <s v="NTPM"/>
    <s v="Tan Uyen"/>
    <n v="32"/>
    <n v="40"/>
    <n v="552943.43999999994"/>
    <m/>
    <m/>
    <n v="552943.43999999994"/>
    <m/>
    <s v="THÙNG"/>
    <m/>
    <m/>
  </r>
  <r>
    <n v="227"/>
    <x v="21"/>
    <d v="2016-12-10T00:00:00"/>
    <n v="3966"/>
    <s v="1.2T"/>
    <s v="REPUBLIC"/>
    <s v="Binh Duong"/>
    <n v="15"/>
    <n v="20"/>
    <n v="429190.02"/>
    <m/>
    <m/>
    <n v="429190.02"/>
    <m/>
    <s v="THÙNG"/>
    <m/>
    <m/>
  </r>
  <r>
    <n v="228"/>
    <x v="21"/>
    <s v="07/10/201"/>
    <n v="4179"/>
    <s v="1.2T"/>
    <s v="KEWPIE"/>
    <s v="Binh Duong"/>
    <n v="38"/>
    <n v="40"/>
    <n v="552943.43999999994"/>
    <m/>
    <m/>
    <n v="552943.43999999994"/>
    <m/>
    <s v="THÙNG"/>
    <m/>
    <m/>
  </r>
  <r>
    <n v="229"/>
    <x v="21"/>
    <s v="08/10/2016"/>
    <n v="3712"/>
    <s v="1.2T"/>
    <s v="TANTHANH"/>
    <s v="DI AN"/>
    <n v="6"/>
    <n v="10"/>
    <n v="358030.26"/>
    <m/>
    <m/>
    <n v="358030.26"/>
    <m/>
    <n v="0"/>
    <m/>
    <m/>
  </r>
  <r>
    <n v="230"/>
    <x v="22"/>
    <d v="2016-05-10T00:00:00"/>
    <n v="4153"/>
    <s v="2.5T"/>
    <s v="LAC TY"/>
    <s v="HCM"/>
    <n v="43"/>
    <n v="50"/>
    <n v="683135.46"/>
    <m/>
    <m/>
    <n v="683135.46"/>
    <m/>
    <s v="THÙNG"/>
    <m/>
    <m/>
  </r>
  <r>
    <n v="231"/>
    <x v="22"/>
    <d v="2016-05-10T00:00:00"/>
    <n v="4491"/>
    <s v="2.5T"/>
    <s v="PACKAMEX"/>
    <s v="HCM"/>
    <n v="8"/>
    <n v="10"/>
    <n v="397812.38"/>
    <n v="198906.19"/>
    <s v="&gt;50% CHO HANG VE"/>
    <n v="596718.57000000007"/>
    <m/>
    <s v="BOARD"/>
    <m/>
    <m/>
  </r>
  <r>
    <n v="232"/>
    <x v="22"/>
    <d v="2016-06-10T00:00:00"/>
    <n v="4149"/>
    <s v="2.5T"/>
    <s v="SAMSUNG1"/>
    <s v="HCM(Q9)"/>
    <n v="27"/>
    <n v="30"/>
    <n v="545629.69999999995"/>
    <m/>
    <m/>
    <n v="545629.69999999995"/>
    <m/>
    <s v="THÙNG"/>
    <m/>
    <m/>
  </r>
  <r>
    <n v="233"/>
    <x v="22"/>
    <d v="2016-07-10T00:00:00"/>
    <n v="3637"/>
    <s v="2.5T"/>
    <s v="AN THAI"/>
    <s v="AN LAC"/>
    <n v="50"/>
    <n v="50"/>
    <n v="683135.46"/>
    <m/>
    <m/>
    <n v="683135.46"/>
    <m/>
    <n v="0"/>
    <m/>
    <m/>
  </r>
  <r>
    <n v="234"/>
    <x v="22"/>
    <d v="2016-08-10T00:00:00"/>
    <n v="3704"/>
    <s v="2.5T"/>
    <s v="TYXUAN"/>
    <s v="VINH LONG"/>
    <n v="179"/>
    <n v="180"/>
    <n v="2940646.07088"/>
    <m/>
    <m/>
    <n v="2940646.07088"/>
    <m/>
    <s v="THÙNG"/>
    <m/>
    <m/>
  </r>
  <r>
    <n v="235"/>
    <x v="22"/>
    <d v="2016-08-10T00:00:00"/>
    <n v="3827"/>
    <s v="2.5T"/>
    <s v="DU XINH"/>
    <s v="Binh Duong"/>
    <n v="8"/>
    <n v="10"/>
    <n v="397812.38"/>
    <m/>
    <m/>
    <n v="397812.38"/>
    <m/>
    <s v="BOARD"/>
    <m/>
    <m/>
  </r>
  <r>
    <n v="236"/>
    <x v="22"/>
    <d v="2016-10-01T00:00:00"/>
    <n v="4272"/>
    <s v="2.5T"/>
    <s v="LIWAYWAY"/>
    <s v="Binh Duong"/>
    <n v="1"/>
    <n v="10"/>
    <n v="358031.14199999999"/>
    <m/>
    <m/>
    <n v="358031.14199999999"/>
    <m/>
    <s v="THÙNG"/>
    <m/>
    <m/>
  </r>
  <r>
    <n v="237"/>
    <x v="22"/>
    <d v="2016-10-01T00:00:00"/>
    <n v="4295"/>
    <s v="2.5T"/>
    <s v="BINHTUAN"/>
    <s v="Binh Duong"/>
    <n v="15"/>
    <n v="20"/>
    <n v="476877.8"/>
    <m/>
    <m/>
    <n v="476877.8"/>
    <m/>
    <s v="BOARD"/>
    <m/>
    <m/>
  </r>
  <r>
    <n v="238"/>
    <x v="22"/>
    <d v="2016-10-03T00:00:00"/>
    <n v="4213"/>
    <s v="2.5T"/>
    <s v="SAMSUNG1"/>
    <s v="HCM(Q9)"/>
    <n v="27"/>
    <n v="30"/>
    <n v="545629.69999999995"/>
    <m/>
    <m/>
    <n v="545629.69999999995"/>
    <m/>
    <s v="THÙNG"/>
    <m/>
    <m/>
  </r>
  <r>
    <n v="239"/>
    <x v="22"/>
    <d v="2016-10-03T00:00:00"/>
    <n v="4305"/>
    <s v="2.5T"/>
    <s v="ROHTO"/>
    <s v="Binh Duong"/>
    <n v="1"/>
    <n v="10"/>
    <n v="397812.38"/>
    <m/>
    <m/>
    <n v="397812.38"/>
    <m/>
    <s v="THÙNG"/>
    <m/>
    <m/>
  </r>
  <r>
    <n v="240"/>
    <x v="22"/>
    <d v="2016-10-03T00:00:00"/>
    <n v="4322"/>
    <s v="2.5T"/>
    <s v="BINHDONG"/>
    <s v="Binh Duong"/>
    <n v="25"/>
    <n v="30"/>
    <n v="545629.69999999995"/>
    <m/>
    <m/>
    <n v="545629.69999999995"/>
    <m/>
    <s v="BOARD"/>
    <m/>
    <m/>
  </r>
  <r>
    <n v="241"/>
    <x v="22"/>
    <d v="2016-10-04T00:00:00"/>
    <n v="4359"/>
    <s v="2.5T"/>
    <s v="KAO"/>
    <s v="Dong Nai"/>
    <n v="40"/>
    <n v="40"/>
    <n v="614382.57999999996"/>
    <m/>
    <m/>
    <n v="614382.57999999996"/>
    <m/>
    <s v="THÙNG"/>
    <m/>
    <m/>
  </r>
  <r>
    <n v="242"/>
    <x v="22"/>
    <d v="2016-10-05T00:00:00"/>
    <n v="4399"/>
    <s v="2.5T"/>
    <s v="SAMSUNG1"/>
    <s v="HCM(Q9)"/>
    <n v="27"/>
    <n v="30"/>
    <n v="545629.69999999995"/>
    <m/>
    <m/>
    <n v="545629.69999999995"/>
    <m/>
    <s v="THÙNG"/>
    <m/>
    <m/>
  </r>
  <r>
    <n v="243"/>
    <x v="22"/>
    <d v="2016-11-10T00:00:00"/>
    <n v="3789"/>
    <s v="2.5T"/>
    <s v="APACHE"/>
    <s v="Tien Giang"/>
    <n v="107"/>
    <n v="110"/>
    <n v="1095648.82"/>
    <m/>
    <m/>
    <n v="1095648.82"/>
    <m/>
    <s v="THÙNG"/>
    <m/>
    <m/>
  </r>
  <r>
    <n v="244"/>
    <x v="22"/>
    <d v="2016-12-10T00:00:00"/>
    <n v="3957"/>
    <s v="2.5T"/>
    <s v="SOPHUONG"/>
    <s v="HCM"/>
    <n v="35"/>
    <n v="40"/>
    <n v="614382.57999999996"/>
    <m/>
    <m/>
    <n v="614382.57999999996"/>
    <m/>
    <s v="BOARD"/>
    <m/>
    <m/>
  </r>
  <r>
    <n v="245"/>
    <x v="23"/>
    <d v="2016-07-10T00:00:00"/>
    <n v="3609"/>
    <s v="8T"/>
    <s v="TAISHO"/>
    <s v="khanh hoa"/>
    <n v="470"/>
    <n v="470"/>
    <n v="10348970.7552"/>
    <m/>
    <m/>
    <n v="10348970.7552"/>
    <m/>
    <s v="THÙNG"/>
    <m/>
    <m/>
  </r>
  <r>
    <n v="246"/>
    <x v="23"/>
    <d v="2016-08-10T00:00:00"/>
    <n v="3849"/>
    <s v="8T"/>
    <s v="POUYUEN"/>
    <s v="HCM"/>
    <n v="55"/>
    <n v="60"/>
    <n v="1618624.84"/>
    <m/>
    <m/>
    <n v="1618624.84"/>
    <m/>
    <s v="THÙNG"/>
    <m/>
    <m/>
  </r>
  <r>
    <n v="247"/>
    <x v="24"/>
    <d v="2016-01-10T00:00:00"/>
    <n v="4279"/>
    <s v="5T"/>
    <s v="DOANH THAI"/>
    <s v="SONG THAN"/>
    <n v="17"/>
    <n v="20"/>
    <n v="616806.12"/>
    <m/>
    <m/>
    <n v="616806.12"/>
    <m/>
    <s v="THÙNG"/>
    <m/>
    <m/>
  </r>
  <r>
    <n v="248"/>
    <x v="24"/>
    <d v="2016-04-10T00:00:00"/>
    <n v="4350"/>
    <s v="5T"/>
    <s v="SAMSUNG1"/>
    <s v="HCM(Q9)"/>
    <n v="27"/>
    <n v="30"/>
    <n v="704718"/>
    <m/>
    <m/>
    <n v="704718"/>
    <m/>
    <s v="THÙNG"/>
    <m/>
    <m/>
  </r>
  <r>
    <n v="249"/>
    <x v="24"/>
    <d v="2016-05-10T00:00:00"/>
    <n v="4500"/>
    <s v="5T"/>
    <s v="SAMSUNG1"/>
    <s v="HCM(Q9)"/>
    <n v="27"/>
    <n v="30"/>
    <n v="704718"/>
    <m/>
    <m/>
    <n v="704718"/>
    <m/>
    <s v="THÙNG"/>
    <m/>
    <m/>
  </r>
  <r>
    <n v="250"/>
    <x v="24"/>
    <d v="2016-05-10T00:00:00"/>
    <n v="4496"/>
    <s v="5T"/>
    <s v="PACKAMEX"/>
    <s v="HCM"/>
    <n v="8"/>
    <n v="10"/>
    <n v="515708.34"/>
    <n v="257854.17"/>
    <s v="&gt;50% CHO HANG VE"/>
    <n v="773562.51"/>
    <m/>
    <s v="BOARD"/>
    <m/>
    <m/>
  </r>
  <r>
    <n v="251"/>
    <x v="24"/>
    <d v="2016-06-10T00:00:00"/>
    <n v="4140"/>
    <s v="5T"/>
    <s v="BINHTUAN"/>
    <s v="Binh Duong"/>
    <n v="15"/>
    <n v="20"/>
    <n v="616806.12"/>
    <m/>
    <m/>
    <n v="616806.12"/>
    <m/>
    <s v="BOARD"/>
    <m/>
    <m/>
  </r>
  <r>
    <n v="252"/>
    <x v="24"/>
    <d v="2016-07-10T00:00:00"/>
    <n v="4174"/>
    <s v="5T"/>
    <s v="SAMSUNG1"/>
    <s v="HCM(Q9)"/>
    <n v="27"/>
    <n v="30"/>
    <n v="704718"/>
    <m/>
    <m/>
    <n v="704718"/>
    <m/>
    <s v="THÙNG"/>
    <m/>
    <m/>
  </r>
  <r>
    <n v="253"/>
    <x v="24"/>
    <d v="2016-07-10T00:00:00"/>
    <n v="3627"/>
    <s v="5T"/>
    <s v="SAMSUNG1"/>
    <s v="HCM(Q9)"/>
    <n v="27"/>
    <n v="30"/>
    <n v="704718"/>
    <m/>
    <m/>
    <n v="704718"/>
    <m/>
    <s v="THÙNG"/>
    <m/>
    <m/>
  </r>
  <r>
    <n v="254"/>
    <x v="24"/>
    <d v="2016-08-10T00:00:00"/>
    <n v="3804"/>
    <s v="5T"/>
    <s v="SAMSUNG1"/>
    <s v="HCM(Q9)"/>
    <n v="27"/>
    <n v="30"/>
    <n v="704718"/>
    <m/>
    <m/>
    <n v="704718"/>
    <m/>
    <s v="THÙNG"/>
    <m/>
    <m/>
  </r>
  <r>
    <n v="255"/>
    <x v="24"/>
    <d v="2016-10-10T00:00:00"/>
    <n v="3847"/>
    <s v="5T"/>
    <s v="BINHMINH(LA)"/>
    <s v="LONG AN"/>
    <n v="64"/>
    <n v="70"/>
    <n v="1056363.56"/>
    <m/>
    <m/>
    <n v="1056363.56"/>
    <m/>
    <s v="BOARD"/>
    <m/>
    <m/>
  </r>
  <r>
    <n v="256"/>
    <x v="24"/>
    <d v="2016-11-10T00:00:00"/>
    <n v="3670"/>
    <s v="5T"/>
    <s v="SAMSUNG1"/>
    <s v="HCM(Q9)"/>
    <n v="27"/>
    <n v="30"/>
    <n v="704718"/>
    <m/>
    <m/>
    <n v="704718"/>
    <m/>
    <s v="THÙNG"/>
    <m/>
    <m/>
  </r>
  <r>
    <n v="257"/>
    <x v="24"/>
    <d v="2016-11-10T00:00:00"/>
    <n v="3771"/>
    <s v="5T"/>
    <s v="SAMSUNG1"/>
    <s v="HCM(Q9)"/>
    <n v="27"/>
    <n v="30"/>
    <n v="704718"/>
    <m/>
    <m/>
    <n v="704718"/>
    <m/>
    <s v="THÙNG"/>
    <m/>
    <m/>
  </r>
  <r>
    <n v="258"/>
    <x v="24"/>
    <d v="2016-12-10T00:00:00"/>
    <n v="3917"/>
    <s v="5T"/>
    <s v="SAMSUNG1"/>
    <s v="HCM(Q9)"/>
    <n v="27"/>
    <n v="30"/>
    <n v="704718"/>
    <m/>
    <m/>
    <n v="704718"/>
    <m/>
    <s v="THÙNG"/>
    <m/>
    <m/>
  </r>
  <r>
    <n v="259"/>
    <x v="25"/>
    <d v="2016-01-10T00:00:00"/>
    <n v="4209"/>
    <s v="10T"/>
    <s v="POUYUEN"/>
    <s v="HCM"/>
    <n v="55"/>
    <n v="60"/>
    <n v="1725820.18"/>
    <m/>
    <m/>
    <n v="1725820.18"/>
    <m/>
    <s v="THÙNG"/>
    <m/>
    <m/>
  </r>
  <r>
    <n v="260"/>
    <x v="25"/>
    <d v="2016-05-10T00:00:00"/>
    <n v="4398"/>
    <s v="10T"/>
    <s v="TYXUAN"/>
    <s v="VINH LONG"/>
    <n v="179"/>
    <n v="180"/>
    <n v="8739640"/>
    <m/>
    <m/>
    <n v="8739640"/>
    <m/>
    <s v="THÙNG"/>
    <m/>
    <m/>
  </r>
  <r>
    <n v="261"/>
    <x v="25"/>
    <d v="2016-06-10T00:00:00"/>
    <n v="4156"/>
    <s v="10T"/>
    <s v="BINHMINH(LA)"/>
    <s v="LONG AN"/>
    <n v="64"/>
    <n v="70"/>
    <n v="1838001.76"/>
    <m/>
    <m/>
    <n v="1838001.76"/>
    <m/>
    <s v="BOARD"/>
    <m/>
    <m/>
  </r>
  <r>
    <n v="262"/>
    <x v="25"/>
    <d v="2016-07-10T00:00:00"/>
    <n v="4199"/>
    <s v="10T"/>
    <s v="LAVIE"/>
    <s v="LONG AN"/>
    <n v="93"/>
    <n v="100"/>
    <n v="2192259.02"/>
    <m/>
    <m/>
    <n v="2192259.02"/>
    <m/>
    <s v="THÙNG"/>
    <m/>
    <m/>
  </r>
  <r>
    <n v="263"/>
    <x v="25"/>
    <d v="2016-08-10T00:00:00"/>
    <n v="3842"/>
    <s v="10T"/>
    <s v="LAC TY 2"/>
    <s v="HAU GIANG"/>
    <n v="240"/>
    <n v="240"/>
    <n v="8620692.5392000005"/>
    <m/>
    <m/>
    <n v="8620692.5392000005"/>
    <m/>
    <s v="THÙNG"/>
    <m/>
    <m/>
  </r>
  <r>
    <n v="264"/>
    <x v="25"/>
    <d v="2016-11-10T00:00:00"/>
    <n v="3700"/>
    <s v="10T"/>
    <s v="BINHMINH(LA)"/>
    <s v="LONG AN"/>
    <n v="64"/>
    <n v="70"/>
    <n v="1838001.76"/>
    <m/>
    <m/>
    <n v="1838001.76"/>
    <m/>
    <s v="BOARD"/>
    <m/>
    <m/>
  </r>
  <r>
    <n v="265"/>
    <x v="25"/>
    <d v="2016-12-10T00:00:00"/>
    <n v="3938"/>
    <s v="10T"/>
    <s v="BINHMINH(LA)"/>
    <s v="LONG AN"/>
    <n v="64"/>
    <n v="70"/>
    <n v="1838001.76"/>
    <m/>
    <m/>
    <n v="1838001.76"/>
    <m/>
    <s v="BOARD"/>
    <m/>
    <m/>
  </r>
  <r>
    <n v="266"/>
    <x v="26"/>
    <d v="2016-03-10T00:00:00"/>
    <n v="4306"/>
    <s v="8T"/>
    <s v="BINHMINH(LA)"/>
    <s v="LONG AN"/>
    <n v="64"/>
    <n v="70"/>
    <n v="1724749.04"/>
    <m/>
    <m/>
    <n v="1724749.04"/>
    <m/>
    <s v="BOARD"/>
    <m/>
    <m/>
  </r>
  <r>
    <n v="267"/>
    <x v="26"/>
    <d v="2016-04-10T00:00:00"/>
    <n v="4366"/>
    <s v="8T"/>
    <s v="MINHQUANG"/>
    <s v="SONG THAN 3"/>
    <n v="24"/>
    <n v="30"/>
    <n v="1277910.2"/>
    <m/>
    <m/>
    <n v="1277910.2"/>
    <m/>
    <s v="BOARD"/>
    <m/>
    <m/>
  </r>
  <r>
    <n v="268"/>
    <x v="26"/>
    <d v="2016-05-10T00:00:00"/>
    <n v="4400"/>
    <s v="8T"/>
    <s v="DOANH THAI"/>
    <s v="SONG THAN"/>
    <n v="17"/>
    <n v="20"/>
    <n v="1166200"/>
    <m/>
    <m/>
    <n v="1166200"/>
    <m/>
    <s v="THÙNG"/>
    <m/>
    <m/>
  </r>
  <r>
    <n v="269"/>
    <x v="26"/>
    <d v="2016-06-10T00:00:00"/>
    <n v="4122"/>
    <s v="8T"/>
    <s v="BINHMINH(LA)"/>
    <s v="LONG AN"/>
    <n v="64"/>
    <n v="70"/>
    <n v="1724749.04"/>
    <m/>
    <m/>
    <n v="1724749.04"/>
    <m/>
    <s v="BOARD"/>
    <m/>
    <m/>
  </r>
  <r>
    <n v="270"/>
    <x v="26"/>
    <d v="2016-08-10T00:00:00"/>
    <n v="3818"/>
    <s v="8T"/>
    <s v="BINHMINH(LA)"/>
    <s v="LONG AN"/>
    <n v="64"/>
    <n v="70"/>
    <n v="1724749.04"/>
    <m/>
    <m/>
    <n v="1724749.04"/>
    <m/>
    <s v="BOARD"/>
    <m/>
    <m/>
  </r>
  <r>
    <n v="271"/>
    <x v="26"/>
    <d v="2016-10-10T00:00:00"/>
    <n v="3727"/>
    <s v="8T"/>
    <s v="REPUBLIC"/>
    <s v="Binh Duong"/>
    <n v="15"/>
    <n v="20"/>
    <n v="1166200"/>
    <m/>
    <m/>
    <n v="1166200"/>
    <m/>
    <s v="THÙNG"/>
    <m/>
    <m/>
  </r>
  <r>
    <n v="272"/>
    <x v="26"/>
    <d v="2016-10-10T00:00:00"/>
    <n v="3665"/>
    <s v="8T"/>
    <s v="DOANH THAI"/>
    <s v="SONG THAN"/>
    <n v="17"/>
    <n v="20"/>
    <n v="1166200"/>
    <m/>
    <m/>
    <n v="1166200"/>
    <m/>
    <s v="THÙNG"/>
    <m/>
    <m/>
  </r>
  <r>
    <n v="273"/>
    <x v="26"/>
    <d v="2016-11-10T00:00:00"/>
    <n v="3695"/>
    <s v="8T"/>
    <s v="BINHMINH(LA)"/>
    <s v="LONG AN"/>
    <n v="64"/>
    <n v="70"/>
    <n v="1724749.04"/>
    <m/>
    <m/>
    <n v="1724749.04"/>
    <m/>
    <s v="BOARD"/>
    <m/>
    <m/>
  </r>
  <r>
    <n v="274"/>
    <x v="26"/>
    <d v="2016-12-10T00:00:00"/>
    <n v="3914"/>
    <s v="8T"/>
    <s v="LAVIE"/>
    <s v="LONG AN"/>
    <n v="93"/>
    <n v="100"/>
    <n v="2059878.66"/>
    <m/>
    <m/>
    <n v="2059878.66"/>
    <m/>
    <s v="THÙNG"/>
    <m/>
    <m/>
  </r>
  <r>
    <n v="275"/>
    <x v="26"/>
    <s v="01/10/2016"/>
    <n v="4285"/>
    <s v="8T"/>
    <s v="MINHQUANG"/>
    <s v="SONG THAN 3"/>
    <n v="24"/>
    <n v="30"/>
    <n v="1277910.2"/>
    <m/>
    <m/>
    <n v="1277910.2"/>
    <m/>
    <s v="BOARD"/>
    <m/>
    <m/>
  </r>
  <r>
    <n v="276"/>
    <x v="27"/>
    <s v="07/10/2016"/>
    <n v="4196"/>
    <s v="2.5T"/>
    <s v="DOANH THAI"/>
    <s v="SONG THAN"/>
    <n v="17"/>
    <n v="20"/>
    <n v="476877.8"/>
    <m/>
    <m/>
    <n v="476877.8"/>
    <m/>
    <s v="THÙNG"/>
    <m/>
    <m/>
  </r>
  <r>
    <n v="277"/>
    <x v="28"/>
    <d v="2016-06-10T00:00:00"/>
    <n v="4146"/>
    <s v="1.2T"/>
    <s v="VINACOSMO"/>
    <s v="HCM"/>
    <n v="55"/>
    <n v="60"/>
    <n v="679792.68"/>
    <m/>
    <m/>
    <n v="679792.68"/>
    <m/>
    <s v="THÙNG"/>
    <m/>
    <m/>
  </r>
  <r>
    <n v="278"/>
    <x v="28"/>
    <d v="2016-06-10T00:00:00"/>
    <n v="4154"/>
    <s v="1.2T"/>
    <s v="SAMSUNG1"/>
    <s v="HCM(Q9)"/>
    <n v="27"/>
    <n v="30"/>
    <n v="491067.22"/>
    <m/>
    <m/>
    <n v="491067.22"/>
    <m/>
    <s v="THÙNG"/>
    <m/>
    <m/>
  </r>
  <r>
    <n v="279"/>
    <x v="28"/>
    <d v="2016-07-10T00:00:00"/>
    <n v="4192"/>
    <s v="1.2T"/>
    <s v="HAIMY"/>
    <s v="Binh Duong"/>
    <n v="10"/>
    <n v="10"/>
    <n v="358030.26"/>
    <m/>
    <m/>
    <n v="358030.26"/>
    <m/>
    <s v="THÙNG"/>
    <m/>
    <m/>
  </r>
  <r>
    <n v="280"/>
    <x v="28"/>
    <d v="2016-07-10T00:00:00"/>
    <n v="3636"/>
    <s v="1.2T"/>
    <s v="BINHDONG"/>
    <s v="Binh Duong"/>
    <n v="25"/>
    <n v="30"/>
    <n v="491067.22"/>
    <n v="245533.61"/>
    <s v="&gt;50% CHO BINH DONG VE"/>
    <n v="736600.83"/>
    <m/>
    <s v="BOARD"/>
    <m/>
    <m/>
  </r>
  <r>
    <n v="281"/>
    <x v="28"/>
    <d v="2016-08-10T00:00:00"/>
    <n v="3811"/>
    <s v="1.2T"/>
    <s v="LAVIE"/>
    <s v="LONG AN"/>
    <n v="93"/>
    <n v="100"/>
    <n v="924207.62"/>
    <m/>
    <m/>
    <n v="924207.62"/>
    <m/>
    <s v="THÙNG"/>
    <m/>
    <m/>
  </r>
  <r>
    <n v="282"/>
    <x v="28"/>
    <d v="2016-09-30T00:00:00"/>
    <n v="2777"/>
    <s v="1.2T"/>
    <s v="TYXUAN"/>
    <s v="VINH LONG"/>
    <n v="179"/>
    <n v="180"/>
    <n v="2613907.6185599999"/>
    <m/>
    <m/>
    <n v="2613907.6185599999"/>
    <m/>
    <s v="THÙNG"/>
    <m/>
    <m/>
  </r>
  <r>
    <n v="283"/>
    <x v="28"/>
    <d v="2016-10-03T00:00:00"/>
    <n v="4323"/>
    <s v="1.2T"/>
    <s v="FUJIKURA"/>
    <s v="Binh Duong"/>
    <n v="1"/>
    <n v="10"/>
    <n v="322227.234"/>
    <m/>
    <m/>
    <n v="322227.234"/>
    <m/>
    <s v="THÙNG"/>
    <m/>
    <m/>
  </r>
  <r>
    <n v="284"/>
    <x v="28"/>
    <d v="2016-10-03T00:00:00"/>
    <n v="4210"/>
    <s v="1.2T"/>
    <s v="MINHQUANG"/>
    <s v="SONG THAN 3"/>
    <n v="24"/>
    <n v="30"/>
    <n v="491067.22"/>
    <m/>
    <m/>
    <n v="491067.22"/>
    <m/>
    <s v="BOARD"/>
    <m/>
    <m/>
  </r>
  <r>
    <n v="285"/>
    <x v="28"/>
    <d v="2016-10-04T00:00:00"/>
    <n v="4224"/>
    <s v="1.2T"/>
    <s v="VISINGPACK"/>
    <s v="HCM"/>
    <n v="35"/>
    <n v="40"/>
    <n v="552943.43999999994"/>
    <m/>
    <m/>
    <n v="552943.43999999994"/>
    <m/>
    <s v="THÙNG"/>
    <m/>
    <m/>
  </r>
  <r>
    <n v="286"/>
    <x v="28"/>
    <d v="2016-10-04T00:00:00"/>
    <n v="4339"/>
    <s v="1.2T"/>
    <s v="KIMLONG"/>
    <s v="LONG AN"/>
    <n v="66"/>
    <n v="70"/>
    <n v="738575.04"/>
    <m/>
    <m/>
    <n v="738575.04"/>
    <m/>
    <s v="THÙNG"/>
    <m/>
    <m/>
  </r>
  <r>
    <n v="287"/>
    <x v="28"/>
    <d v="2016-10-05T00:00:00"/>
    <n v="4477"/>
    <s v="1.2T"/>
    <s v="CAU TRE"/>
    <s v="HCM"/>
    <n v="37"/>
    <n v="40"/>
    <n v="552943.43999999994"/>
    <m/>
    <m/>
    <n v="552943.43999999994"/>
    <m/>
    <s v="THÙNG"/>
    <m/>
    <m/>
  </r>
  <r>
    <n v="288"/>
    <x v="28"/>
    <d v="2016-10-05T00:00:00"/>
    <n v="4464"/>
    <s v="1.2T"/>
    <s v="HUNGCHENG"/>
    <s v="Binh Duong"/>
    <n v="5"/>
    <n v="10"/>
    <n v="358030.26"/>
    <m/>
    <m/>
    <n v="358030.26"/>
    <m/>
    <s v="THÙNG"/>
    <m/>
    <m/>
  </r>
  <r>
    <n v="289"/>
    <x v="28"/>
    <d v="2016-10-10T00:00:00"/>
    <n v="3729"/>
    <s v="1.2T"/>
    <s v="HUNGCHENG1(DX)"/>
    <s v="DONG XOAI"/>
    <n v="120"/>
    <n v="120"/>
    <n v="1047962.02"/>
    <m/>
    <m/>
    <n v="1047962.02"/>
    <m/>
    <s v="THÙNG"/>
    <m/>
    <m/>
  </r>
  <r>
    <n v="290"/>
    <x v="28"/>
    <d v="2016-11-10T00:00:00"/>
    <n v="3668"/>
    <s v="1.2T"/>
    <s v="OIA 1"/>
    <s v="Lam Dong"/>
    <n v="195"/>
    <n v="200"/>
    <n v="2931140.8"/>
    <m/>
    <m/>
    <n v="2931140.8"/>
    <m/>
    <s v="THÙNG"/>
    <m/>
    <m/>
  </r>
  <r>
    <n v="291"/>
    <x v="29"/>
    <d v="2016-01-10T00:00:00"/>
    <n v="2787"/>
    <s v="2.5T"/>
    <s v="RINNAI"/>
    <s v="Binh Duong"/>
    <n v="15"/>
    <n v="20"/>
    <n v="476877.8"/>
    <m/>
    <m/>
    <n v="476877.8"/>
    <m/>
    <s v="THÙNG"/>
    <m/>
    <m/>
  </r>
  <r>
    <n v="292"/>
    <x v="29"/>
    <d v="2016-01-10T00:00:00"/>
    <n v="4289"/>
    <s v="2.5T"/>
    <s v="DOANH THAI"/>
    <s v="SONG THAN"/>
    <n v="17"/>
    <n v="20"/>
    <n v="476877.8"/>
    <m/>
    <m/>
    <n v="476877.8"/>
    <m/>
    <s v="THÙNG"/>
    <m/>
    <m/>
  </r>
  <r>
    <n v="293"/>
    <x v="29"/>
    <d v="2016-03-10T00:00:00"/>
    <n v="4304"/>
    <s v="2.5T"/>
    <s v="URC"/>
    <s v="Binh Duong"/>
    <n v="1"/>
    <n v="10"/>
    <n v="358031.14199999999"/>
    <m/>
    <m/>
    <n v="358031.14199999999"/>
    <m/>
    <s v="THÙNG"/>
    <m/>
    <m/>
  </r>
  <r>
    <n v="294"/>
    <x v="29"/>
    <d v="2016-03-10T00:00:00"/>
    <n v="4225"/>
    <s v="2.5T"/>
    <s v="SAMSUNG1"/>
    <s v="HCM(Q9)"/>
    <n v="27"/>
    <n v="30"/>
    <n v="491066.73"/>
    <m/>
    <m/>
    <n v="491066.73"/>
    <m/>
    <s v="THÙNG"/>
    <m/>
    <m/>
  </r>
  <r>
    <n v="295"/>
    <x v="29"/>
    <d v="2016-04-10T00:00:00"/>
    <n v="4340"/>
    <s v="2.5T"/>
    <s v="SAMSUNG1"/>
    <s v="HCM(Q9)"/>
    <n v="27"/>
    <n v="30"/>
    <n v="545629.69999999995"/>
    <m/>
    <m/>
    <n v="545629.69999999995"/>
    <m/>
    <s v="THÙNG"/>
    <m/>
    <m/>
  </r>
  <r>
    <n v="296"/>
    <x v="29"/>
    <d v="2016-04-10T00:00:00"/>
    <n v="4383"/>
    <s v="2.5T"/>
    <s v="MINHTHANH"/>
    <s v="HCM"/>
    <n v="35"/>
    <n v="40"/>
    <n v="614382.57999999996"/>
    <m/>
    <m/>
    <n v="614382.57999999996"/>
    <m/>
    <s v="BOARD"/>
    <m/>
    <m/>
  </r>
  <r>
    <n v="297"/>
    <x v="29"/>
    <d v="2016-05-10T00:00:00"/>
    <n v="4465"/>
    <s v="2.5T"/>
    <s v="SAMSUNG1"/>
    <s v="HCM(Q9)"/>
    <n v="27"/>
    <n v="30"/>
    <n v="545629.69999999995"/>
    <m/>
    <m/>
    <n v="545629.69999999995"/>
    <m/>
    <s v="THÙNG"/>
    <m/>
    <m/>
  </r>
  <r>
    <n v="298"/>
    <x v="29"/>
    <d v="2016-05-10T00:00:00"/>
    <n v="4497"/>
    <s v="2.5T"/>
    <s v="RINNAI"/>
    <s v="Binh Duong"/>
    <n v="15"/>
    <n v="20"/>
    <n v="476877.8"/>
    <m/>
    <m/>
    <n v="476877.8"/>
    <m/>
    <s v="THÙNG"/>
    <m/>
    <m/>
  </r>
  <r>
    <n v="299"/>
    <x v="29"/>
    <d v="2016-07-10T00:00:00"/>
    <n v="3611"/>
    <s v="2.5T"/>
    <s v="SAMSUNG1"/>
    <s v="HCM(Q9)"/>
    <n v="27"/>
    <n v="30"/>
    <n v="545629.69999999995"/>
    <m/>
    <m/>
    <n v="545629.69999999995"/>
    <m/>
    <s v="THÙNG"/>
    <m/>
    <m/>
  </r>
  <r>
    <n v="300"/>
    <x v="29"/>
    <d v="2016-08-10T00:00:00"/>
    <n v="3705"/>
    <s v="2.5T"/>
    <s v="SAMSUNG1"/>
    <s v="HCM(Q9)"/>
    <n v="27"/>
    <n v="30"/>
    <n v="545629.69999999995"/>
    <m/>
    <m/>
    <n v="545629.69999999995"/>
    <m/>
    <s v="THÙNG"/>
    <m/>
    <m/>
  </r>
  <r>
    <n v="301"/>
    <x v="29"/>
    <d v="2016-08-10T00:00:00"/>
    <n v="3812"/>
    <s v="2.5T"/>
    <s v="SAMSUNG1"/>
    <s v="HCM(Q9)"/>
    <n v="27"/>
    <n v="30"/>
    <n v="545629.69999999995"/>
    <m/>
    <m/>
    <n v="545629.69999999995"/>
    <m/>
    <s v="THÙNG"/>
    <m/>
    <m/>
  </r>
  <r>
    <n v="302"/>
    <x v="29"/>
    <d v="2016-10-10T00:00:00"/>
    <n v="3739"/>
    <s v="2.5T"/>
    <s v="SAMSUNG1"/>
    <s v="HCM(Q9)"/>
    <n v="27"/>
    <n v="30"/>
    <n v="545629.69999999995"/>
    <m/>
    <m/>
    <n v="545629.69999999995"/>
    <m/>
    <s v="THÙNG"/>
    <m/>
    <m/>
  </r>
  <r>
    <n v="303"/>
    <x v="29"/>
    <d v="2016-11-10T00:00:00"/>
    <n v="3680"/>
    <s v="2.5T"/>
    <s v="SAMSUNG1"/>
    <s v="HCM(Q9)"/>
    <n v="27"/>
    <n v="30"/>
    <n v="545629.69999999995"/>
    <m/>
    <m/>
    <n v="545629.69999999995"/>
    <m/>
    <s v="THÙNG"/>
    <m/>
    <m/>
  </r>
  <r>
    <n v="304"/>
    <x v="29"/>
    <d v="2016-12-10T00:00:00"/>
    <n v="3908"/>
    <s v="2.5T"/>
    <s v="SETTSU"/>
    <s v="Dong Nai"/>
    <n v="65"/>
    <n v="70"/>
    <n v="820639.26"/>
    <m/>
    <m/>
    <n v="820639.26"/>
    <m/>
    <s v="BOARD"/>
    <m/>
    <m/>
  </r>
  <r>
    <n v="305"/>
    <x v="30"/>
    <d v="2016-01-10T00:00:00"/>
    <n v="4283"/>
    <s v="8T"/>
    <s v="PACKAMEX"/>
    <s v="HCM"/>
    <n v="8"/>
    <n v="10"/>
    <n v="1037733.76"/>
    <m/>
    <m/>
    <n v="1037733.76"/>
    <m/>
    <s v="BOARD"/>
    <m/>
    <m/>
  </r>
  <r>
    <n v="306"/>
    <x v="30"/>
    <d v="2016-03-10T00:00:00"/>
    <n v="4301"/>
    <s v="8T"/>
    <s v="TANA"/>
    <s v="HCM"/>
    <n v="12"/>
    <n v="20"/>
    <n v="1166200"/>
    <m/>
    <m/>
    <n v="1166200"/>
    <m/>
    <s v="THÙNG"/>
    <m/>
    <m/>
  </r>
  <r>
    <n v="307"/>
    <x v="30"/>
    <d v="2016-03-10T00:00:00"/>
    <n v="4219"/>
    <s v="8T"/>
    <s v="SANYO"/>
    <s v="Dong Nai"/>
    <n v="35"/>
    <n v="40"/>
    <n v="1389619.42"/>
    <m/>
    <m/>
    <n v="1389619.42"/>
    <m/>
    <s v="THÙNG"/>
    <m/>
    <m/>
  </r>
  <r>
    <n v="308"/>
    <x v="30"/>
    <d v="2016-04-10T00:00:00"/>
    <n v="4341"/>
    <s v="8T"/>
    <s v="BINHMINH(LA)"/>
    <s v="LONG AN"/>
    <n v="64"/>
    <n v="70"/>
    <n v="1724749.04"/>
    <m/>
    <m/>
    <n v="1724749.04"/>
    <m/>
    <s v="BOARD"/>
    <m/>
    <m/>
  </r>
  <r>
    <n v="309"/>
    <x v="30"/>
    <d v="2016-05-10T00:00:00"/>
    <n v="4453"/>
    <s v="8T"/>
    <s v="TANA"/>
    <s v="HCM"/>
    <n v="12"/>
    <n v="20"/>
    <n v="1166200"/>
    <m/>
    <m/>
    <n v="1166200"/>
    <m/>
    <s v="THÙNG"/>
    <m/>
    <m/>
  </r>
  <r>
    <n v="310"/>
    <x v="30"/>
    <d v="2016-06-10T00:00:00"/>
    <n v="4112"/>
    <s v="8T"/>
    <s v="LAVIE"/>
    <s v="LONG AN"/>
    <n v="93"/>
    <n v="100"/>
    <n v="2059878.66"/>
    <m/>
    <m/>
    <n v="2059878.66"/>
    <m/>
    <s v="THÙNG"/>
    <m/>
    <m/>
  </r>
  <r>
    <n v="311"/>
    <x v="30"/>
    <d v="2016-07-10T00:00:00"/>
    <n v="3615"/>
    <s v="8T"/>
    <s v="BINHTUAN"/>
    <s v="Binh Duong"/>
    <n v="15"/>
    <n v="20"/>
    <n v="1166200"/>
    <m/>
    <m/>
    <n v="1166200"/>
    <m/>
    <s v="BOARD"/>
    <m/>
    <m/>
  </r>
  <r>
    <n v="312"/>
    <x v="30"/>
    <d v="2016-08-10T00:00:00"/>
    <n v="3816"/>
    <s v="8T"/>
    <s v="BINHMINH(LA)"/>
    <s v="LONG AN"/>
    <n v="64"/>
    <n v="70"/>
    <n v="1724749.04"/>
    <m/>
    <m/>
    <n v="1724749.04"/>
    <m/>
    <s v="BOARD"/>
    <m/>
    <m/>
  </r>
  <r>
    <n v="313"/>
    <x v="30"/>
    <d v="2016-10-10T00:00:00"/>
    <n v="3718"/>
    <s v="8T"/>
    <s v="LAVIE"/>
    <s v="LONG AN"/>
    <n v="93"/>
    <n v="100"/>
    <n v="2059878.66"/>
    <m/>
    <m/>
    <n v="2059878.66"/>
    <m/>
    <s v="THÙNG"/>
    <m/>
    <m/>
  </r>
  <r>
    <n v="314"/>
    <x v="30"/>
    <d v="2016-11-10T00:00:00"/>
    <n v="3676"/>
    <s v="8T"/>
    <s v="BINHMINH(LA)"/>
    <s v="LONG AN"/>
    <n v="64"/>
    <n v="70"/>
    <n v="1724749.04"/>
    <m/>
    <m/>
    <n v="1724749.04"/>
    <m/>
    <s v="BOARD"/>
    <m/>
    <m/>
  </r>
  <r>
    <n v="315"/>
    <x v="31"/>
    <d v="2016-01-10T00:00:00"/>
    <n v="4271"/>
    <s v="2.5T"/>
    <s v="RINNAI"/>
    <s v="Binh Duong"/>
    <n v="15"/>
    <n v="20"/>
    <n v="476877.8"/>
    <m/>
    <m/>
    <n v="476877.8"/>
    <m/>
    <s v="THÙNG"/>
    <m/>
    <m/>
  </r>
  <r>
    <n v="316"/>
    <x v="31"/>
    <d v="2016-03-10T00:00:00"/>
    <n v="4247"/>
    <s v="2.5T"/>
    <s v="NOK"/>
    <s v="Dong Nai"/>
    <n v="40"/>
    <n v="40"/>
    <n v="614382.57999999996"/>
    <m/>
    <m/>
    <n v="614382.57999999996"/>
    <m/>
    <s v="THÙNG"/>
    <m/>
    <m/>
  </r>
  <r>
    <n v="317"/>
    <x v="31"/>
    <d v="2016-04-10T00:00:00"/>
    <n v="4360"/>
    <s v="2.5T"/>
    <s v="BINHTUAN"/>
    <s v="Binh Duong"/>
    <n v="15"/>
    <n v="20"/>
    <n v="476877.8"/>
    <m/>
    <m/>
    <n v="476877.8"/>
    <m/>
    <s v="BOARD"/>
    <m/>
    <m/>
  </r>
  <r>
    <n v="318"/>
    <x v="31"/>
    <d v="2016-04-10T00:00:00"/>
    <n v="4384"/>
    <s v="2.5T"/>
    <s v="MINHTHANH"/>
    <s v="HCM"/>
    <n v="35"/>
    <n v="40"/>
    <n v="614382.57999999996"/>
    <m/>
    <m/>
    <n v="614382.57999999996"/>
    <m/>
    <s v="BOARD"/>
    <m/>
    <m/>
  </r>
  <r>
    <n v="319"/>
    <x v="31"/>
    <d v="2016-05-10T00:00:00"/>
    <n v="4482"/>
    <s v="2.5T"/>
    <s v="SAMSUNG1"/>
    <s v="HCM(Q9)"/>
    <n v="27"/>
    <n v="30"/>
    <n v="545629.69999999995"/>
    <m/>
    <m/>
    <n v="545629.69999999995"/>
    <m/>
    <s v="THÙNG"/>
    <m/>
    <m/>
  </r>
  <r>
    <n v="320"/>
    <x v="31"/>
    <d v="2016-06-10T00:00:00"/>
    <n v="4134"/>
    <s v="2.5T"/>
    <s v="TINTHANH"/>
    <s v="LONG AN"/>
    <n v="60"/>
    <n v="60"/>
    <n v="755325.2"/>
    <m/>
    <m/>
    <n v="755325.2"/>
    <m/>
    <s v="THÙNG"/>
    <m/>
    <m/>
  </r>
  <r>
    <n v="321"/>
    <x v="31"/>
    <d v="2016-07-10T00:00:00"/>
    <n v="3628"/>
    <s v="2.5T"/>
    <s v="BINH MINH(TANUYEN)"/>
    <s v="Tan Uyen"/>
    <n v="34"/>
    <n v="40"/>
    <n v="614382.57999999996"/>
    <m/>
    <m/>
    <n v="614382.57999999996"/>
    <m/>
    <s v="BOARD"/>
    <m/>
    <m/>
  </r>
  <r>
    <n v="322"/>
    <x v="31"/>
    <d v="2016-08-10T00:00:00"/>
    <n v="3643"/>
    <s v="2.5T"/>
    <s v="SAMSUNG1"/>
    <s v="HCM(Q9)"/>
    <n v="27"/>
    <n v="30"/>
    <n v="545629.69999999995"/>
    <m/>
    <m/>
    <n v="545629.69999999995"/>
    <m/>
    <s v="THÙNG"/>
    <m/>
    <m/>
  </r>
  <r>
    <n v="323"/>
    <x v="31"/>
    <d v="2016-08-10T00:00:00"/>
    <n v="3747"/>
    <s v="2.5T"/>
    <s v="SAMSUNG1"/>
    <s v="HCM(Q9)"/>
    <n v="27"/>
    <n v="30"/>
    <n v="545629.69999999995"/>
    <m/>
    <m/>
    <n v="545629.69999999995"/>
    <m/>
    <s v="THÙNG"/>
    <m/>
    <m/>
  </r>
  <r>
    <n v="324"/>
    <x v="31"/>
    <d v="2016-10-10T00:00:00"/>
    <n v="3845"/>
    <s v="2.5T"/>
    <s v="SAMSUNG1"/>
    <s v="HCM(Q9)"/>
    <n v="27"/>
    <n v="30"/>
    <n v="545629.69999999995"/>
    <m/>
    <m/>
    <n v="545629.69999999995"/>
    <m/>
    <s v="THÙNG"/>
    <m/>
    <m/>
  </r>
  <r>
    <n v="325"/>
    <x v="31"/>
    <d v="2016-11-10T00:00:00"/>
    <n v="3686"/>
    <s v="2.5T"/>
    <s v="BINHTUAN"/>
    <s v="Binh Duong"/>
    <n v="15"/>
    <n v="20"/>
    <n v="476877.8"/>
    <m/>
    <m/>
    <n v="476877.8"/>
    <m/>
    <s v="BOARD"/>
    <m/>
    <m/>
  </r>
  <r>
    <n v="326"/>
    <x v="31"/>
    <d v="2016-11-10T00:00:00"/>
    <n v="3772"/>
    <s v="2.5T"/>
    <s v="GLOMED"/>
    <s v="Binh Duong"/>
    <n v="2"/>
    <n v="10"/>
    <n v="397812.38"/>
    <m/>
    <m/>
    <n v="397812.38"/>
    <m/>
    <s v="THÙNG"/>
    <m/>
    <m/>
  </r>
  <r>
    <n v="327"/>
    <x v="31"/>
    <d v="2016-12-10T00:00:00"/>
    <n v="3903"/>
    <s v="2.5T"/>
    <s v="SAMSUNG1"/>
    <s v="HCM(Q9)"/>
    <n v="27"/>
    <n v="30"/>
    <n v="545629.69999999995"/>
    <m/>
    <m/>
    <n v="545629.69999999995"/>
    <m/>
    <s v="THÙNG"/>
    <m/>
    <m/>
  </r>
  <r>
    <n v="328"/>
    <x v="31"/>
    <d v="2016-12-10T00:00:00"/>
    <n v="3935"/>
    <s v="2.5T"/>
    <s v="NHATKIEN"/>
    <s v="Binh Duong"/>
    <n v="25"/>
    <n v="30"/>
    <n v="545629.69999999995"/>
    <m/>
    <m/>
    <n v="545629.69999999995"/>
    <m/>
    <s v="BOARD"/>
    <m/>
    <m/>
  </r>
  <r>
    <n v="329"/>
    <x v="31"/>
    <s v="07/10/201"/>
    <n v="4185"/>
    <s v="2.5T"/>
    <s v="TL BEN THANH"/>
    <s v="HCM"/>
    <n v="35"/>
    <n v="40"/>
    <n v="614382.57999999996"/>
    <m/>
    <m/>
    <n v="614382.57999999996"/>
    <m/>
    <s v="THÙNG"/>
    <m/>
    <m/>
  </r>
  <r>
    <n v="330"/>
    <x v="32"/>
    <d v="2016-03-10T00:00:00"/>
    <n v="4220"/>
    <s v="5T"/>
    <s v="PACKAMEX"/>
    <s v="HCM"/>
    <n v="8"/>
    <n v="10"/>
    <n v="515708.34"/>
    <m/>
    <m/>
    <n v="515708.34"/>
    <m/>
    <s v="BOARD"/>
    <m/>
    <m/>
  </r>
  <r>
    <n v="331"/>
    <x v="32"/>
    <d v="2016-03-10T00:00:00"/>
    <n v="4310"/>
    <s v="5T"/>
    <s v="SAMSUNG1"/>
    <s v="HCM(Q9)"/>
    <n v="27"/>
    <n v="30"/>
    <n v="704718"/>
    <m/>
    <m/>
    <n v="704718"/>
    <m/>
    <s v="THÙNG"/>
    <m/>
    <m/>
  </r>
  <r>
    <n v="332"/>
    <x v="32"/>
    <d v="2016-04-10T00:00:00"/>
    <n v="4349"/>
    <s v="5T"/>
    <s v="BINHMINH(LA)"/>
    <s v="LONG AN"/>
    <n v="64"/>
    <n v="70"/>
    <n v="1056363.56"/>
    <m/>
    <m/>
    <n v="1056363.56"/>
    <m/>
    <s v="BOARD"/>
    <m/>
    <m/>
  </r>
  <r>
    <n v="333"/>
    <x v="32"/>
    <d v="2016-04-10T00:00:00"/>
    <n v="4462"/>
    <s v="5T"/>
    <s v="SAMSUNG1"/>
    <s v="HCM(Q9)"/>
    <n v="27"/>
    <n v="30"/>
    <n v="704718"/>
    <m/>
    <m/>
    <n v="704718"/>
    <m/>
    <s v="THÙNG"/>
    <m/>
    <m/>
  </r>
  <r>
    <n v="334"/>
    <x v="32"/>
    <d v="2016-06-10T00:00:00"/>
    <n v="4111"/>
    <s v="5T"/>
    <s v="SAMSUNG1"/>
    <s v="HCM(Q9)"/>
    <n v="27"/>
    <n v="30"/>
    <n v="704718"/>
    <m/>
    <m/>
    <n v="704718"/>
    <m/>
    <s v="THÙNG"/>
    <m/>
    <m/>
  </r>
  <r>
    <n v="335"/>
    <x v="32"/>
    <d v="2016-06-10T00:00:00"/>
    <n v="4162"/>
    <s v="5T"/>
    <s v="SAMSUNG1"/>
    <s v="HCM(Q9)"/>
    <n v="27"/>
    <n v="30"/>
    <n v="704718"/>
    <m/>
    <m/>
    <n v="704718"/>
    <m/>
    <s v="THÙNG"/>
    <m/>
    <m/>
  </r>
  <r>
    <n v="336"/>
    <x v="32"/>
    <d v="2016-07-10T00:00:00"/>
    <n v="4190"/>
    <s v="5T"/>
    <s v="SAMSUNG1"/>
    <s v="HCM(Q9)"/>
    <n v="27"/>
    <n v="30"/>
    <n v="704718"/>
    <m/>
    <m/>
    <n v="704718"/>
    <m/>
    <s v="THÙNG"/>
    <m/>
    <m/>
  </r>
  <r>
    <n v="337"/>
    <x v="32"/>
    <d v="2016-08-10T00:00:00"/>
    <n v="3642"/>
    <s v="5T"/>
    <s v="SAMSUNG1"/>
    <s v="HCM(Q9)"/>
    <n v="27"/>
    <n v="30"/>
    <n v="704718"/>
    <m/>
    <m/>
    <n v="704718"/>
    <m/>
    <s v="THÙNG"/>
    <m/>
    <m/>
  </r>
  <r>
    <n v="338"/>
    <x v="32"/>
    <d v="2016-10-10T00:00:00"/>
    <n v="3728"/>
    <s v="5T"/>
    <s v="SC JOHNSON"/>
    <s v="Binh Duong"/>
    <n v="13"/>
    <n v="20"/>
    <n v="616806.12"/>
    <m/>
    <m/>
    <n v="616806.12"/>
    <m/>
    <s v="THÙNG"/>
    <m/>
    <m/>
  </r>
  <r>
    <n v="339"/>
    <x v="32"/>
    <d v="2016-10-10T00:00:00"/>
    <n v="3653"/>
    <s v="5T"/>
    <s v="SAMSUNG1"/>
    <s v="HCM(Q9)"/>
    <n v="27"/>
    <n v="30"/>
    <n v="704718"/>
    <m/>
    <m/>
    <n v="704718"/>
    <m/>
    <s v="THÙNG"/>
    <m/>
    <m/>
  </r>
  <r>
    <n v="340"/>
    <x v="32"/>
    <d v="2016-12-10T00:00:00"/>
    <n v="3904"/>
    <s v="5T"/>
    <s v="SAMSUNG1"/>
    <s v="HCM(Q9)"/>
    <n v="27"/>
    <n v="30"/>
    <n v="704718"/>
    <m/>
    <m/>
    <n v="704718"/>
    <m/>
    <s v="THÙNG"/>
    <m/>
    <m/>
  </r>
  <r>
    <n v="341"/>
    <x v="32"/>
    <d v="2016-12-10T00:00:00"/>
    <n v="3934"/>
    <s v="5T"/>
    <s v="SANYO"/>
    <s v="Dong Nai"/>
    <n v="35"/>
    <n v="40"/>
    <n v="792629.88"/>
    <m/>
    <m/>
    <n v="792629.88"/>
    <m/>
    <s v="THÙNG"/>
    <m/>
    <m/>
  </r>
  <r>
    <n v="342"/>
    <x v="33"/>
    <d v="2016-03-10T00:00:00"/>
    <n v="4228"/>
    <s v="8T"/>
    <s v="HAIMY"/>
    <s v="Binh Duong"/>
    <n v="10"/>
    <n v="10"/>
    <n v="1037733.76"/>
    <m/>
    <m/>
    <n v="1037733.76"/>
    <m/>
    <s v="THÙNG"/>
    <m/>
    <m/>
  </r>
  <r>
    <n v="343"/>
    <x v="33"/>
    <d v="2016-04-10T00:00:00"/>
    <n v="4367"/>
    <s v="8T"/>
    <s v="POUYUEN"/>
    <s v="HCM"/>
    <n v="55"/>
    <n v="60"/>
    <n v="1618624.84"/>
    <m/>
    <m/>
    <n v="1618624.84"/>
    <m/>
    <s v="THÙNG"/>
    <m/>
    <m/>
  </r>
  <r>
    <n v="344"/>
    <x v="33"/>
    <d v="2016-05-10T00:00:00"/>
    <n v="4390"/>
    <s v="8T"/>
    <s v="POUYUEN"/>
    <s v="HCM"/>
    <n v="55"/>
    <n v="60"/>
    <n v="1618624.84"/>
    <m/>
    <m/>
    <n v="1618624.84"/>
    <m/>
    <s v="THÙNG"/>
    <m/>
    <m/>
  </r>
  <r>
    <n v="345"/>
    <x v="33"/>
    <d v="2016-06-10T00:00:00"/>
    <n v="4136"/>
    <s v="8T"/>
    <s v="LAVIE"/>
    <s v="LONG AN"/>
    <n v="93"/>
    <n v="100"/>
    <n v="2059878.66"/>
    <m/>
    <m/>
    <n v="2059878.66"/>
    <m/>
    <s v="THÙNG"/>
    <m/>
    <m/>
  </r>
  <r>
    <n v="346"/>
    <x v="33"/>
    <d v="2016-10-10T00:00:00"/>
    <n v="3733"/>
    <s v="8T"/>
    <s v="TANTHANH"/>
    <s v="DI AN"/>
    <n v="6"/>
    <n v="10"/>
    <n v="1037733.76"/>
    <m/>
    <m/>
    <n v="1037733.76"/>
    <m/>
    <n v="0"/>
    <m/>
    <m/>
  </r>
  <r>
    <n v="347"/>
    <x v="33"/>
    <d v="2016-11-10T00:00:00"/>
    <n v="3672"/>
    <s v="8T"/>
    <s v="LAVIE"/>
    <s v="LONG AN"/>
    <n v="93"/>
    <n v="100"/>
    <n v="2059878.66"/>
    <m/>
    <m/>
    <n v="2059878.66"/>
    <m/>
    <s v="THÙNG"/>
    <m/>
    <m/>
  </r>
  <r>
    <n v="348"/>
    <x v="33"/>
    <s v="30/09/2016"/>
    <n v="2783"/>
    <s v="8T"/>
    <s v="POUYUEN"/>
    <s v="HCM"/>
    <n v="55"/>
    <n v="60"/>
    <n v="1618624.84"/>
    <m/>
    <m/>
    <n v="1618624.84"/>
    <m/>
    <s v="THÙNG"/>
    <m/>
    <m/>
  </r>
  <r>
    <n v="349"/>
    <x v="34"/>
    <d v="2016-01-10T00:00:00"/>
    <n v="2786"/>
    <s v="8T"/>
    <s v="BINHMINH(LA)"/>
    <s v="LONG AN"/>
    <n v="64"/>
    <n v="70"/>
    <n v="1724749.04"/>
    <m/>
    <m/>
    <n v="1724749.04"/>
    <m/>
    <s v="BOARD"/>
    <m/>
    <m/>
  </r>
  <r>
    <n v="350"/>
    <x v="34"/>
    <d v="2016-03-10T00:00:00"/>
    <n v="4334"/>
    <s v="8T"/>
    <s v="BINHMINH(LA)"/>
    <s v="LONG AN"/>
    <n v="64"/>
    <n v="70"/>
    <n v="1724749.04"/>
    <m/>
    <m/>
    <n v="1724749.04"/>
    <m/>
    <s v="BOARD"/>
    <m/>
    <m/>
  </r>
  <r>
    <n v="351"/>
    <x v="34"/>
    <d v="2016-05-10T00:00:00"/>
    <n v="4452"/>
    <s v="8T"/>
    <s v="LAVIE"/>
    <s v="LONG AN"/>
    <n v="93"/>
    <n v="100"/>
    <n v="2059878.66"/>
    <m/>
    <m/>
    <n v="2059878.66"/>
    <m/>
    <s v="THÙNG"/>
    <m/>
    <m/>
  </r>
  <r>
    <n v="352"/>
    <x v="34"/>
    <d v="2016-06-10T00:00:00"/>
    <n v="3603"/>
    <s v="8T"/>
    <s v="TYXUAN"/>
    <s v="VINH LONG"/>
    <n v="179"/>
    <n v="180"/>
    <n v="5186160"/>
    <m/>
    <m/>
    <n v="5186160"/>
    <m/>
    <s v="THÙNG"/>
    <m/>
    <m/>
  </r>
  <r>
    <n v="353"/>
    <x v="34"/>
    <d v="2016-07-10T00:00:00"/>
    <n v="4197"/>
    <s v="8T"/>
    <s v="HUNGCHENG"/>
    <s v="Binh Duong"/>
    <n v="5"/>
    <n v="10"/>
    <n v="1037733.76"/>
    <m/>
    <m/>
    <n v="1037733.76"/>
    <m/>
    <s v="THÙNG"/>
    <m/>
    <m/>
  </r>
  <r>
    <n v="354"/>
    <x v="34"/>
    <d v="2016-08-10T00:00:00"/>
    <n v="3740"/>
    <s v="8T"/>
    <s v="HUNGCHENG"/>
    <s v="Binh Duong"/>
    <n v="5"/>
    <n v="10"/>
    <n v="1037733.76"/>
    <m/>
    <m/>
    <n v="1037733.76"/>
    <m/>
    <s v="THÙNG"/>
    <m/>
    <m/>
  </r>
  <r>
    <n v="355"/>
    <x v="34"/>
    <d v="2016-12-10T00:00:00"/>
    <n v="3910"/>
    <s v="8T"/>
    <s v="POUYUEN"/>
    <s v="HCM"/>
    <n v="55"/>
    <n v="60"/>
    <n v="1618624.84"/>
    <m/>
    <m/>
    <n v="1618624.84"/>
    <m/>
    <s v="THÙNG"/>
    <m/>
    <m/>
  </r>
  <r>
    <n v="356"/>
    <x v="35"/>
    <d v="2016-03-10T00:00:00"/>
    <n v="4216"/>
    <s v="5T"/>
    <s v="DU XINH"/>
    <s v="Binh Duong"/>
    <n v="8"/>
    <n v="10"/>
    <n v="515708.34"/>
    <m/>
    <m/>
    <n v="515708.34"/>
    <m/>
    <s v="BOARD"/>
    <m/>
    <m/>
  </r>
  <r>
    <n v="357"/>
    <x v="35"/>
    <d v="2016-04-10T00:00:00"/>
    <n v="4336"/>
    <s v="5T"/>
    <s v="PACKAMEX"/>
    <s v="HCM"/>
    <n v="8"/>
    <n v="10"/>
    <n v="515708.34"/>
    <m/>
    <m/>
    <n v="515708.34"/>
    <m/>
    <s v="BOARD"/>
    <m/>
    <m/>
  </r>
  <r>
    <n v="358"/>
    <x v="35"/>
    <d v="2016-05-10T00:00:00"/>
    <n v="4388"/>
    <s v="5T"/>
    <s v="TANA"/>
    <s v="HCM"/>
    <n v="12"/>
    <n v="20"/>
    <n v="616806.12"/>
    <m/>
    <m/>
    <n v="616806.12"/>
    <m/>
    <s v="THÙNG"/>
    <m/>
    <m/>
  </r>
  <r>
    <n v="359"/>
    <x v="35"/>
    <d v="2016-06-10T00:00:00"/>
    <n v="4133"/>
    <s v="5T"/>
    <s v="BINHMINH(LA)"/>
    <s v="LONG AN"/>
    <n v="64"/>
    <n v="70"/>
    <n v="1056363.56"/>
    <m/>
    <m/>
    <n v="1056363.56"/>
    <m/>
    <s v="BOARD"/>
    <m/>
    <m/>
  </r>
  <r>
    <n v="360"/>
    <x v="35"/>
    <d v="2016-06-10T00:00:00"/>
    <n v="4172"/>
    <s v="5T"/>
    <s v="TYXUAN"/>
    <s v="VINH LONG"/>
    <n v="179"/>
    <n v="180"/>
    <n v="3553480"/>
    <m/>
    <m/>
    <n v="3553480"/>
    <m/>
    <s v="THÙNG"/>
    <m/>
    <m/>
  </r>
  <r>
    <n v="361"/>
    <x v="35"/>
    <d v="2016-10-10T00:00:00"/>
    <n v="3741"/>
    <s v="5T"/>
    <s v="TINTHANH"/>
    <s v="LONG AN"/>
    <n v="60"/>
    <n v="60"/>
    <n v="972847.96"/>
    <m/>
    <m/>
    <n v="972847.96"/>
    <m/>
    <s v="THÙNG"/>
    <m/>
    <m/>
  </r>
  <r>
    <n v="362"/>
    <x v="35"/>
    <d v="2016-12-10T00:00:00"/>
    <n v="3928"/>
    <s v="5T"/>
    <s v="SANYO"/>
    <s v="Dong Nai"/>
    <n v="35"/>
    <n v="40"/>
    <n v="792629.88"/>
    <m/>
    <m/>
    <n v="792629.88"/>
    <m/>
    <s v="THÙNG"/>
    <m/>
    <m/>
  </r>
  <r>
    <n v="363"/>
    <x v="35"/>
    <s v="30/09/2016"/>
    <n v="4269"/>
    <s v="5T"/>
    <s v="BINHMINH(LA)"/>
    <s v="LONG AN"/>
    <n v="64"/>
    <n v="70"/>
    <n v="1056363.56"/>
    <m/>
    <m/>
    <n v="1056363.56"/>
    <m/>
    <s v="BOARD"/>
    <m/>
    <m/>
  </r>
  <r>
    <n v="364"/>
    <x v="36"/>
    <d v="2016-01-10T00:00:00"/>
    <n v="4282"/>
    <s v="2.5T"/>
    <s v="BINHDONG"/>
    <s v="Binh Duong"/>
    <n v="25"/>
    <n v="30"/>
    <n v="545629.69999999995"/>
    <m/>
    <m/>
    <n v="545629.69999999995"/>
    <m/>
    <s v="BOARD"/>
    <m/>
    <m/>
  </r>
  <r>
    <n v="365"/>
    <x v="36"/>
    <d v="2016-01-10T00:00:00"/>
    <n v="4205"/>
    <s v="2.5T"/>
    <s v="BINHDONG"/>
    <s v="Binh Duong"/>
    <n v="25"/>
    <n v="30"/>
    <n v="545629.69999999995"/>
    <m/>
    <m/>
    <n v="545629.69999999995"/>
    <m/>
    <s v="BOARD"/>
    <m/>
    <m/>
  </r>
  <r>
    <n v="366"/>
    <x v="36"/>
    <d v="2016-03-10T00:00:00"/>
    <n v="4223"/>
    <s v="2.5T"/>
    <s v="MINHTHANH"/>
    <s v="HCM"/>
    <n v="35"/>
    <n v="40"/>
    <n v="614382.57999999996"/>
    <m/>
    <m/>
    <n v="614382.57999999996"/>
    <m/>
    <s v="BOARD"/>
    <m/>
    <m/>
  </r>
  <r>
    <n v="367"/>
    <x v="36"/>
    <d v="2016-03-10T00:00:00"/>
    <n v="4313"/>
    <s v="2.5T"/>
    <s v="NHATKIEN"/>
    <s v="Binh Duong"/>
    <n v="25"/>
    <n v="30"/>
    <n v="545629.69999999995"/>
    <m/>
    <m/>
    <n v="545629.69999999995"/>
    <m/>
    <s v="BOARD"/>
    <m/>
    <m/>
  </r>
  <r>
    <n v="368"/>
    <x v="36"/>
    <d v="2016-04-10T00:00:00"/>
    <n v="4338"/>
    <s v="2.5T"/>
    <s v="SANYO"/>
    <s v="Dong Nai"/>
    <n v="35"/>
    <n v="40"/>
    <n v="614382.57999999996"/>
    <m/>
    <m/>
    <n v="614382.57999999996"/>
    <m/>
    <s v="THÙNG"/>
    <m/>
    <m/>
  </r>
  <r>
    <n v="369"/>
    <x v="36"/>
    <d v="2016-04-10T00:00:00"/>
    <n v="4375"/>
    <s v="2.5T"/>
    <s v="MINHTHANH"/>
    <s v="HCM"/>
    <n v="35"/>
    <n v="40"/>
    <n v="614382.57999999996"/>
    <m/>
    <m/>
    <n v="614382.57999999996"/>
    <m/>
    <s v="BOARD"/>
    <m/>
    <m/>
  </r>
  <r>
    <n v="370"/>
    <x v="36"/>
    <d v="2016-05-10T00:00:00"/>
    <n v="4459"/>
    <s v="2.5T"/>
    <s v="SAMSUNG1"/>
    <s v="HCM(Q9)"/>
    <n v="27"/>
    <n v="30"/>
    <n v="545629.69999999995"/>
    <m/>
    <m/>
    <n v="545629.69999999995"/>
    <m/>
    <s v="THÙNG"/>
    <m/>
    <m/>
  </r>
  <r>
    <n v="371"/>
    <x v="36"/>
    <d v="2016-06-10T00:00:00"/>
    <n v="4168"/>
    <s v="2.5T"/>
    <s v="BINHDONG"/>
    <s v="Binh Duong"/>
    <n v="25"/>
    <n v="30"/>
    <n v="545629.69999999995"/>
    <m/>
    <m/>
    <n v="545629.69999999995"/>
    <m/>
    <s v="BOARD"/>
    <m/>
    <m/>
  </r>
  <r>
    <n v="372"/>
    <x v="36"/>
    <d v="2016-06-10T00:00:00"/>
    <n v="4138"/>
    <s v="2.5T"/>
    <s v="DIENQUANG"/>
    <s v="DONG AN"/>
    <n v="12"/>
    <n v="20"/>
    <n v="476877.8"/>
    <m/>
    <m/>
    <n v="476877.8"/>
    <m/>
    <s v="THÙNG"/>
    <m/>
    <m/>
  </r>
  <r>
    <n v="373"/>
    <x v="36"/>
    <d v="2016-08-10T00:00:00"/>
    <n v="3641"/>
    <s v="2.5T"/>
    <s v="SAMSUNG1"/>
    <s v="HCM(Q9)"/>
    <n v="27"/>
    <n v="30"/>
    <n v="545629.69999999995"/>
    <m/>
    <m/>
    <n v="545629.69999999995"/>
    <m/>
    <s v="THÙNG"/>
    <m/>
    <m/>
  </r>
  <r>
    <n v="374"/>
    <x v="36"/>
    <d v="2016-08-10T00:00:00"/>
    <n v="3836"/>
    <s v="2.5T"/>
    <s v="DOANH THAI (TAN UYEN)"/>
    <s v="TAN YUEN"/>
    <n v="34"/>
    <n v="40"/>
    <n v="614382.57999999996"/>
    <m/>
    <m/>
    <n v="614382.57999999996"/>
    <m/>
    <n v="0"/>
    <m/>
    <m/>
  </r>
  <r>
    <n v="375"/>
    <x v="36"/>
    <d v="2016-10-10T00:00:00"/>
    <n v="3721"/>
    <s v="2.5T"/>
    <s v="SAMSUNG1"/>
    <s v="HCM(Q9)"/>
    <n v="27"/>
    <n v="30"/>
    <n v="545629.69999999995"/>
    <m/>
    <m/>
    <n v="545629.69999999995"/>
    <m/>
    <s v="THÙNG"/>
    <m/>
    <m/>
  </r>
  <r>
    <n v="376"/>
    <x v="36"/>
    <d v="2016-10-10T00:00:00"/>
    <n v="3751"/>
    <s v="2.5T"/>
    <s v="VINACOSMO"/>
    <s v="HCM"/>
    <n v="55"/>
    <n v="60"/>
    <n v="755325.2"/>
    <m/>
    <m/>
    <n v="755325.2"/>
    <m/>
    <s v="THÙNG"/>
    <m/>
    <m/>
  </r>
  <r>
    <n v="377"/>
    <x v="36"/>
    <d v="2016-11-10T00:00:00"/>
    <n v="3766"/>
    <s v="2.5T"/>
    <s v="PACKAMEX"/>
    <s v="HCM"/>
    <n v="8"/>
    <n v="10"/>
    <n v="397812.38"/>
    <m/>
    <m/>
    <n v="397812.38"/>
    <m/>
    <s v="BOARD"/>
    <m/>
    <m/>
  </r>
  <r>
    <n v="378"/>
    <x v="36"/>
    <d v="2016-11-10T00:00:00"/>
    <n v="3675"/>
    <s v="2.5T"/>
    <s v="LOTTE"/>
    <s v="Binh Duong"/>
    <n v="14"/>
    <n v="20"/>
    <n v="476877.8"/>
    <m/>
    <m/>
    <n v="476877.8"/>
    <m/>
    <s v="THÙNG"/>
    <m/>
    <m/>
  </r>
  <r>
    <n v="379"/>
    <x v="36"/>
    <d v="2016-11-10T00:00:00"/>
    <n v="3795"/>
    <s v="2.5T"/>
    <s v="SAMSUNG1"/>
    <s v="HCM(Q9)"/>
    <n v="27"/>
    <n v="30"/>
    <n v="545629.69999999995"/>
    <m/>
    <m/>
    <n v="545629.69999999995"/>
    <m/>
    <s v="THÙNG"/>
    <m/>
    <m/>
  </r>
  <r>
    <n v="380"/>
    <x v="36"/>
    <d v="2016-12-10T00:00:00"/>
    <n v="3964"/>
    <s v="2.5T"/>
    <s v="BINHDONG"/>
    <s v="Binh Duong"/>
    <n v="25"/>
    <n v="30"/>
    <n v="545629.69999999995"/>
    <m/>
    <m/>
    <n v="545629.69999999995"/>
    <m/>
    <s v="BOARD"/>
    <m/>
    <m/>
  </r>
  <r>
    <n v="381"/>
    <x v="36"/>
    <s v="05/10/2016"/>
    <n v="4493"/>
    <s v="2.5T"/>
    <s v="TANA"/>
    <s v="HCM"/>
    <n v="12"/>
    <n v="20"/>
    <n v="476877.8"/>
    <n v="238438.9"/>
    <s v="&gt;50% CHO HANG PALETT  VE"/>
    <n v="715316.7"/>
    <m/>
    <s v="THÙNG"/>
    <m/>
    <m/>
  </r>
  <r>
    <n v="382"/>
    <x v="36"/>
    <s v="07/10/206"/>
    <n v="3613"/>
    <s v="2.5T"/>
    <s v="SAMSUNG1"/>
    <s v="HCM(Q9)"/>
    <n v="27"/>
    <n v="30"/>
    <n v="545629.69999999995"/>
    <m/>
    <m/>
    <n v="545629.69999999995"/>
    <m/>
    <s v="THÙNG"/>
    <m/>
    <m/>
  </r>
  <r>
    <n v="383"/>
    <x v="34"/>
    <s v="13/10/2016"/>
    <n v="3996"/>
    <s v="8T"/>
    <s v="POUYUEN"/>
    <s v="HCM"/>
    <n v="55"/>
    <n v="60"/>
    <n v="1618624.84"/>
    <m/>
    <m/>
    <n v="1618624.84"/>
    <m/>
    <s v="THÙNG"/>
    <m/>
    <m/>
  </r>
  <r>
    <n v="384"/>
    <x v="24"/>
    <s v="13/10/2016"/>
    <n v="4720"/>
    <s v="5T"/>
    <s v="SAMSUNG1"/>
    <s v="HCM(Q9)"/>
    <n v="27"/>
    <n v="30"/>
    <n v="704718"/>
    <m/>
    <m/>
    <n v="704718"/>
    <m/>
    <s v="THÙNG"/>
    <m/>
    <m/>
  </r>
  <r>
    <n v="385"/>
    <x v="11"/>
    <s v="13/10/2016"/>
    <n v="3987"/>
    <s v="8T"/>
    <s v="BINHMINH(LA)"/>
    <s v="LONG AN"/>
    <n v="64"/>
    <n v="70"/>
    <n v="1724749.04"/>
    <m/>
    <m/>
    <n v="1724749.04"/>
    <m/>
    <s v="BOARD"/>
    <m/>
    <m/>
  </r>
  <r>
    <n v="386"/>
    <x v="25"/>
    <s v="13/10/2016"/>
    <n v="4723"/>
    <s v="10T"/>
    <s v="DOANH THAI"/>
    <s v="SONG THAN"/>
    <n v="17"/>
    <n v="20"/>
    <n v="1247573.32"/>
    <m/>
    <m/>
    <n v="1247573.32"/>
    <m/>
    <s v="THÙNG"/>
    <m/>
    <m/>
  </r>
  <r>
    <n v="387"/>
    <x v="7"/>
    <s v="13/10/2016"/>
    <n v="4729"/>
    <s v="2.5T"/>
    <s v="TANA"/>
    <s v="HCM"/>
    <n v="12"/>
    <n v="20"/>
    <n v="476877.8"/>
    <m/>
    <m/>
    <n v="476877.8"/>
    <m/>
    <s v="THÙNG"/>
    <m/>
    <m/>
  </r>
  <r>
    <n v="388"/>
    <x v="3"/>
    <s v="13/10/2016"/>
    <n v="4730"/>
    <s v="2.5T"/>
    <s v="HERCULES"/>
    <s v="Binh Duong"/>
    <n v="40"/>
    <n v="40"/>
    <n v="614382.57999999996"/>
    <m/>
    <m/>
    <n v="614382.57999999996"/>
    <m/>
    <s v="THÙNG"/>
    <m/>
    <m/>
  </r>
  <r>
    <n v="389"/>
    <x v="2"/>
    <s v="13/10/2016"/>
    <n v="1120"/>
    <s v="5T"/>
    <s v="SAMSUNG1"/>
    <s v="HCM(Q9)"/>
    <n v="27"/>
    <n v="30"/>
    <n v="704718"/>
    <m/>
    <m/>
    <n v="704718"/>
    <m/>
    <s v="THÙNG"/>
    <m/>
    <m/>
  </r>
  <r>
    <n v="390"/>
    <x v="10"/>
    <s v="13/10/2016"/>
    <n v="4727"/>
    <s v="5T"/>
    <s v="BINHMINH(LA)"/>
    <s v="LONG AN"/>
    <n v="64"/>
    <n v="70"/>
    <n v="1056363.56"/>
    <m/>
    <m/>
    <n v="1056363.56"/>
    <m/>
    <s v="BOARD"/>
    <m/>
    <m/>
  </r>
  <r>
    <n v="391"/>
    <x v="31"/>
    <s v="13/10/2016"/>
    <n v="3995"/>
    <s v="2.5T"/>
    <s v="SC JOHNSON"/>
    <s v="Binh Duong"/>
    <n v="13"/>
    <n v="20"/>
    <n v="476877.8"/>
    <m/>
    <m/>
    <n v="476877.8"/>
    <m/>
    <s v="THÙNG"/>
    <m/>
    <m/>
  </r>
  <r>
    <n v="392"/>
    <x v="30"/>
    <s v="13/10/2016"/>
    <n v="3997"/>
    <s v="8T"/>
    <s v="NHATKIEN"/>
    <s v="Binh Duong"/>
    <n v="25"/>
    <n v="30"/>
    <n v="1277910.2"/>
    <m/>
    <m/>
    <n v="1277910.2"/>
    <m/>
    <s v="BOARD"/>
    <m/>
    <m/>
  </r>
  <r>
    <n v="393"/>
    <x v="24"/>
    <s v="13/10/2016"/>
    <n v="3977"/>
    <s v="5T"/>
    <s v="SAMSUNG1"/>
    <s v="HCM(Q9)"/>
    <n v="27"/>
    <n v="30"/>
    <n v="704718"/>
    <m/>
    <m/>
    <n v="704718"/>
    <m/>
    <s v="THÙNG"/>
    <m/>
    <m/>
  </r>
  <r>
    <n v="394"/>
    <x v="1"/>
    <s v="13/10/2016"/>
    <n v="4722"/>
    <s v="2.5T"/>
    <s v="NIDEC"/>
    <s v="HCM"/>
    <n v="22"/>
    <n v="30"/>
    <n v="545629.69999999995"/>
    <m/>
    <m/>
    <n v="545629.69999999995"/>
    <m/>
    <s v="THÙNG"/>
    <m/>
    <m/>
  </r>
  <r>
    <n v="395"/>
    <x v="22"/>
    <s v="13/10/2016"/>
    <n v="4726"/>
    <s v="2.5T"/>
    <s v="DU XINH"/>
    <s v="Binh Duong"/>
    <n v="8"/>
    <n v="10"/>
    <n v="397812.38"/>
    <m/>
    <m/>
    <n v="397812.38"/>
    <m/>
    <s v="BOARD"/>
    <m/>
    <m/>
  </r>
  <r>
    <n v="396"/>
    <x v="12"/>
    <s v="13/10/2016"/>
    <n v="3936"/>
    <s v="2.5T"/>
    <s v="SAMSUNG1"/>
    <s v="HCM(Q9)"/>
    <n v="27"/>
    <n v="30"/>
    <n v="545629.69999999995"/>
    <m/>
    <m/>
    <n v="545629.69999999995"/>
    <m/>
    <s v="THÙNG"/>
    <m/>
    <m/>
  </r>
  <r>
    <n v="397"/>
    <x v="28"/>
    <s v="13/10/2016"/>
    <n v="3983"/>
    <s v="1.2T"/>
    <s v="NTI VINA"/>
    <s v="Binh Duong"/>
    <n v="35"/>
    <n v="40"/>
    <n v="552943.43999999994"/>
    <m/>
    <m/>
    <n v="552943.43999999994"/>
    <m/>
    <s v="THÙNG"/>
    <m/>
    <m/>
  </r>
  <r>
    <n v="398"/>
    <x v="3"/>
    <s v="13/10/2016"/>
    <n v="3982"/>
    <s v="2.5T"/>
    <s v="NOK"/>
    <s v="Dong Nai"/>
    <n v="40"/>
    <n v="40"/>
    <n v="614382.57999999996"/>
    <m/>
    <m/>
    <n v="614382.57999999996"/>
    <m/>
    <s v="THÙNG"/>
    <m/>
    <m/>
  </r>
  <r>
    <n v="399"/>
    <x v="15"/>
    <s v="13/10/2016"/>
    <n v="3968"/>
    <s v="2.5T"/>
    <s v="PACKAMEX"/>
    <s v="HCM"/>
    <n v="8"/>
    <n v="10"/>
    <n v="397812.38"/>
    <m/>
    <m/>
    <n v="397812.38"/>
    <m/>
    <s v="BOARD"/>
    <m/>
    <m/>
  </r>
  <r>
    <n v="400"/>
    <x v="35"/>
    <s v="13/10/2016"/>
    <n v="3972"/>
    <s v="5T"/>
    <s v="BINHMINH(LA)"/>
    <s v="LONG AN"/>
    <n v="64"/>
    <n v="70"/>
    <n v="1056363.56"/>
    <m/>
    <m/>
    <n v="1056363.56"/>
    <m/>
    <s v="BOARD"/>
    <m/>
    <m/>
  </r>
  <r>
    <n v="401"/>
    <x v="10"/>
    <s v="13/10/2016"/>
    <n v="3978"/>
    <s v="5T"/>
    <s v="SAMSUNG1"/>
    <s v="HCM(Q9)"/>
    <n v="27"/>
    <n v="30"/>
    <n v="704718"/>
    <m/>
    <m/>
    <n v="704718"/>
    <m/>
    <s v="THÙNG"/>
    <m/>
    <m/>
  </r>
  <r>
    <n v="402"/>
    <x v="20"/>
    <s v="13/10/2016"/>
    <n v="3975"/>
    <s v="5T"/>
    <s v="NIDEC"/>
    <s v="HCM"/>
    <n v="22"/>
    <n v="30"/>
    <n v="704718"/>
    <m/>
    <m/>
    <n v="704718"/>
    <m/>
    <s v="THÙNG"/>
    <m/>
    <m/>
  </r>
  <r>
    <n v="403"/>
    <x v="30"/>
    <s v="13/10/2016"/>
    <n v="3944"/>
    <s v="8T"/>
    <s v="PACKAMEX"/>
    <s v="HCM"/>
    <n v="8"/>
    <n v="10"/>
    <n v="1037733.76"/>
    <m/>
    <m/>
    <n v="1037733.76"/>
    <m/>
    <s v="BOARD"/>
    <m/>
    <m/>
  </r>
  <r>
    <n v="404"/>
    <x v="2"/>
    <s v="13/10/2016"/>
    <n v="4706"/>
    <s v="5T"/>
    <s v="TUONG AN1"/>
    <s v="Vung Tau"/>
    <n v="100"/>
    <n v="100"/>
    <n v="1320098.22"/>
    <m/>
    <m/>
    <n v="1320098.22"/>
    <m/>
    <n v="0"/>
    <m/>
    <m/>
  </r>
  <r>
    <n v="405"/>
    <x v="6"/>
    <s v="13/10/2016"/>
    <n v="4704"/>
    <s v="2.5T"/>
    <s v="SAMSUNG1"/>
    <s v="HCM(Q9)"/>
    <n v="27"/>
    <n v="30"/>
    <n v="545629.69999999995"/>
    <m/>
    <m/>
    <n v="545629.69999999995"/>
    <m/>
    <s v="THÙNG"/>
    <m/>
    <m/>
  </r>
  <r>
    <n v="406"/>
    <x v="15"/>
    <s v="13/10/2016"/>
    <n v="4703"/>
    <s v="2.5T"/>
    <s v="TL BEN THANH"/>
    <s v="HCM"/>
    <n v="35"/>
    <n v="40"/>
    <n v="614382.57999999996"/>
    <m/>
    <m/>
    <n v="614382.57999999996"/>
    <m/>
    <s v="THÙNG"/>
    <m/>
    <m/>
  </r>
  <r>
    <n v="407"/>
    <x v="12"/>
    <s v="13/10/2016"/>
    <n v="4705"/>
    <s v="2.5T"/>
    <s v="KAO"/>
    <s v="Dong Nai"/>
    <n v="40"/>
    <n v="40"/>
    <n v="614382.57999999996"/>
    <m/>
    <m/>
    <n v="614382.57999999996"/>
    <m/>
    <s v="THÙNG"/>
    <m/>
    <m/>
  </r>
  <r>
    <n v="408"/>
    <x v="32"/>
    <s v="13/10/2016"/>
    <n v="3998"/>
    <s v="5T"/>
    <s v="SAMSUNG1"/>
    <s v="HCM(Q9)"/>
    <n v="27"/>
    <n v="30"/>
    <n v="704718"/>
    <m/>
    <m/>
    <n v="704718"/>
    <m/>
    <s v="THÙNG"/>
    <m/>
    <m/>
  </r>
  <r>
    <n v="409"/>
    <x v="6"/>
    <s v="13/10/2016"/>
    <n v="4752"/>
    <s v="2.5T"/>
    <s v="TYXUAN"/>
    <s v="VINH LONG"/>
    <n v="179"/>
    <n v="180"/>
    <n v="2940646.07088"/>
    <m/>
    <m/>
    <n v="2940646.07088"/>
    <m/>
    <s v="THÙNG"/>
    <m/>
    <m/>
  </r>
  <r>
    <n v="410"/>
    <x v="5"/>
    <s v="13/10/2016"/>
    <n v="4713"/>
    <s v="8T"/>
    <s v="BINHMINH(LA)"/>
    <s v="LONG AN"/>
    <n v="64"/>
    <n v="70"/>
    <n v="1724749.04"/>
    <m/>
    <m/>
    <n v="1724749.04"/>
    <m/>
    <s v="BOARD"/>
    <m/>
    <m/>
  </r>
  <r>
    <n v="411"/>
    <x v="33"/>
    <s v="13/10/2016"/>
    <n v="4712"/>
    <s v="8T"/>
    <s v="BINHMINH(LA)"/>
    <s v="LONG AN"/>
    <n v="64"/>
    <n v="70"/>
    <n v="1724749.04"/>
    <m/>
    <m/>
    <n v="1724749.04"/>
    <m/>
    <s v="BOARD"/>
    <m/>
    <m/>
  </r>
  <r>
    <n v="412"/>
    <x v="21"/>
    <s v="13/10/2016"/>
    <n v="4709"/>
    <s v="1.2T"/>
    <s v="TUONG AN1"/>
    <s v="Vung Tau"/>
    <n v="100"/>
    <n v="100"/>
    <n v="924207.62"/>
    <m/>
    <m/>
    <n v="924207.62"/>
    <m/>
    <n v="0"/>
    <m/>
    <m/>
  </r>
  <r>
    <n v="413"/>
    <x v="1"/>
    <s v="13/10/2016"/>
    <n v="3991"/>
    <s v="2.5T"/>
    <s v="PACKAMEX"/>
    <s v="HCM"/>
    <n v="8"/>
    <n v="10"/>
    <n v="397812.38"/>
    <m/>
    <m/>
    <n v="397812.38"/>
    <m/>
    <s v="BOARD"/>
    <m/>
    <m/>
  </r>
  <r>
    <n v="414"/>
    <x v="20"/>
    <s v="13/10/2016"/>
    <n v="3971"/>
    <s v="5T"/>
    <s v="SAMSUNG1"/>
    <s v="HCM(Q9)"/>
    <n v="27"/>
    <n v="30"/>
    <n v="704718"/>
    <m/>
    <m/>
    <n v="704718"/>
    <m/>
    <s v="THÙNG"/>
    <m/>
    <m/>
  </r>
  <r>
    <n v="415"/>
    <x v="18"/>
    <s v="13/10/2016"/>
    <n v="3993"/>
    <s v="2.5T"/>
    <s v="TINTHANH"/>
    <s v="LONG AN"/>
    <n v="60"/>
    <n v="60"/>
    <n v="755325.2"/>
    <m/>
    <m/>
    <n v="755325.2"/>
    <m/>
    <s v="THÙNG"/>
    <m/>
    <m/>
  </r>
  <r>
    <n v="416"/>
    <x v="2"/>
    <s v="14/10/2016"/>
    <n v="4743"/>
    <s v="5T"/>
    <s v="SAMSUNG1"/>
    <s v="HCM(Q9)"/>
    <n v="27"/>
    <n v="30"/>
    <n v="704718"/>
    <m/>
    <m/>
    <n v="704718"/>
    <m/>
    <s v="THÙNG"/>
    <m/>
    <m/>
  </r>
  <r>
    <n v="417"/>
    <x v="16"/>
    <s v="14/10/2016"/>
    <n v="4765"/>
    <s v="10T"/>
    <s v="HAIMY"/>
    <s v="Binh Duong"/>
    <n v="10"/>
    <n v="10"/>
    <n v="1111774.72"/>
    <m/>
    <m/>
    <n v="1111774.72"/>
    <m/>
    <s v="THÙNG"/>
    <m/>
    <m/>
  </r>
  <r>
    <n v="418"/>
    <x v="21"/>
    <s v="14/10/2016"/>
    <n v="4745"/>
    <s v="1.2T"/>
    <s v="CAU TRE"/>
    <s v="HCM"/>
    <n v="37"/>
    <n v="40"/>
    <n v="552943.43999999994"/>
    <m/>
    <m/>
    <n v="552943.43999999994"/>
    <m/>
    <s v="THÙNG"/>
    <m/>
    <m/>
  </r>
  <r>
    <n v="419"/>
    <x v="11"/>
    <s v="14/10/2016"/>
    <n v="4503"/>
    <s v="8T"/>
    <s v="TANA"/>
    <s v="HCM"/>
    <n v="12"/>
    <n v="20"/>
    <n v="1166200"/>
    <m/>
    <m/>
    <n v="1166200"/>
    <m/>
    <s v="THÙNG"/>
    <m/>
    <m/>
  </r>
  <r>
    <n v="420"/>
    <x v="32"/>
    <s v="14/10/2016"/>
    <n v="4763"/>
    <s v="5T"/>
    <s v="KINGJIM"/>
    <s v="Binh Duong"/>
    <n v="33"/>
    <n v="40"/>
    <n v="792629.88"/>
    <m/>
    <m/>
    <n v="792629.88"/>
    <m/>
    <s v="BOARD"/>
    <m/>
    <m/>
  </r>
  <r>
    <n v="421"/>
    <x v="36"/>
    <s v="14/10/2016"/>
    <n v="4764"/>
    <s v="2.5T"/>
    <s v="NHATKIEN"/>
    <s v="Binh Duong"/>
    <n v="25"/>
    <n v="30"/>
    <n v="545629.69999999995"/>
    <m/>
    <m/>
    <n v="545629.69999999995"/>
    <m/>
    <s v="BOARD"/>
    <m/>
    <m/>
  </r>
  <r>
    <n v="422"/>
    <x v="18"/>
    <s v="14/10/2016"/>
    <n v="4760"/>
    <s v="2.5T"/>
    <s v="HAIMY"/>
    <s v="Binh Duong"/>
    <n v="10"/>
    <n v="10"/>
    <n v="397812.38"/>
    <m/>
    <m/>
    <n v="397812.38"/>
    <m/>
    <s v="THÙNG"/>
    <m/>
    <m/>
  </r>
  <r>
    <n v="423"/>
    <x v="21"/>
    <s v="14/10/2016"/>
    <n v="4791"/>
    <s v="1.2T"/>
    <s v="VINACOSMO"/>
    <s v="HCM"/>
    <n v="55"/>
    <n v="60"/>
    <n v="679792.68"/>
    <m/>
    <m/>
    <n v="679792.68"/>
    <m/>
    <s v="THÙNG"/>
    <m/>
    <m/>
  </r>
  <r>
    <n v="424"/>
    <x v="29"/>
    <s v="14/10/2016"/>
    <n v="4784"/>
    <s v="2.5T"/>
    <s v="BINHMINH(LA)"/>
    <s v="LONG AN"/>
    <n v="64"/>
    <n v="70"/>
    <n v="820639.26"/>
    <m/>
    <m/>
    <n v="820639.26"/>
    <m/>
    <s v="BOARD"/>
    <m/>
    <m/>
  </r>
  <r>
    <n v="425"/>
    <x v="22"/>
    <s v="14/10/2016"/>
    <n v="4782"/>
    <s v="2.5T"/>
    <s v="DU XINH"/>
    <s v="Binh Duong"/>
    <n v="8"/>
    <n v="10"/>
    <n v="397812.38"/>
    <m/>
    <m/>
    <n v="397812.38"/>
    <m/>
    <s v="BOARD"/>
    <m/>
    <m/>
  </r>
  <r>
    <n v="426"/>
    <x v="30"/>
    <s v="14/10/2016"/>
    <n v="4799"/>
    <s v="8T"/>
    <s v="POUYUEN"/>
    <s v="HCM"/>
    <n v="55"/>
    <n v="60"/>
    <n v="1618624.84"/>
    <m/>
    <m/>
    <n v="1618624.84"/>
    <m/>
    <s v="THÙNG"/>
    <m/>
    <m/>
  </r>
  <r>
    <n v="427"/>
    <x v="24"/>
    <s v="14/10/2016"/>
    <n v="4776"/>
    <s v="5T"/>
    <s v="SAMSUNG1"/>
    <s v="HCM(Q9)"/>
    <n v="27"/>
    <n v="30"/>
    <n v="704718"/>
    <m/>
    <m/>
    <n v="704718"/>
    <m/>
    <s v="THÙNG"/>
    <m/>
    <m/>
  </r>
  <r>
    <n v="428"/>
    <x v="23"/>
    <s v="14/10/2016"/>
    <n v="4742"/>
    <s v="8T"/>
    <s v="LAC TY 2"/>
    <s v="HAU GIANG"/>
    <n v="240"/>
    <n v="240"/>
    <n v="5273835.8764000004"/>
    <m/>
    <m/>
    <n v="5273835.8764000004"/>
    <m/>
    <s v="THÙNG"/>
    <m/>
    <m/>
  </r>
  <r>
    <n v="429"/>
    <x v="19"/>
    <s v="14/10/2016"/>
    <n v="4758"/>
    <s v="2.5T"/>
    <s v="POUYUEN"/>
    <s v="HCM"/>
    <n v="55"/>
    <n v="60"/>
    <n v="755325.2"/>
    <m/>
    <m/>
    <n v="755325.2"/>
    <m/>
    <s v="THÙNG"/>
    <m/>
    <m/>
  </r>
  <r>
    <n v="430"/>
    <x v="6"/>
    <s v="14/10/2016"/>
    <n v="4511"/>
    <s v="2.5T"/>
    <s v="SAMSUNG1"/>
    <s v="HCM(Q9)"/>
    <n v="27"/>
    <n v="30"/>
    <n v="545629.69999999995"/>
    <m/>
    <m/>
    <n v="545629.69999999995"/>
    <m/>
    <s v="THÙNG"/>
    <m/>
    <m/>
  </r>
  <r>
    <n v="431"/>
    <x v="20"/>
    <s v="14/10/2016"/>
    <n v="4505"/>
    <s v="5T"/>
    <s v="SAMSUNG1"/>
    <s v="HCM(Q9)"/>
    <n v="27"/>
    <n v="30"/>
    <n v="704718"/>
    <m/>
    <m/>
    <n v="704718"/>
    <m/>
    <s v="THÙNG"/>
    <m/>
    <m/>
  </r>
  <r>
    <n v="432"/>
    <x v="7"/>
    <s v="14/10/2016"/>
    <n v="4508"/>
    <s v="2.5T"/>
    <s v="SOPHUONG"/>
    <s v="HCM"/>
    <n v="35"/>
    <n v="40"/>
    <n v="614382.57999999996"/>
    <m/>
    <m/>
    <n v="614382.57999999996"/>
    <m/>
    <s v="BOARD"/>
    <m/>
    <m/>
  </r>
  <r>
    <n v="433"/>
    <x v="12"/>
    <s v="14/10/2016"/>
    <n v="4785"/>
    <s v="2.5T"/>
    <s v="SAMSUNG1"/>
    <s v="HCM(Q9)"/>
    <n v="27"/>
    <n v="30"/>
    <n v="545629.69999999995"/>
    <m/>
    <m/>
    <n v="545629.69999999995"/>
    <m/>
    <s v="THÙNG"/>
    <m/>
    <m/>
  </r>
  <r>
    <n v="434"/>
    <x v="29"/>
    <s v="14/10/2016"/>
    <n v="4740"/>
    <s v="2.5T"/>
    <s v="SAMSUNG1"/>
    <s v="HCM(Q9)"/>
    <n v="27"/>
    <n v="30"/>
    <n v="545629.69999999995"/>
    <m/>
    <m/>
    <n v="545629.69999999995"/>
    <m/>
    <s v="THÙNG"/>
    <m/>
    <m/>
  </r>
  <r>
    <n v="435"/>
    <x v="15"/>
    <s v="14/10/2016"/>
    <n v="4751"/>
    <s v="2.5T"/>
    <s v="LAC TY 2"/>
    <s v="HAU GIANG"/>
    <n v="240"/>
    <n v="240"/>
    <n v="2839757.7796"/>
    <m/>
    <m/>
    <n v="2839757.7796"/>
    <m/>
    <s v="THÙNG"/>
    <m/>
    <m/>
  </r>
  <r>
    <n v="436"/>
    <x v="28"/>
    <s v="14/10/2016"/>
    <n v="4771"/>
    <s v="1.2T"/>
    <s v="DU XINH"/>
    <s v="Binh Duong"/>
    <n v="8"/>
    <n v="10"/>
    <n v="358030.26"/>
    <m/>
    <m/>
    <n v="358030.26"/>
    <m/>
    <s v="BOARD"/>
    <m/>
    <m/>
  </r>
  <r>
    <n v="437"/>
    <x v="33"/>
    <s v="14/10/2016"/>
    <n v="4770"/>
    <s v="8T"/>
    <s v="POUYUEN"/>
    <s v="HCM"/>
    <n v="55"/>
    <n v="60"/>
    <n v="1618624.84"/>
    <m/>
    <m/>
    <n v="1618624.84"/>
    <m/>
    <s v="THÙNG"/>
    <m/>
    <m/>
  </r>
  <r>
    <n v="438"/>
    <x v="5"/>
    <s v="14/10/2016"/>
    <n v="4775"/>
    <s v="8T"/>
    <s v="RINNAI"/>
    <s v="Binh Duong"/>
    <n v="15"/>
    <n v="20"/>
    <n v="1166200"/>
    <m/>
    <m/>
    <n v="1166200"/>
    <m/>
    <s v="THÙNG"/>
    <m/>
    <m/>
  </r>
  <r>
    <n v="439"/>
    <x v="20"/>
    <s v="14/10/2016"/>
    <n v="4734"/>
    <s v="5T"/>
    <s v="SAMSUNG1"/>
    <s v="HCM(Q9)"/>
    <n v="27"/>
    <n v="30"/>
    <n v="704718"/>
    <m/>
    <m/>
    <n v="704718"/>
    <m/>
    <s v="THÙNG"/>
    <m/>
    <m/>
  </r>
  <r>
    <n v="440"/>
    <x v="12"/>
    <s v="14/10/2016"/>
    <n v="4759"/>
    <s v="2.5T"/>
    <s v="BINHTUAN"/>
    <s v="Binh Duong"/>
    <n v="15"/>
    <n v="20"/>
    <n v="476877.8"/>
    <m/>
    <m/>
    <n v="476877.8"/>
    <m/>
    <s v="BOARD"/>
    <m/>
    <m/>
  </r>
  <r>
    <n v="441"/>
    <x v="26"/>
    <s v="14/10/2016"/>
    <n v="4772"/>
    <s v="8T"/>
    <s v="DOANH THAI"/>
    <s v="SONG THAN"/>
    <n v="17"/>
    <n v="20"/>
    <n v="1166200"/>
    <m/>
    <m/>
    <n v="1166200"/>
    <m/>
    <s v="THÙNG"/>
    <m/>
    <m/>
  </r>
  <r>
    <n v="442"/>
    <x v="3"/>
    <s v="14/10/2016"/>
    <n v="4780"/>
    <s v="2.5T"/>
    <s v="BINHDONG"/>
    <s v="Binh Duong"/>
    <n v="25"/>
    <n v="30"/>
    <n v="545629.69999999995"/>
    <m/>
    <m/>
    <n v="545629.69999999995"/>
    <m/>
    <s v="BOARD"/>
    <m/>
    <m/>
  </r>
  <r>
    <n v="443"/>
    <x v="27"/>
    <s v="14/10/2016"/>
    <n v="4748"/>
    <s v="2.5T"/>
    <s v="SC JOHNSON"/>
    <s v="Binh Duong"/>
    <n v="13"/>
    <n v="20"/>
    <n v="476877.8"/>
    <m/>
    <m/>
    <n v="476877.8"/>
    <m/>
    <s v="THÙNG"/>
    <m/>
    <m/>
  </r>
  <r>
    <n v="444"/>
    <x v="19"/>
    <s v="14/10/2016"/>
    <n v="4711"/>
    <s v="2.5T"/>
    <s v="MINHQUANG"/>
    <s v="SONG THAN 3"/>
    <n v="24"/>
    <n v="30"/>
    <n v="545629.69999999995"/>
    <m/>
    <m/>
    <n v="545629.69999999995"/>
    <m/>
    <s v="BOARD"/>
    <m/>
    <m/>
  </r>
  <r>
    <n v="445"/>
    <x v="30"/>
    <s v="14/10/2016"/>
    <n v="4747"/>
    <s v="8T"/>
    <s v="TL BEN THANH"/>
    <s v="HCM"/>
    <n v="35"/>
    <n v="40"/>
    <n v="1389619.42"/>
    <m/>
    <m/>
    <n v="1389619.42"/>
    <m/>
    <s v="THÙNG"/>
    <m/>
    <m/>
  </r>
  <r>
    <n v="446"/>
    <x v="35"/>
    <s v="14/10/2016"/>
    <n v="4746"/>
    <s v="5T"/>
    <s v="BINHMINH(LA)"/>
    <s v="LONG AN"/>
    <n v="64"/>
    <n v="70"/>
    <n v="1056363.56"/>
    <m/>
    <m/>
    <n v="1056363.56"/>
    <m/>
    <s v="BOARD"/>
    <m/>
    <m/>
  </r>
  <r>
    <n v="447"/>
    <x v="28"/>
    <s v="14/10/2016"/>
    <n v="4793"/>
    <s v="1.2T"/>
    <s v="VISINGPACK"/>
    <s v="HCM"/>
    <n v="35"/>
    <n v="40"/>
    <n v="552943.43999999994"/>
    <m/>
    <m/>
    <n v="552943.43999999994"/>
    <m/>
    <s v="THÙNG"/>
    <m/>
    <m/>
  </r>
  <r>
    <n v="448"/>
    <x v="22"/>
    <s v="14/10/2016"/>
    <n v="4514"/>
    <s v="2.5T"/>
    <s v="FOODTECH"/>
    <s v="LONG AN"/>
    <n v="70"/>
    <n v="70"/>
    <n v="820639.26"/>
    <m/>
    <m/>
    <n v="820639.26"/>
    <m/>
    <s v="THÙNG"/>
    <m/>
    <m/>
  </r>
  <r>
    <n v="449"/>
    <x v="19"/>
    <s v="14/10/2016"/>
    <n v="4792"/>
    <s v="2.5T"/>
    <s v="NTI VINA"/>
    <s v="Binh Duong"/>
    <n v="35"/>
    <n v="40"/>
    <n v="614382.57999999996"/>
    <m/>
    <m/>
    <n v="614382.57999999996"/>
    <m/>
    <s v="THÙNG"/>
    <m/>
    <m/>
  </r>
  <r>
    <n v="450"/>
    <x v="25"/>
    <s v="14/10/2016"/>
    <n v="4789"/>
    <s v="10T"/>
    <s v="PACKAMEX"/>
    <s v="HCM"/>
    <n v="8"/>
    <n v="10"/>
    <n v="1111774.72"/>
    <m/>
    <m/>
    <n v="1111774.72"/>
    <m/>
    <s v="BOARD"/>
    <m/>
    <m/>
  </r>
  <r>
    <n v="451"/>
    <x v="7"/>
    <s v="14/10/2016"/>
    <n v="4750"/>
    <s v="2.5T"/>
    <s v="SAMSUNG1"/>
    <s v="HCM(Q9)"/>
    <n v="27"/>
    <n v="30"/>
    <n v="545629.69999999995"/>
    <m/>
    <m/>
    <n v="545629.69999999995"/>
    <m/>
    <s v="THÙNG"/>
    <m/>
    <m/>
  </r>
  <r>
    <n v="452"/>
    <x v="34"/>
    <s v="15/10/2016"/>
    <n v="4756"/>
    <s v="8T"/>
    <s v="LAVIE"/>
    <s v="LONG AN"/>
    <n v="93"/>
    <n v="100"/>
    <n v="2059878.66"/>
    <m/>
    <m/>
    <n v="2059878.66"/>
    <m/>
    <s v="THÙNG"/>
    <m/>
    <m/>
  </r>
  <r>
    <n v="453"/>
    <x v="2"/>
    <s v="15/10/2016"/>
    <n v="4449"/>
    <s v="5T"/>
    <s v="STARPRINT"/>
    <s v="Dong Nai"/>
    <n v="46"/>
    <n v="50"/>
    <n v="880540.78"/>
    <m/>
    <m/>
    <n v="880540.78"/>
    <m/>
    <s v="BOARD"/>
    <m/>
    <m/>
  </r>
  <r>
    <n v="454"/>
    <x v="29"/>
    <s v="15/10/2016"/>
    <n v="4715"/>
    <s v="2.5T"/>
    <s v="PACKAMEX"/>
    <s v="HCM"/>
    <n v="8"/>
    <n v="10"/>
    <n v="397812.38"/>
    <m/>
    <m/>
    <n v="397812.38"/>
    <m/>
    <s v="BOARD"/>
    <m/>
    <m/>
  </r>
  <r>
    <n v="455"/>
    <x v="0"/>
    <s v="15/10/2016"/>
    <n v="4749"/>
    <s v="5T"/>
    <s v="SANYO"/>
    <s v="Dong Nai"/>
    <n v="35"/>
    <n v="40"/>
    <n v="792629.88"/>
    <m/>
    <m/>
    <n v="792629.88"/>
    <m/>
    <s v="THÙNG"/>
    <m/>
    <m/>
  </r>
  <r>
    <n v="456"/>
    <x v="4"/>
    <s v="15/10/2016"/>
    <n v="4603"/>
    <s v="10T"/>
    <s v="LAVIE"/>
    <s v="LONG AN"/>
    <n v="40"/>
    <n v="40"/>
    <n v="1483745.48"/>
    <m/>
    <m/>
    <n v="1483745.48"/>
    <m/>
    <s v="THÙNG"/>
    <m/>
    <m/>
  </r>
  <r>
    <n v="457"/>
    <x v="36"/>
    <s v="15/10/2016"/>
    <n v="4575"/>
    <s v="2.5T"/>
    <s v="BINHDONG"/>
    <s v="Binh Duong"/>
    <n v="25"/>
    <n v="30"/>
    <n v="545629.69999999995"/>
    <m/>
    <m/>
    <n v="545629.69999999995"/>
    <m/>
    <s v="BOARD"/>
    <m/>
    <m/>
  </r>
  <r>
    <n v="458"/>
    <x v="22"/>
    <s v="15/10/2016"/>
    <n v="4576"/>
    <s v="2.5T"/>
    <s v="SAMSUNG1"/>
    <s v="HCM(Q9)"/>
    <n v="27"/>
    <n v="30"/>
    <n v="545629.69999999995"/>
    <m/>
    <m/>
    <n v="545629.69999999995"/>
    <m/>
    <s v="THÙNG"/>
    <m/>
    <m/>
  </r>
  <r>
    <n v="459"/>
    <x v="13"/>
    <s v="15/10/2016"/>
    <n v="4549"/>
    <s v="10T"/>
    <s v="PACKAMEX"/>
    <s v="HCM"/>
    <n v="8"/>
    <n v="10"/>
    <n v="1111774.72"/>
    <m/>
    <m/>
    <n v="1111774.72"/>
    <m/>
    <s v="BOARD"/>
    <m/>
    <m/>
  </r>
  <r>
    <n v="460"/>
    <x v="15"/>
    <s v="15/10/2016"/>
    <n v="4539"/>
    <s v="2.5T"/>
    <s v="DOANH THAI"/>
    <s v="SONG THAN"/>
    <n v="17"/>
    <n v="20"/>
    <n v="476877.8"/>
    <m/>
    <m/>
    <n v="476877.8"/>
    <m/>
    <s v="THÙNG"/>
    <m/>
    <m/>
  </r>
  <r>
    <n v="461"/>
    <x v="35"/>
    <s v="15/10/2016"/>
    <n v="4552"/>
    <s v="5T"/>
    <s v="MINHQUANG"/>
    <s v="SONG THAN 3"/>
    <n v="24"/>
    <n v="30"/>
    <n v="704718"/>
    <m/>
    <m/>
    <n v="704718"/>
    <m/>
    <s v="BOARD"/>
    <m/>
    <m/>
  </r>
  <r>
    <n v="462"/>
    <x v="12"/>
    <s v="15/10/2016"/>
    <n v="4536"/>
    <s v="2.5T"/>
    <s v="R PAC 5"/>
    <s v="MY PHUOC 2"/>
    <n v="20"/>
    <n v="20"/>
    <n v="476877.8"/>
    <m/>
    <m/>
    <n v="476877.8"/>
    <m/>
    <s v="THÙNG"/>
    <m/>
    <m/>
  </r>
  <r>
    <n v="463"/>
    <x v="10"/>
    <s v="15/10/2016"/>
    <n v="4516"/>
    <s v="5T"/>
    <s v="SAMSUNG1"/>
    <s v="HCM(Q9)"/>
    <n v="27"/>
    <n v="30"/>
    <n v="704718"/>
    <m/>
    <m/>
    <n v="704718"/>
    <m/>
    <s v="THÙNG"/>
    <m/>
    <m/>
  </r>
  <r>
    <n v="464"/>
    <x v="24"/>
    <s v="15/10/2016"/>
    <n v="4518"/>
    <s v="5T"/>
    <s v="SAMSUNG1"/>
    <s v="HCM(Q9)"/>
    <n v="27"/>
    <n v="30"/>
    <n v="704718"/>
    <m/>
    <m/>
    <n v="704718"/>
    <m/>
    <s v="THÙNG"/>
    <m/>
    <m/>
  </r>
  <r>
    <n v="465"/>
    <x v="21"/>
    <s v="15/10/2016"/>
    <n v="4532"/>
    <s v="1.2T"/>
    <s v="KEWPIE"/>
    <s v="Binh Duong"/>
    <n v="38"/>
    <n v="40"/>
    <n v="552943.43999999994"/>
    <m/>
    <m/>
    <n v="552943.43999999994"/>
    <m/>
    <s v="THÙNG"/>
    <m/>
    <m/>
  </r>
  <r>
    <n v="466"/>
    <x v="1"/>
    <s v="15/10/2016"/>
    <n v="4787"/>
    <s v="2.5T"/>
    <s v="BINHDONG"/>
    <s v="Binh Duong"/>
    <n v="25"/>
    <n v="30"/>
    <n v="545629.69999999995"/>
    <m/>
    <m/>
    <n v="545629.69999999995"/>
    <m/>
    <s v="BOARD"/>
    <m/>
    <m/>
  </r>
  <r>
    <n v="467"/>
    <x v="3"/>
    <s v="15/10/2016"/>
    <n v="4504"/>
    <s v="2.5T"/>
    <s v="BINHDONG"/>
    <s v="Binh Duong"/>
    <n v="25"/>
    <n v="30"/>
    <n v="545629.69999999995"/>
    <m/>
    <m/>
    <n v="545629.69999999995"/>
    <m/>
    <s v="BOARD"/>
    <m/>
    <m/>
  </r>
  <r>
    <n v="468"/>
    <x v="2"/>
    <s v="15/10/2016"/>
    <n v="4519"/>
    <s v="5T"/>
    <s v="SAMSUNG1"/>
    <s v="HCM(Q9)"/>
    <n v="27"/>
    <n v="30"/>
    <n v="704718"/>
    <m/>
    <m/>
    <n v="704718"/>
    <m/>
    <s v="THÙNG"/>
    <m/>
    <m/>
  </r>
  <r>
    <n v="469"/>
    <x v="0"/>
    <s v="15/10/2016"/>
    <n v="4522"/>
    <s v="5T"/>
    <s v="POUYUEN"/>
    <s v="HCM"/>
    <n v="55"/>
    <n v="60"/>
    <n v="972847.96"/>
    <m/>
    <m/>
    <n v="972847.96"/>
    <m/>
    <s v="THÙNG"/>
    <m/>
    <m/>
  </r>
  <r>
    <n v="470"/>
    <x v="5"/>
    <s v="15/10/2016"/>
    <n v="4526"/>
    <s v="8T"/>
    <s v="BINHMINH(LA)"/>
    <s v="LONG AN"/>
    <n v="64"/>
    <n v="70"/>
    <n v="1724749.04"/>
    <m/>
    <m/>
    <n v="1724749.04"/>
    <m/>
    <s v="BOARD"/>
    <m/>
    <m/>
  </r>
  <r>
    <n v="471"/>
    <x v="31"/>
    <s v="15/10/2016"/>
    <n v="4718"/>
    <s v="2.5T"/>
    <s v="SAMSUNG1"/>
    <s v="HCM(Q9)"/>
    <n v="27"/>
    <n v="30"/>
    <n v="545629.69999999995"/>
    <m/>
    <m/>
    <n v="545629.69999999995"/>
    <m/>
    <s v="THÙNG"/>
    <m/>
    <m/>
  </r>
  <r>
    <n v="472"/>
    <x v="1"/>
    <s v="15/10/2016"/>
    <n v="4542"/>
    <s v="2.5T"/>
    <s v="NTPM"/>
    <s v="Tan Uyen"/>
    <n v="32"/>
    <n v="40"/>
    <n v="614382.57999999996"/>
    <m/>
    <m/>
    <n v="614382.57999999996"/>
    <m/>
    <s v="THÙNG"/>
    <m/>
    <m/>
  </r>
  <r>
    <n v="473"/>
    <x v="18"/>
    <s v="15/10/2016"/>
    <n v="4520"/>
    <s v="2.5T"/>
    <s v="SAMSUNG1"/>
    <s v="HCM(Q9)"/>
    <n v="27"/>
    <n v="30"/>
    <n v="545629.69999999995"/>
    <m/>
    <m/>
    <n v="545629.69999999995"/>
    <m/>
    <s v="THÙNG"/>
    <m/>
    <m/>
  </r>
  <r>
    <n v="474"/>
    <x v="28"/>
    <s v="15/10/2016"/>
    <n v="4543"/>
    <s v="1.2T"/>
    <s v="VINACOSMO"/>
    <s v="HCM"/>
    <n v="55"/>
    <n v="60"/>
    <n v="679792.68"/>
    <m/>
    <m/>
    <n v="679792.68"/>
    <m/>
    <s v="THÙNG"/>
    <m/>
    <m/>
  </r>
  <r>
    <n v="475"/>
    <x v="29"/>
    <s v="15/10/2016"/>
    <n v="4553"/>
    <s v="2.5T"/>
    <s v="MINHTHANH"/>
    <s v="HCM"/>
    <n v="35"/>
    <n v="40"/>
    <n v="614382.57999999996"/>
    <m/>
    <m/>
    <n v="614382.57999999996"/>
    <m/>
    <s v="BOARD"/>
    <m/>
    <m/>
  </r>
  <r>
    <n v="476"/>
    <x v="30"/>
    <s v="15/10/2016"/>
    <n v="4560"/>
    <s v="8T"/>
    <s v="TANA"/>
    <s v="HCM"/>
    <n v="12"/>
    <n v="20"/>
    <n v="900000"/>
    <m/>
    <m/>
    <n v="900000"/>
    <m/>
    <s v="THÙNG"/>
    <m/>
    <m/>
  </r>
  <r>
    <n v="477"/>
    <x v="31"/>
    <s v="15/10/2016"/>
    <n v="4561"/>
    <s v="2.5T"/>
    <s v="BINHDONG"/>
    <s v="Binh Duong"/>
    <n v="25"/>
    <n v="30"/>
    <n v="545629.69999999995"/>
    <m/>
    <m/>
    <n v="545629.69999999995"/>
    <m/>
    <s v="BOARD"/>
    <m/>
    <m/>
  </r>
  <r>
    <n v="478"/>
    <x v="6"/>
    <s v="15/10/2016"/>
    <n v="4550"/>
    <s v="2.5T"/>
    <s v="SOPHUONG"/>
    <s v="HCM"/>
    <n v="35"/>
    <n v="40"/>
    <n v="614382.57999999996"/>
    <m/>
    <m/>
    <n v="614382.57999999996"/>
    <m/>
    <s v="BOARD"/>
    <m/>
    <m/>
  </r>
  <r>
    <n v="479"/>
    <x v="1"/>
    <s v="15/10/2016"/>
    <n v="4548"/>
    <s v="2.5T"/>
    <s v="FUJIKURA"/>
    <s v="Binh Duong"/>
    <n v="1"/>
    <n v="10"/>
    <n v="358031.14199999999"/>
    <m/>
    <m/>
    <n v="358031.14199999999"/>
    <m/>
    <s v="THÙNG"/>
    <m/>
    <m/>
  </r>
  <r>
    <n v="480"/>
    <x v="34"/>
    <s v="15/10/2016"/>
    <n v="4547"/>
    <s v="8T"/>
    <s v="TUONG AN1"/>
    <s v="Vung Tau"/>
    <n v="100"/>
    <n v="100"/>
    <n v="2059878.66"/>
    <m/>
    <m/>
    <n v="2059878.66"/>
    <m/>
    <n v="0"/>
    <m/>
    <m/>
  </r>
  <r>
    <n v="481"/>
    <x v="26"/>
    <s v="15/10/2016"/>
    <n v="4546"/>
    <s v="8T"/>
    <s v="HAIMY"/>
    <s v="Binh Duong"/>
    <n v="10"/>
    <n v="10"/>
    <n v="1037733.76"/>
    <m/>
    <m/>
    <n v="1037733.76"/>
    <m/>
    <s v="THÙNG"/>
    <m/>
    <m/>
  </r>
  <r>
    <n v="482"/>
    <x v="18"/>
    <s v="15/10/2016"/>
    <n v="4564"/>
    <s v="2.5T"/>
    <s v="MINHTHANH"/>
    <s v="HCM"/>
    <n v="35"/>
    <n v="40"/>
    <n v="614382.57999999996"/>
    <m/>
    <m/>
    <n v="614382.57999999996"/>
    <m/>
    <s v="BOARD"/>
    <m/>
    <m/>
  </r>
  <r>
    <n v="483"/>
    <x v="3"/>
    <s v="15/10/2016"/>
    <n v="4545"/>
    <s v="2.5T"/>
    <s v="PACKAMEX"/>
    <s v="HCM"/>
    <n v="8"/>
    <n v="10"/>
    <n v="397812.38"/>
    <m/>
    <m/>
    <n v="397812.38"/>
    <m/>
    <s v="BOARD"/>
    <m/>
    <m/>
  </r>
  <r>
    <n v="484"/>
    <x v="36"/>
    <s v="15/10/2016"/>
    <n v="4528"/>
    <s v="2.5T"/>
    <s v="SAMSUNG1"/>
    <s v="HCM(Q9)"/>
    <n v="27"/>
    <n v="30"/>
    <n v="545629.69999999995"/>
    <m/>
    <m/>
    <n v="545629.69999999995"/>
    <m/>
    <s v="THÙNG"/>
    <m/>
    <m/>
  </r>
  <r>
    <n v="485"/>
    <x v="32"/>
    <s v="17/10/2016"/>
    <n v="4418"/>
    <s v="5T"/>
    <s v="SAMSUNG1"/>
    <s v="HCM(Q9)"/>
    <n v="27"/>
    <n v="30"/>
    <n v="704718"/>
    <m/>
    <m/>
    <n v="704718"/>
    <m/>
    <s v="THÙNG"/>
    <m/>
    <m/>
  </r>
  <r>
    <n v="486"/>
    <x v="1"/>
    <s v="17/10/2016"/>
    <n v="4616"/>
    <s v="2.5T"/>
    <s v="TYXUAN"/>
    <s v="VINH LONG"/>
    <n v="179"/>
    <n v="180"/>
    <n v="2940646.07088"/>
    <m/>
    <m/>
    <n v="2940646.07088"/>
    <m/>
    <s v="THÙNG"/>
    <m/>
    <m/>
  </r>
  <r>
    <n v="487"/>
    <x v="19"/>
    <s v="17/10/2016"/>
    <n v="4620"/>
    <s v="2.5T"/>
    <s v="SOPHUONG"/>
    <s v="HCM"/>
    <n v="35"/>
    <n v="40"/>
    <n v="614382.57999999996"/>
    <m/>
    <m/>
    <n v="614382.57999999996"/>
    <m/>
    <s v="BOARD"/>
    <m/>
    <m/>
  </r>
  <r>
    <n v="488"/>
    <x v="34"/>
    <s v="17/10/2016"/>
    <n v="4618"/>
    <s v="8T"/>
    <s v="TYXUAN"/>
    <s v="VINH LONG"/>
    <n v="179"/>
    <n v="180"/>
    <n v="5186160"/>
    <m/>
    <m/>
    <n v="5186160"/>
    <m/>
    <s v="THÙNG"/>
    <m/>
    <m/>
  </r>
  <r>
    <n v="489"/>
    <x v="21"/>
    <s v="17/10/2016"/>
    <n v="4425"/>
    <s v="1.2T"/>
    <s v="DOANH THAI"/>
    <s v="SONG THAN"/>
    <n v="17"/>
    <n v="20"/>
    <n v="429190.02"/>
    <m/>
    <m/>
    <n v="429190.02"/>
    <m/>
    <s v="THÙNG"/>
    <m/>
    <m/>
  </r>
  <r>
    <n v="490"/>
    <x v="27"/>
    <s v="17/10/2016"/>
    <n v="4424"/>
    <s v="2.5T"/>
    <s v="MINHQUANG"/>
    <s v="SONG THAN 3"/>
    <n v="24"/>
    <n v="30"/>
    <n v="545629.69999999995"/>
    <m/>
    <m/>
    <n v="545629.69999999995"/>
    <m/>
    <s v="BOARD"/>
    <m/>
    <m/>
  </r>
  <r>
    <n v="491"/>
    <x v="10"/>
    <s v="17/10/2016"/>
    <n v="4586"/>
    <s v="5T"/>
    <s v="SAMSUNG1"/>
    <s v="HCM(Q9)"/>
    <n v="27"/>
    <n v="30"/>
    <n v="704718"/>
    <m/>
    <m/>
    <n v="704718"/>
    <m/>
    <s v="THÙNG"/>
    <m/>
    <m/>
  </r>
  <r>
    <n v="492"/>
    <x v="3"/>
    <s v="17/10/2016"/>
    <n v="4585"/>
    <s v="2.5T"/>
    <s v="SAMSUNG1"/>
    <s v="HCM(Q9)"/>
    <n v="27"/>
    <n v="30"/>
    <n v="545629.69999999995"/>
    <m/>
    <m/>
    <n v="545629.69999999995"/>
    <m/>
    <s v="THÙNG"/>
    <m/>
    <m/>
  </r>
  <r>
    <n v="493"/>
    <x v="28"/>
    <s v="17/10/2016"/>
    <n v="4584"/>
    <s v="1.2T"/>
    <s v="KINGJIM"/>
    <s v="Binh Duong"/>
    <n v="33"/>
    <n v="40"/>
    <n v="552943.43999999994"/>
    <m/>
    <m/>
    <n v="552943.43999999994"/>
    <m/>
    <s v="BOARD"/>
    <m/>
    <m/>
  </r>
  <r>
    <n v="494"/>
    <x v="26"/>
    <s v="17/10/2016"/>
    <n v="4581"/>
    <s v="8T"/>
    <s v="BINHMINH(LA)"/>
    <s v="LONG AN"/>
    <n v="64"/>
    <n v="70"/>
    <n v="1724749.04"/>
    <m/>
    <m/>
    <n v="1724749.04"/>
    <m/>
    <s v="BOARD"/>
    <m/>
    <m/>
  </r>
  <r>
    <n v="495"/>
    <x v="13"/>
    <s v="17/10/2016"/>
    <n v="4582"/>
    <s v="10T"/>
    <s v="POUYUEN"/>
    <s v="HCM"/>
    <n v="55"/>
    <n v="60"/>
    <n v="1725820.18"/>
    <m/>
    <m/>
    <n v="1725820.18"/>
    <m/>
    <s v="THÙNG"/>
    <m/>
    <m/>
  </r>
  <r>
    <n v="496"/>
    <x v="3"/>
    <s v="17/10/2016"/>
    <n v="4580"/>
    <s v="2.5T"/>
    <s v="SAMSUNG1"/>
    <s v="HCM(Q9)"/>
    <n v="27"/>
    <n v="30"/>
    <n v="545629.69999999995"/>
    <m/>
    <m/>
    <n v="545629.69999999995"/>
    <m/>
    <s v="THÙNG"/>
    <m/>
    <m/>
  </r>
  <r>
    <n v="497"/>
    <x v="31"/>
    <s v="17/10/2016"/>
    <n v="4578"/>
    <s v="2.5T"/>
    <s v="KAO"/>
    <s v="Dong Nai"/>
    <n v="40"/>
    <n v="40"/>
    <n v="614382.57999999996"/>
    <m/>
    <m/>
    <n v="614382.57999999996"/>
    <m/>
    <s v="THÙNG"/>
    <m/>
    <m/>
  </r>
  <r>
    <n v="498"/>
    <x v="27"/>
    <s v="17/10/2016"/>
    <n v="4428"/>
    <s v="2.5T"/>
    <s v="LOTTE"/>
    <s v="Binh Duong"/>
    <n v="14"/>
    <n v="20"/>
    <n v="476877.8"/>
    <m/>
    <m/>
    <n v="476877.8"/>
    <m/>
    <s v="THÙNG"/>
    <m/>
    <m/>
  </r>
  <r>
    <n v="499"/>
    <x v="1"/>
    <s v="17/10/2016"/>
    <n v="4412"/>
    <s v="2.5T"/>
    <s v="BINHDONG"/>
    <s v="Binh Duong"/>
    <n v="25"/>
    <n v="30"/>
    <n v="545629.69999999995"/>
    <m/>
    <m/>
    <n v="545629.69999999995"/>
    <m/>
    <s v="BOARD"/>
    <m/>
    <m/>
  </r>
  <r>
    <n v="500"/>
    <x v="3"/>
    <s v="17/10/2016"/>
    <n v="4414"/>
    <s v="2.5T"/>
    <s v="PACKAMEX"/>
    <s v="HCM"/>
    <n v="8"/>
    <n v="10"/>
    <n v="397812.38"/>
    <m/>
    <m/>
    <n v="397812.38"/>
    <m/>
    <s v="BOARD"/>
    <m/>
    <m/>
  </r>
  <r>
    <n v="501"/>
    <x v="18"/>
    <s v="17/10/2016"/>
    <n v="4596"/>
    <s v="2.5T"/>
    <s v="SAMSUNG1"/>
    <s v="HCM(Q9)"/>
    <n v="27"/>
    <n v="30"/>
    <n v="545629.69999999995"/>
    <m/>
    <m/>
    <n v="545629.69999999995"/>
    <m/>
    <s v="THÙNG"/>
    <m/>
    <m/>
  </r>
  <r>
    <n v="502"/>
    <x v="12"/>
    <s v="17/10/2016"/>
    <n v="4597"/>
    <s v="2.5T"/>
    <s v="POUYUEN"/>
    <s v="HCM"/>
    <n v="55"/>
    <n v="60"/>
    <n v="755325.2"/>
    <m/>
    <m/>
    <n v="755325.2"/>
    <m/>
    <s v="THÙNG"/>
    <m/>
    <m/>
  </r>
  <r>
    <n v="503"/>
    <x v="4"/>
    <s v="17/10/2016"/>
    <n v="4736"/>
    <s v="10T"/>
    <s v="TYXUAN"/>
    <s v="VINH LONG"/>
    <n v="179"/>
    <n v="180"/>
    <n v="8739640"/>
    <m/>
    <m/>
    <n v="8739640"/>
    <m/>
    <s v="THÙNG"/>
    <m/>
    <m/>
  </r>
  <r>
    <n v="504"/>
    <x v="26"/>
    <s v="17/10/2016"/>
    <n v="4611"/>
    <s v="8T"/>
    <s v="TANA"/>
    <s v="HCM"/>
    <n v="12"/>
    <n v="20"/>
    <n v="900000"/>
    <m/>
    <m/>
    <n v="900000"/>
    <m/>
    <s v="THÙNG"/>
    <m/>
    <m/>
  </r>
  <r>
    <n v="505"/>
    <x v="16"/>
    <s v="17/10/2016"/>
    <n v="4599"/>
    <s v="10T"/>
    <s v="POUYUEN"/>
    <s v="HCM"/>
    <n v="55"/>
    <n v="60"/>
    <n v="1725820.18"/>
    <m/>
    <m/>
    <n v="1725820.18"/>
    <m/>
    <s v="THÙNG"/>
    <m/>
    <m/>
  </r>
  <r>
    <n v="506"/>
    <x v="24"/>
    <s v="17/10/2016"/>
    <n v="4600"/>
    <s v="5T"/>
    <s v="NIDEC"/>
    <s v="HCM"/>
    <n v="22"/>
    <n v="30"/>
    <n v="704718"/>
    <m/>
    <m/>
    <n v="704718"/>
    <m/>
    <s v="THÙNG"/>
    <m/>
    <m/>
  </r>
  <r>
    <n v="507"/>
    <x v="30"/>
    <s v="17/10/2016"/>
    <n v="4411"/>
    <s v="8T"/>
    <s v="BINHMINH(LA)"/>
    <s v="LONG AN"/>
    <n v="64"/>
    <n v="70"/>
    <n v="1724749.04"/>
    <m/>
    <m/>
    <n v="1724749.04"/>
    <m/>
    <s v="BOARD"/>
    <m/>
    <m/>
  </r>
  <r>
    <n v="508"/>
    <x v="15"/>
    <s v="17/10/2016"/>
    <n v="4406"/>
    <s v="2.5T"/>
    <s v="SAMSUNG1"/>
    <s v="HCM(Q9)"/>
    <n v="27"/>
    <n v="30"/>
    <n v="545629.69999999995"/>
    <m/>
    <m/>
    <n v="545629.69999999995"/>
    <m/>
    <s v="THÙNG"/>
    <m/>
    <m/>
  </r>
  <r>
    <n v="509"/>
    <x v="36"/>
    <s v="17/10/2016"/>
    <n v="4609"/>
    <s v="2.5T"/>
    <s v="LOTTE"/>
    <s v="Binh Duong"/>
    <n v="14"/>
    <n v="20"/>
    <n v="476877.8"/>
    <m/>
    <m/>
    <n v="476877.8"/>
    <m/>
    <s v="THÙNG"/>
    <m/>
    <m/>
  </r>
  <r>
    <n v="510"/>
    <x v="28"/>
    <s v="17/10/2016"/>
    <n v="4419"/>
    <s v="1.2T"/>
    <s v="SAMSUNG1"/>
    <s v="HCM(Q9)"/>
    <n v="27"/>
    <n v="30"/>
    <n v="491067.22"/>
    <m/>
    <m/>
    <n v="491067.22"/>
    <m/>
    <s v="THÙNG"/>
    <m/>
    <m/>
  </r>
  <r>
    <n v="511"/>
    <x v="11"/>
    <s v="17/10/2016"/>
    <n v="4421"/>
    <s v="8T"/>
    <s v="DOANH THAI"/>
    <s v="SONG THAN"/>
    <n v="17"/>
    <n v="20"/>
    <n v="1166200"/>
    <m/>
    <m/>
    <n v="1166200"/>
    <m/>
    <s v="THÙNG"/>
    <m/>
    <m/>
  </r>
  <r>
    <n v="512"/>
    <x v="20"/>
    <s v="17/10/2016"/>
    <n v="4591"/>
    <s v="5T"/>
    <s v="HUNGCHENG1(DX)"/>
    <s v="DONG XOAI"/>
    <n v="120"/>
    <n v="120"/>
    <n v="1495921"/>
    <m/>
    <m/>
    <n v="1495921"/>
    <m/>
    <s v="THÙNG"/>
    <m/>
    <m/>
  </r>
  <r>
    <n v="513"/>
    <x v="7"/>
    <s v="17/10/2016"/>
    <n v="4605"/>
    <s v="2.5T"/>
    <s v="KIMXUONG"/>
    <s v="BINH CHUAN"/>
    <n v="11"/>
    <n v="20"/>
    <n v="476877.8"/>
    <m/>
    <m/>
    <n v="476877.8"/>
    <m/>
    <s v="BOARD"/>
    <m/>
    <m/>
  </r>
  <r>
    <n v="514"/>
    <x v="0"/>
    <s v="17/10/2016"/>
    <n v="4606"/>
    <s v="5T"/>
    <s v="SANYO"/>
    <s v="Dong Nai"/>
    <n v="35"/>
    <n v="40"/>
    <n v="792629.88"/>
    <m/>
    <m/>
    <n v="792629.88"/>
    <m/>
    <s v="THÙNG"/>
    <m/>
    <m/>
  </r>
  <r>
    <n v="515"/>
    <x v="32"/>
    <s v="17/10/2016"/>
    <n v="4517"/>
    <s v="5T"/>
    <s v="SAMSUNG1"/>
    <s v="HCM(Q9)"/>
    <n v="27"/>
    <n v="30"/>
    <n v="704718"/>
    <m/>
    <m/>
    <n v="704718"/>
    <m/>
    <s v="THÙNG"/>
    <m/>
    <m/>
  </r>
  <r>
    <n v="516"/>
    <x v="25"/>
    <s v="17/10/2016"/>
    <n v="4604"/>
    <s v="10T"/>
    <s v="REPUBLIC"/>
    <s v="Binh Duong"/>
    <n v="15"/>
    <n v="20"/>
    <n v="1247573.32"/>
    <m/>
    <m/>
    <n v="1247573.32"/>
    <m/>
    <s v="THÙNG"/>
    <m/>
    <m/>
  </r>
  <r>
    <n v="517"/>
    <x v="6"/>
    <s v="17/10/2016"/>
    <n v="4403"/>
    <s v="2.5T"/>
    <s v="RINNAI"/>
    <s v="Binh Duong"/>
    <n v="15"/>
    <n v="20"/>
    <n v="476877.8"/>
    <m/>
    <m/>
    <n v="476877.8"/>
    <m/>
    <s v="THÙNG"/>
    <m/>
    <m/>
  </r>
  <r>
    <n v="518"/>
    <x v="3"/>
    <s v="17/10/2016"/>
    <n v="1307"/>
    <s v="2.5T"/>
    <s v="NHATKIEN"/>
    <s v="Binh Duong"/>
    <n v="25"/>
    <n v="30"/>
    <n v="545629.69999999995"/>
    <m/>
    <m/>
    <n v="545629.69999999995"/>
    <m/>
    <s v="BOARD"/>
    <m/>
    <m/>
  </r>
  <r>
    <n v="519"/>
    <x v="32"/>
    <s v="17/10/2016"/>
    <n v="4579"/>
    <s v="5T"/>
    <s v="SAMSUNG1"/>
    <s v="HCM(Q9)"/>
    <n v="27"/>
    <n v="30"/>
    <n v="704718"/>
    <m/>
    <m/>
    <n v="704718"/>
    <m/>
    <s v="THÙNG"/>
    <m/>
    <m/>
  </r>
  <r>
    <n v="520"/>
    <x v="29"/>
    <s v="17/10/2016"/>
    <n v="4602"/>
    <s v="2.5T"/>
    <s v="SAMSUNG1"/>
    <s v="HCM(Q9)"/>
    <n v="27"/>
    <n v="30"/>
    <n v="545629.69999999995"/>
    <m/>
    <m/>
    <n v="545629.69999999995"/>
    <m/>
    <s v="THÙNG"/>
    <m/>
    <m/>
  </r>
  <r>
    <n v="521"/>
    <x v="22"/>
    <s v="17/10/2016"/>
    <n v="4416"/>
    <s v="2.5T"/>
    <s v="VINACOSMO"/>
    <s v="HCM"/>
    <n v="55"/>
    <n v="60"/>
    <n v="755325.2"/>
    <m/>
    <m/>
    <n v="755325.2"/>
    <m/>
    <s v="THÙNG"/>
    <m/>
    <m/>
  </r>
  <r>
    <n v="522"/>
    <x v="36"/>
    <s v="17/10/2016"/>
    <n v="4590"/>
    <s v="2.5T"/>
    <s v="MINHTHANH"/>
    <s v="HCM"/>
    <n v="35"/>
    <n v="40"/>
    <n v="614382.57999999996"/>
    <m/>
    <m/>
    <n v="614382.57999999996"/>
    <m/>
    <s v="BOARD"/>
    <m/>
    <m/>
  </r>
  <r>
    <n v="523"/>
    <x v="1"/>
    <s v="17/10/2016"/>
    <n v="4593"/>
    <s v="2.5T"/>
    <s v="HUNGCHENG"/>
    <s v="Binh Duong"/>
    <n v="5"/>
    <n v="10"/>
    <n v="397812.38"/>
    <m/>
    <m/>
    <n v="397812.38"/>
    <m/>
    <s v="THÙNG"/>
    <m/>
    <m/>
  </r>
  <r>
    <n v="524"/>
    <x v="5"/>
    <s v="17/10/2016"/>
    <n v="4623"/>
    <s v="8T"/>
    <s v="BINHMINH(LA)"/>
    <s v="LONG AN"/>
    <n v="64"/>
    <n v="70"/>
    <n v="1724749.04"/>
    <m/>
    <m/>
    <n v="1724749.04"/>
    <m/>
    <s v="BOARD"/>
    <m/>
    <m/>
  </r>
  <r>
    <n v="525"/>
    <x v="16"/>
    <s v="18/10/2016"/>
    <n v="4638"/>
    <s v="10T"/>
    <s v="HAIMY"/>
    <s v="Binh Duong"/>
    <n v="10"/>
    <n v="10"/>
    <n v="1111774.72"/>
    <m/>
    <m/>
    <n v="1111774.72"/>
    <m/>
    <s v="THÙNG"/>
    <m/>
    <m/>
  </r>
  <r>
    <n v="526"/>
    <x v="24"/>
    <s v="18/10/2016"/>
    <n v="2256"/>
    <s v="5T"/>
    <s v="PACKAMEX"/>
    <s v="HCM"/>
    <n v="8"/>
    <n v="10"/>
    <n v="515708.34"/>
    <m/>
    <m/>
    <n v="515708.34"/>
    <m/>
    <s v="BOARD"/>
    <m/>
    <m/>
  </r>
  <r>
    <n v="527"/>
    <x v="0"/>
    <s v="18/10/2016"/>
    <n v="4433"/>
    <s v="5T"/>
    <s v="SAMSUNG1"/>
    <s v="HCM(Q9)"/>
    <n v="27"/>
    <n v="30"/>
    <n v="704718"/>
    <m/>
    <m/>
    <n v="704718"/>
    <m/>
    <s v="THÙNG"/>
    <m/>
    <m/>
  </r>
  <r>
    <n v="528"/>
    <x v="6"/>
    <s v="18/10/2016"/>
    <n v="4630"/>
    <s v="2.5T"/>
    <s v="NHATKIEN"/>
    <s v="Binh Duong"/>
    <n v="25"/>
    <n v="30"/>
    <n v="545629.69999999995"/>
    <m/>
    <m/>
    <n v="545629.69999999995"/>
    <m/>
    <s v="BOARD"/>
    <m/>
    <m/>
  </r>
  <r>
    <n v="529"/>
    <x v="4"/>
    <s v="18/10/2016"/>
    <n v="2305"/>
    <s v="10T"/>
    <s v="LAVIE"/>
    <s v="LONG AN"/>
    <n v="93"/>
    <n v="100"/>
    <n v="2192259.02"/>
    <m/>
    <m/>
    <n v="2192259.02"/>
    <m/>
    <s v="THÙNG"/>
    <m/>
    <m/>
  </r>
  <r>
    <n v="530"/>
    <x v="32"/>
    <s v="18/10/2016"/>
    <n v="4637"/>
    <s v="5T"/>
    <s v="SAMSUNG1"/>
    <s v="HCM(Q9)"/>
    <n v="27"/>
    <n v="30"/>
    <n v="704718"/>
    <m/>
    <m/>
    <n v="704718"/>
    <m/>
    <s v="THÙNG"/>
    <m/>
    <m/>
  </r>
  <r>
    <n v="531"/>
    <x v="10"/>
    <s v="18/10/2016"/>
    <n v="2257"/>
    <s v="5T"/>
    <s v="PACKAMEX"/>
    <s v="HCM"/>
    <n v="8"/>
    <n v="10"/>
    <n v="515708.34"/>
    <m/>
    <m/>
    <n v="515708.34"/>
    <m/>
    <s v="BOARD"/>
    <m/>
    <m/>
  </r>
  <r>
    <n v="532"/>
    <x v="3"/>
    <s v="18/10/2016"/>
    <n v="4644"/>
    <s v="2.5T"/>
    <s v="PACKAMEX"/>
    <s v="HCM"/>
    <n v="8"/>
    <n v="10"/>
    <n v="397812.38"/>
    <m/>
    <m/>
    <n v="397812.38"/>
    <m/>
    <s v="BOARD"/>
    <m/>
    <m/>
  </r>
  <r>
    <n v="533"/>
    <x v="7"/>
    <s v="18/10/2016"/>
    <n v="4646"/>
    <s v="2.5T"/>
    <s v="LIWAYWAY"/>
    <s v="Binh Duong"/>
    <n v="1"/>
    <n v="10"/>
    <n v="358031.14199999999"/>
    <m/>
    <m/>
    <n v="358031.14199999999"/>
    <m/>
    <s v="THÙNG"/>
    <m/>
    <m/>
  </r>
  <r>
    <n v="534"/>
    <x v="35"/>
    <s v="18/10/2016"/>
    <n v="4645"/>
    <s v="5T"/>
    <s v="KAO"/>
    <s v="Dong Nai"/>
    <n v="40"/>
    <n v="40"/>
    <n v="792629.88"/>
    <m/>
    <m/>
    <n v="792629.88"/>
    <m/>
    <s v="THÙNG"/>
    <m/>
    <m/>
  </r>
  <r>
    <n v="535"/>
    <x v="28"/>
    <s v="18/10/2016"/>
    <n v="2251"/>
    <s v="1.2T"/>
    <s v="NHATKIEN"/>
    <s v="Binh Duong"/>
    <n v="25"/>
    <n v="30"/>
    <n v="491067.22"/>
    <m/>
    <m/>
    <n v="491067.22"/>
    <m/>
    <s v="BOARD"/>
    <m/>
    <m/>
  </r>
  <r>
    <n v="536"/>
    <x v="29"/>
    <s v="18/10/2016"/>
    <n v="4635"/>
    <s v="2.5T"/>
    <s v="TOMBOW"/>
    <s v="HCM"/>
    <n v="55"/>
    <n v="60"/>
    <n v="755325.2"/>
    <m/>
    <m/>
    <n v="755325.2"/>
    <m/>
    <n v="0"/>
    <m/>
    <m/>
  </r>
  <r>
    <n v="537"/>
    <x v="27"/>
    <s v="18/10/2016"/>
    <n v="4639"/>
    <s v="2.5T"/>
    <s v="BINHTUAN"/>
    <s v="Binh Duong"/>
    <n v="15"/>
    <n v="20"/>
    <n v="476877.8"/>
    <m/>
    <m/>
    <n v="476877.8"/>
    <m/>
    <s v="BOARD"/>
    <m/>
    <m/>
  </r>
  <r>
    <n v="538"/>
    <x v="28"/>
    <s v="18/10/2016"/>
    <n v="4627"/>
    <s v="1.2T"/>
    <s v="POUYUEN"/>
    <s v="HCM"/>
    <n v="55"/>
    <n v="60"/>
    <n v="679792.68"/>
    <m/>
    <m/>
    <n v="679792.68"/>
    <m/>
    <s v="THÙNG"/>
    <m/>
    <m/>
  </r>
  <r>
    <n v="539"/>
    <x v="11"/>
    <s v="18/10/2016"/>
    <n v="4435"/>
    <s v="8T"/>
    <s v="LIWAYWAY"/>
    <s v="Binh Duong"/>
    <n v="1"/>
    <n v="10"/>
    <n v="933960.38400000008"/>
    <m/>
    <m/>
    <n v="933960.38400000008"/>
    <m/>
    <s v="THÙNG"/>
    <m/>
    <m/>
  </r>
  <r>
    <n v="540"/>
    <x v="22"/>
    <s v="18/10/2016"/>
    <n v="4437"/>
    <s v="2.5T"/>
    <s v="KIMXUONG"/>
    <s v="BINH CHUAN"/>
    <n v="11"/>
    <n v="20"/>
    <n v="476877.8"/>
    <m/>
    <m/>
    <n v="476877.8"/>
    <m/>
    <s v="BOARD"/>
    <m/>
    <m/>
  </r>
  <r>
    <n v="541"/>
    <x v="13"/>
    <s v="18/10/2016"/>
    <n v="4631"/>
    <s v="10T"/>
    <s v="POUYUEN"/>
    <s v="HCM"/>
    <n v="55"/>
    <n v="60"/>
    <n v="1725820.18"/>
    <m/>
    <m/>
    <n v="1725820.18"/>
    <m/>
    <s v="THÙNG"/>
    <m/>
    <m/>
  </r>
  <r>
    <n v="542"/>
    <x v="6"/>
    <s v="18/10/2016"/>
    <n v="2255"/>
    <s v="2.5T"/>
    <s v="ROHTO"/>
    <s v="Binh Duong"/>
    <n v="1"/>
    <n v="10"/>
    <n v="358031.14199999999"/>
    <m/>
    <m/>
    <n v="358031.14199999999"/>
    <m/>
    <s v="THÙNG"/>
    <m/>
    <m/>
  </r>
  <r>
    <n v="543"/>
    <x v="10"/>
    <s v="18/10/16"/>
    <n v="4436"/>
    <s v="5T"/>
    <s v="REPUBLIC"/>
    <s v="Binh Duong"/>
    <n v="15"/>
    <n v="20"/>
    <n v="616806.12"/>
    <m/>
    <m/>
    <n v="616806.12"/>
    <m/>
    <s v="THÙNG"/>
    <m/>
    <m/>
  </r>
  <r>
    <n v="544"/>
    <x v="21"/>
    <s v="18/10/16"/>
    <n v="4436"/>
    <s v="1.2T"/>
    <s v="NTI VINA"/>
    <s v="Binh Duong"/>
    <n v="35"/>
    <n v="40"/>
    <n v="552943.43999999994"/>
    <m/>
    <m/>
    <n v="552943.43999999994"/>
    <m/>
    <s v="THÙNG"/>
    <m/>
    <m/>
  </r>
  <r>
    <n v="545"/>
    <x v="33"/>
    <s v="18/10/16"/>
    <n v="4440"/>
    <s v="8T"/>
    <s v="TL BEN THANH"/>
    <s v="HCM"/>
    <n v="35"/>
    <n v="40"/>
    <n v="1389619.42"/>
    <m/>
    <m/>
    <n v="1389619.42"/>
    <m/>
    <s v="THÙNG"/>
    <m/>
    <m/>
  </r>
  <r>
    <n v="546"/>
    <x v="12"/>
    <s v="18/10/16"/>
    <n v="4434"/>
    <s v="2.5T"/>
    <s v="NIDEC"/>
    <s v="HCM"/>
    <n v="22"/>
    <n v="30"/>
    <n v="545629.69999999995"/>
    <m/>
    <m/>
    <n v="545629.69999999995"/>
    <m/>
    <s v="THÙNG"/>
    <m/>
    <m/>
  </r>
  <r>
    <n v="547"/>
    <x v="36"/>
    <s v="18/10/16"/>
    <n v="4429"/>
    <s v="2.5T"/>
    <s v="KIMXUONG"/>
    <s v="BINH CHUAN"/>
    <n v="11"/>
    <n v="20"/>
    <n v="476877.8"/>
    <m/>
    <m/>
    <n v="476877.8"/>
    <m/>
    <s v="BOARD"/>
    <m/>
    <m/>
  </r>
  <r>
    <n v="548"/>
    <x v="18"/>
    <s v="18/10/16"/>
    <n v="4628"/>
    <s v="2.5T"/>
    <s v="TINTHANH"/>
    <s v="LONG AN"/>
    <n v="60"/>
    <n v="60"/>
    <n v="755325.2"/>
    <m/>
    <m/>
    <n v="755325.2"/>
    <m/>
    <s v="THÙNG"/>
    <m/>
    <m/>
  </r>
  <r>
    <n v="549"/>
    <x v="27"/>
    <s v="18/10/16"/>
    <n v="4566"/>
    <s v="2.5T"/>
    <s v="PACKAMEX"/>
    <s v="HCM"/>
    <n v="8"/>
    <n v="10"/>
    <n v="397812.38"/>
    <m/>
    <m/>
    <n v="397812.38"/>
    <m/>
    <s v="BOARD"/>
    <m/>
    <m/>
  </r>
  <r>
    <n v="550"/>
    <x v="25"/>
    <s v="18/10/16"/>
    <n v="4643"/>
    <s v="10T"/>
    <s v="BINHMINH(LA)"/>
    <s v="LONG AN"/>
    <n v="64"/>
    <n v="70"/>
    <n v="1838001.76"/>
    <m/>
    <m/>
    <n v="1838001.76"/>
    <m/>
    <s v="BOARD"/>
    <m/>
    <m/>
  </r>
  <r>
    <n v="551"/>
    <x v="36"/>
    <s v="18/10/16"/>
    <n v="4450"/>
    <s v="2.5T"/>
    <s v="LOTTE"/>
    <s v="Binh Duong"/>
    <n v="14"/>
    <n v="20"/>
    <n v="476877.8"/>
    <m/>
    <m/>
    <n v="476877.8"/>
    <m/>
    <s v="THÙNG"/>
    <m/>
    <m/>
  </r>
  <r>
    <n v="552"/>
    <x v="24"/>
    <s v="18/10/16"/>
    <n v="4428"/>
    <s v="5T"/>
    <s v="SAMSUNG1"/>
    <s v="HCM(Q9)"/>
    <n v="27"/>
    <n v="30"/>
    <n v="704718"/>
    <m/>
    <m/>
    <n v="704718"/>
    <m/>
    <s v="THÙNG"/>
    <m/>
    <m/>
  </r>
  <r>
    <n v="553"/>
    <x v="31"/>
    <s v="18/10/16"/>
    <n v="4447"/>
    <s v="2.5T"/>
    <s v="SAMSUNG1"/>
    <s v="HCM(Q9)"/>
    <n v="27"/>
    <n v="30"/>
    <n v="545629.69999999995"/>
    <m/>
    <m/>
    <n v="545629.69999999995"/>
    <m/>
    <s v="THÙNG"/>
    <m/>
    <m/>
  </r>
  <r>
    <n v="554"/>
    <x v="2"/>
    <s v="18/10/16"/>
    <n v="4624"/>
    <s v="5T"/>
    <s v="HAIMY"/>
    <s v="Binh Duong"/>
    <n v="10"/>
    <n v="10"/>
    <n v="515708.34"/>
    <m/>
    <m/>
    <n v="515708.34"/>
    <m/>
    <s v="THÙNG"/>
    <m/>
    <m/>
  </r>
  <r>
    <n v="555"/>
    <x v="23"/>
    <s v="18/10/16"/>
    <n v="4430"/>
    <s v="8T"/>
    <s v="POUYUEN"/>
    <s v="HCM"/>
    <n v="55"/>
    <n v="60"/>
    <n v="1618624.84"/>
    <m/>
    <m/>
    <n v="1618624.84"/>
    <m/>
    <s v="THÙNG"/>
    <m/>
    <m/>
  </r>
  <r>
    <n v="556"/>
    <x v="19"/>
    <s v="18/10/16"/>
    <n v="4446"/>
    <s v="2.5T"/>
    <s v="BINHDONG"/>
    <s v="Binh Duong"/>
    <n v="25"/>
    <n v="30"/>
    <n v="545629.69999999995"/>
    <m/>
    <m/>
    <n v="545629.69999999995"/>
    <m/>
    <s v="BOARD"/>
    <m/>
    <m/>
  </r>
  <r>
    <n v="557"/>
    <x v="30"/>
    <s v="18/10/16"/>
    <n v="2359"/>
    <s v="8T"/>
    <s v="SAMSUNG1"/>
    <s v="HCM(Q9)"/>
    <n v="27"/>
    <n v="30"/>
    <n v="1277910.2"/>
    <m/>
    <m/>
    <n v="1277910.2"/>
    <m/>
    <s v="THÙNG"/>
    <m/>
    <m/>
  </r>
  <r>
    <n v="558"/>
    <x v="26"/>
    <s v="19/10/16"/>
    <n v="2329"/>
    <s v="8T"/>
    <s v="PACKAMEX"/>
    <s v="HCM"/>
    <n v="8"/>
    <n v="10"/>
    <n v="1037733.76"/>
    <m/>
    <m/>
    <n v="1037733.76"/>
    <m/>
    <s v="BOARD"/>
    <m/>
    <m/>
  </r>
  <r>
    <n v="559"/>
    <x v="28"/>
    <s v="19/10/16"/>
    <n v="2309"/>
    <s v="1.2T"/>
    <s v="KAO"/>
    <s v="Dong Nai"/>
    <n v="40"/>
    <n v="40"/>
    <n v="552943.43999999994"/>
    <m/>
    <m/>
    <n v="552943.43999999994"/>
    <m/>
    <s v="THÙNG"/>
    <m/>
    <m/>
  </r>
  <r>
    <n v="560"/>
    <x v="29"/>
    <s v="19/10/16"/>
    <n v="2315"/>
    <s v="2.5T"/>
    <s v="BINHTUAN"/>
    <s v="Binh Duong"/>
    <n v="15"/>
    <n v="20"/>
    <n v="476877.8"/>
    <m/>
    <m/>
    <n v="476877.8"/>
    <m/>
    <s v="BOARD"/>
    <m/>
    <m/>
  </r>
  <r>
    <n v="561"/>
    <x v="13"/>
    <s v="19/10/16"/>
    <n v="2312"/>
    <s v="10T"/>
    <s v="HUNGCHENG"/>
    <s v="Binh Duong"/>
    <n v="5"/>
    <n v="10"/>
    <n v="1111774.72"/>
    <m/>
    <m/>
    <n v="1111774.72"/>
    <m/>
    <s v="THÙNG"/>
    <m/>
    <m/>
  </r>
  <r>
    <n v="562"/>
    <x v="28"/>
    <s v="19/10/16"/>
    <n v="2352"/>
    <s v="1.2T"/>
    <s v="BINHTUAN"/>
    <s v="Binh Duong"/>
    <n v="15"/>
    <n v="20"/>
    <n v="429190.02"/>
    <m/>
    <m/>
    <n v="429190.02"/>
    <m/>
    <s v="BOARD"/>
    <m/>
    <m/>
  </r>
  <r>
    <n v="563"/>
    <x v="24"/>
    <s v="19/10/16"/>
    <n v="2270"/>
    <s v="5T"/>
    <s v="SAMSUNG1"/>
    <s v="HCM(Q9)"/>
    <n v="27"/>
    <n v="30"/>
    <n v="704718"/>
    <m/>
    <m/>
    <n v="704718"/>
    <m/>
    <s v="THÙNG"/>
    <m/>
    <m/>
  </r>
  <r>
    <n v="564"/>
    <x v="33"/>
    <s v="19/10/16"/>
    <n v="2327"/>
    <s v="8T"/>
    <s v="POUYUEN"/>
    <s v="HCM"/>
    <n v="55"/>
    <n v="60"/>
    <n v="1618624.84"/>
    <m/>
    <m/>
    <n v="1618624.84"/>
    <m/>
    <s v="THÙNG"/>
    <m/>
    <m/>
  </r>
  <r>
    <n v="565"/>
    <x v="21"/>
    <s v="19/10/16"/>
    <n v="2260"/>
    <s v="1.2T"/>
    <s v="YAZAKI"/>
    <s v="Binh Duong"/>
    <n v="7"/>
    <n v="10"/>
    <n v="358030.26"/>
    <m/>
    <m/>
    <n v="358030.26"/>
    <m/>
    <n v="0"/>
    <m/>
    <m/>
  </r>
  <r>
    <n v="566"/>
    <x v="11"/>
    <s v="19/10/16"/>
    <n v="2266"/>
    <s v="8T"/>
    <s v="TINTHANH"/>
    <s v="LONG AN"/>
    <n v="60"/>
    <n v="60"/>
    <n v="1618624.84"/>
    <m/>
    <m/>
    <n v="1618624.84"/>
    <m/>
    <s v="THÙNG"/>
    <m/>
    <m/>
  </r>
  <r>
    <n v="567"/>
    <x v="26"/>
    <s v="19/10/16"/>
    <n v="2267"/>
    <s v="8T"/>
    <s v="DOANH THAI"/>
    <s v="SONG THAN"/>
    <n v="17"/>
    <n v="20"/>
    <n v="1166200"/>
    <m/>
    <m/>
    <n v="1166200"/>
    <m/>
    <s v="THÙNG"/>
    <m/>
    <m/>
  </r>
  <r>
    <n v="568"/>
    <x v="6"/>
    <s v="19/10/16"/>
    <n v="2264"/>
    <s v="2.5T"/>
    <s v="APACHE"/>
    <s v="Tien Giang"/>
    <n v="107"/>
    <n v="110"/>
    <n v="1095648.82"/>
    <m/>
    <m/>
    <n v="1095648.82"/>
    <m/>
    <s v="THÙNG"/>
    <m/>
    <m/>
  </r>
  <r>
    <n v="569"/>
    <x v="22"/>
    <s v="19/10/16"/>
    <n v="2326"/>
    <s v="2.5T"/>
    <s v="SOPHUONG"/>
    <s v="HCM"/>
    <n v="35"/>
    <n v="40"/>
    <n v="614382.57999999996"/>
    <m/>
    <m/>
    <n v="614382.57999999996"/>
    <m/>
    <s v="BOARD"/>
    <m/>
    <m/>
  </r>
  <r>
    <n v="570"/>
    <x v="2"/>
    <s v="19/10/16"/>
    <n v="2318"/>
    <s v="5T"/>
    <s v="SAMSUNG1"/>
    <s v="HCM(Q9)"/>
    <n v="27"/>
    <n v="30"/>
    <n v="704718"/>
    <m/>
    <m/>
    <n v="704718"/>
    <m/>
    <s v="THÙNG"/>
    <m/>
    <m/>
  </r>
  <r>
    <n v="571"/>
    <x v="19"/>
    <s v="19/10/16"/>
    <n v="2317"/>
    <s v="2.5T"/>
    <s v="SOPHUONG"/>
    <s v="HCM"/>
    <n v="35"/>
    <n v="40"/>
    <n v="614382.57999999996"/>
    <m/>
    <m/>
    <n v="614382.57999999996"/>
    <m/>
    <s v="BOARD"/>
    <m/>
    <m/>
  </r>
  <r>
    <n v="572"/>
    <x v="12"/>
    <s v="19/10/16"/>
    <n v="2269"/>
    <s v="2.5T"/>
    <s v="APACHE"/>
    <s v="Tien Giang"/>
    <n v="107"/>
    <n v="110"/>
    <n v="1095648.82"/>
    <m/>
    <m/>
    <n v="1095648.82"/>
    <m/>
    <s v="THÙNG"/>
    <m/>
    <m/>
  </r>
  <r>
    <n v="573"/>
    <x v="10"/>
    <s v="19/10/16"/>
    <n v="2302"/>
    <s v="5T"/>
    <s v="VINACOSMO"/>
    <s v="HCM"/>
    <n v="55"/>
    <n v="60"/>
    <n v="972847.96"/>
    <m/>
    <m/>
    <n v="972847.96"/>
    <m/>
    <s v="THÙNG"/>
    <m/>
    <m/>
  </r>
  <r>
    <n v="574"/>
    <x v="12"/>
    <s v="19/10/16"/>
    <n v="2371"/>
    <s v="2.5T"/>
    <s v="SAMSUNG1"/>
    <s v="HCM(Q9)"/>
    <n v="27"/>
    <n v="30"/>
    <n v="545629.69999999995"/>
    <m/>
    <m/>
    <n v="545629.69999999995"/>
    <m/>
    <s v="THÙNG"/>
    <m/>
    <m/>
  </r>
  <r>
    <n v="575"/>
    <x v="1"/>
    <s v="19/10/16"/>
    <n v="2304"/>
    <s v="2.5T"/>
    <s v="VINACOSMO"/>
    <s v="HCM"/>
    <n v="55"/>
    <n v="60"/>
    <n v="755325.2"/>
    <m/>
    <m/>
    <n v="755325.2"/>
    <m/>
    <s v="THÙNG"/>
    <m/>
    <m/>
  </r>
  <r>
    <n v="576"/>
    <x v="6"/>
    <s v="19/10/16"/>
    <n v="2346"/>
    <s v="2.5T"/>
    <s v="SAMSUNG1"/>
    <s v="HCM(Q9)"/>
    <n v="27"/>
    <n v="30"/>
    <n v="545629.69999999995"/>
    <m/>
    <m/>
    <n v="545629.69999999995"/>
    <m/>
    <s v="THÙNG"/>
    <m/>
    <m/>
  </r>
  <r>
    <n v="577"/>
    <x v="30"/>
    <s v="19/10/16"/>
    <n v="2308"/>
    <s v="8T"/>
    <s v="PACKAMEX"/>
    <s v="HCM"/>
    <n v="8"/>
    <n v="10"/>
    <n v="1037733.76"/>
    <m/>
    <m/>
    <n v="1037733.76"/>
    <m/>
    <s v="BOARD"/>
    <m/>
    <m/>
  </r>
  <r>
    <n v="578"/>
    <x v="6"/>
    <s v="19/10/16"/>
    <n v="2332"/>
    <s v="2.5T"/>
    <s v="BINHDONG"/>
    <s v="Binh Duong"/>
    <n v="25"/>
    <n v="30"/>
    <n v="545629.69999999995"/>
    <m/>
    <m/>
    <n v="545629.69999999995"/>
    <m/>
    <s v="BOARD"/>
    <m/>
    <m/>
  </r>
  <r>
    <n v="579"/>
    <x v="36"/>
    <s v="19/10/16"/>
    <n v="2272"/>
    <s v="2.5T"/>
    <s v="SAMSUNG1"/>
    <s v="HCM(Q9)"/>
    <n v="27"/>
    <n v="30"/>
    <n v="545629.69999999995"/>
    <m/>
    <m/>
    <n v="545629.69999999995"/>
    <m/>
    <s v="THÙNG"/>
    <m/>
    <m/>
  </r>
  <r>
    <n v="580"/>
    <x v="25"/>
    <s v="19/10/16"/>
    <n v="2331"/>
    <s v="10T"/>
    <s v="TUONG AN1"/>
    <s v="Vung Tau"/>
    <n v="100"/>
    <n v="100"/>
    <n v="2192259.02"/>
    <m/>
    <m/>
    <n v="2192259.02"/>
    <m/>
    <n v="0"/>
    <m/>
    <m/>
  </r>
  <r>
    <n v="581"/>
    <x v="15"/>
    <s v="19/10/16"/>
    <n v="2333"/>
    <s v="2.5T"/>
    <s v="BINHDONG"/>
    <s v="Binh Duong"/>
    <n v="25"/>
    <n v="30"/>
    <n v="545629.69999999995"/>
    <m/>
    <m/>
    <n v="545629.69999999995"/>
    <m/>
    <s v="BOARD"/>
    <m/>
    <m/>
  </r>
  <r>
    <n v="582"/>
    <x v="7"/>
    <s v="19/10/16"/>
    <n v="2268"/>
    <s v="2.5T"/>
    <s v="SAMSUNG1"/>
    <s v="HCM(Q9)"/>
    <n v="27"/>
    <n v="30"/>
    <n v="545629.69999999995"/>
    <m/>
    <m/>
    <n v="545629.69999999995"/>
    <m/>
    <s v="THÙNG"/>
    <m/>
    <m/>
  </r>
  <r>
    <n v="583"/>
    <x v="34"/>
    <s v="19/10/16"/>
    <n v="2337"/>
    <s v="8T"/>
    <s v="HAIMY"/>
    <s v="Binh Duong"/>
    <n v="10"/>
    <n v="10"/>
    <n v="1037733.76"/>
    <m/>
    <m/>
    <n v="1037733.76"/>
    <m/>
    <s v="THÙNG"/>
    <m/>
    <m/>
  </r>
  <r>
    <n v="584"/>
    <x v="12"/>
    <s v="19/10/16"/>
    <n v="2262"/>
    <s v="2.5T"/>
    <s v="TANA"/>
    <s v="HCM"/>
    <n v="12"/>
    <n v="20"/>
    <n v="476877.8"/>
    <m/>
    <m/>
    <n v="476877.8"/>
    <m/>
    <s v="THÙNG"/>
    <m/>
    <m/>
  </r>
  <r>
    <n v="585"/>
    <x v="7"/>
    <s v="19/10/16"/>
    <n v="2341"/>
    <s v="2.5T"/>
    <s v="SAMSUNG1"/>
    <s v="HCM(Q9)"/>
    <n v="27"/>
    <n v="30"/>
    <n v="545629.69999999995"/>
    <m/>
    <m/>
    <n v="545629.69999999995"/>
    <m/>
    <s v="THÙNG"/>
    <m/>
    <m/>
  </r>
  <r>
    <n v="586"/>
    <x v="37"/>
    <s v="19/10/16"/>
    <n v="2345"/>
    <s v="8T"/>
    <s v="TANA"/>
    <s v="HCM"/>
    <n v="12"/>
    <n v="20"/>
    <n v="1166200"/>
    <m/>
    <m/>
    <n v="1166200"/>
    <m/>
    <s v="THÙNG"/>
    <m/>
    <m/>
  </r>
  <r>
    <n v="587"/>
    <x v="3"/>
    <s v="19/10/16"/>
    <n v="2275"/>
    <s v="2.5T"/>
    <s v="TINTHANH"/>
    <s v="LONG AN"/>
    <n v="60"/>
    <n v="60"/>
    <n v="755325.2"/>
    <m/>
    <m/>
    <n v="755325.2"/>
    <m/>
    <s v="THÙNG"/>
    <m/>
    <m/>
  </r>
  <r>
    <n v="588"/>
    <x v="32"/>
    <s v="19/10/16"/>
    <n v="2276"/>
    <s v="5T"/>
    <s v="SANYO"/>
    <s v="Dong Nai"/>
    <n v="35"/>
    <n v="40"/>
    <n v="792629.88"/>
    <m/>
    <m/>
    <n v="792629.88"/>
    <m/>
    <s v="THÙNG"/>
    <m/>
    <m/>
  </r>
  <r>
    <n v="589"/>
    <x v="31"/>
    <s v="19/10/16"/>
    <n v="4614"/>
    <s v="2.5T"/>
    <s v="SAMSUNG1"/>
    <s v="HCM(Q9)"/>
    <n v="27"/>
    <n v="30"/>
    <n v="545629.69999999995"/>
    <m/>
    <m/>
    <n v="545629.69999999995"/>
    <m/>
    <s v="THÙNG"/>
    <m/>
    <m/>
  </r>
  <r>
    <n v="590"/>
    <x v="20"/>
    <s v="19/10/16"/>
    <n v="2322"/>
    <s v="5T"/>
    <s v="MINHQUANG"/>
    <s v="SONG THAN 3"/>
    <n v="24"/>
    <n v="30"/>
    <n v="704718"/>
    <m/>
    <m/>
    <n v="704718"/>
    <m/>
    <s v="BOARD"/>
    <m/>
    <m/>
  </r>
  <r>
    <n v="591"/>
    <x v="0"/>
    <s v="19/10/16"/>
    <n v="2323"/>
    <s v="5T"/>
    <s v="LOTTE"/>
    <s v="Binh Duong"/>
    <n v="14"/>
    <n v="20"/>
    <n v="616806.12"/>
    <m/>
    <m/>
    <n v="616806.12"/>
    <m/>
    <s v="THÙNG"/>
    <m/>
    <m/>
  </r>
  <r>
    <n v="592"/>
    <x v="27"/>
    <s v="19/10/16"/>
    <n v="2347"/>
    <s v="2.5T"/>
    <s v="BINHDONG"/>
    <s v="Binh Duong"/>
    <n v="25"/>
    <n v="30"/>
    <n v="545629.69999999995"/>
    <m/>
    <m/>
    <n v="545629.69999999995"/>
    <m/>
    <s v="BOARD"/>
    <m/>
    <m/>
  </r>
  <r>
    <n v="593"/>
    <x v="27"/>
    <s v="19/10/16"/>
    <n v="2273"/>
    <s v="2.5T"/>
    <s v="SANYO"/>
    <s v="Dong Nai"/>
    <n v="35"/>
    <n v="40"/>
    <n v="614382.57999999996"/>
    <m/>
    <m/>
    <n v="614382.57999999996"/>
    <m/>
    <s v="THÙNG"/>
    <m/>
    <m/>
  </r>
  <r>
    <n v="594"/>
    <x v="22"/>
    <s v="19/10/16"/>
    <n v="2370"/>
    <s v="2.5T"/>
    <s v="LIWAYWAY"/>
    <s v="Binh Duong"/>
    <n v="1"/>
    <n v="10"/>
    <n v="358031.14199999999"/>
    <m/>
    <m/>
    <n v="358031.14199999999"/>
    <m/>
    <s v="THÙNG"/>
    <m/>
    <m/>
  </r>
  <r>
    <n v="595"/>
    <x v="32"/>
    <s v="19/10/16"/>
    <n v="2328"/>
    <s v="5T"/>
    <s v="SAMSUNG1"/>
    <s v="HCM(Q9)"/>
    <n v="27"/>
    <n v="30"/>
    <n v="704718"/>
    <m/>
    <m/>
    <n v="704718"/>
    <m/>
    <s v="THÙNG"/>
    <m/>
    <m/>
  </r>
  <r>
    <n v="596"/>
    <x v="31"/>
    <s v="19/10/16"/>
    <n v="2274"/>
    <s v="2.5T"/>
    <s v="SAMSUNG1"/>
    <s v="HCM(Q9)"/>
    <n v="27"/>
    <n v="30"/>
    <n v="545629.69999999995"/>
    <m/>
    <m/>
    <n v="545629.69999999995"/>
    <m/>
    <s v="THÙNG"/>
    <m/>
    <m/>
  </r>
  <r>
    <n v="597"/>
    <x v="18"/>
    <s v="19/10/16"/>
    <n v="2353"/>
    <s v="2.5T"/>
    <s v="BINHTUAN"/>
    <s v="Binh Duong"/>
    <n v="15"/>
    <n v="20"/>
    <n v="476877.8"/>
    <m/>
    <m/>
    <n v="476877.8"/>
    <m/>
    <s v="BOARD"/>
    <m/>
    <m/>
  </r>
  <r>
    <n v="598"/>
    <x v="36"/>
    <s v="19/10/16"/>
    <n v="2355"/>
    <s v="2.5T"/>
    <s v="PACKAMEX"/>
    <s v="HCM"/>
    <n v="8"/>
    <n v="10"/>
    <n v="397812.38"/>
    <m/>
    <m/>
    <n v="397812.38"/>
    <m/>
    <s v="BOARD"/>
    <m/>
    <m/>
  </r>
  <r>
    <n v="599"/>
    <x v="11"/>
    <s v="20/10/16"/>
    <n v="2360"/>
    <s v="8T"/>
    <s v="TANA"/>
    <s v="HCM"/>
    <n v="12"/>
    <n v="20"/>
    <n v="1166200"/>
    <m/>
    <m/>
    <n v="1166200"/>
    <m/>
    <s v="THÙNG"/>
    <m/>
    <m/>
  </r>
  <r>
    <n v="600"/>
    <x v="33"/>
    <s v="20/10/16"/>
    <n v="2410"/>
    <s v="8T"/>
    <s v="LAVIE"/>
    <s v="LONG AN"/>
    <n v="93"/>
    <n v="100"/>
    <n v="2059878.66"/>
    <m/>
    <m/>
    <n v="2059878.66"/>
    <m/>
    <s v="THÙNG"/>
    <m/>
    <m/>
  </r>
  <r>
    <n v="601"/>
    <x v="7"/>
    <s v="20/10/16"/>
    <n v="2418"/>
    <s v="2.5T"/>
    <s v="SANYO"/>
    <s v="Dong Nai"/>
    <n v="35"/>
    <n v="40"/>
    <n v="614382.57999999996"/>
    <m/>
    <m/>
    <n v="614382.57999999996"/>
    <m/>
    <s v="THÙNG"/>
    <m/>
    <m/>
  </r>
  <r>
    <n v="602"/>
    <x v="15"/>
    <s v="20/10/16"/>
    <n v="2368"/>
    <s v="2.5T"/>
    <s v="NANPAO"/>
    <s v="Binh Duong"/>
    <n v="8"/>
    <n v="10"/>
    <n v="397812.38"/>
    <m/>
    <m/>
    <n v="397812.38"/>
    <m/>
    <s v="THÙNG"/>
    <m/>
    <m/>
  </r>
  <r>
    <n v="603"/>
    <x v="4"/>
    <s v="20/10/16"/>
    <n v="2401"/>
    <s v="10T"/>
    <s v="HAIMY"/>
    <s v="Binh Duong"/>
    <n v="10"/>
    <n v="10"/>
    <n v="1111774.72"/>
    <m/>
    <m/>
    <n v="1111774.72"/>
    <m/>
    <s v="THÙNG"/>
    <m/>
    <m/>
  </r>
  <r>
    <n v="604"/>
    <x v="23"/>
    <s v="20/10/16"/>
    <n v="2376"/>
    <s v="8T"/>
    <s v="POUYUEN"/>
    <s v="HCM"/>
    <n v="55"/>
    <n v="60"/>
    <n v="1618624.84"/>
    <m/>
    <m/>
    <n v="1618624.84"/>
    <m/>
    <s v="THÙNG"/>
    <m/>
    <m/>
  </r>
  <r>
    <n v="605"/>
    <x v="3"/>
    <s v="20/10/16"/>
    <n v="2414"/>
    <s v="2.5T"/>
    <s v="RINNAI"/>
    <s v="Binh Duong"/>
    <n v="15"/>
    <n v="20"/>
    <n v="476877.8"/>
    <m/>
    <m/>
    <n v="476877.8"/>
    <m/>
    <s v="THÙNG"/>
    <m/>
    <m/>
  </r>
  <r>
    <n v="606"/>
    <x v="27"/>
    <s v="20/10/16"/>
    <n v="2415"/>
    <s v="2.5T"/>
    <s v="TANTHANH"/>
    <s v="DI AN"/>
    <n v="6"/>
    <n v="10"/>
    <n v="397812.38"/>
    <m/>
    <m/>
    <n v="397812.38"/>
    <m/>
    <n v="0"/>
    <m/>
    <m/>
  </r>
  <r>
    <n v="607"/>
    <x v="18"/>
    <s v="20/10/16"/>
    <n v="2411"/>
    <s v="2.5T"/>
    <s v="NIDEC"/>
    <s v="HCM"/>
    <n v="22"/>
    <n v="30"/>
    <n v="545629.69999999995"/>
    <m/>
    <m/>
    <n v="545629.69999999995"/>
    <m/>
    <s v="THÙNG"/>
    <m/>
    <m/>
  </r>
  <r>
    <n v="608"/>
    <x v="35"/>
    <s v="20/10/16"/>
    <n v="2383"/>
    <s v="5T"/>
    <s v="DOANH THAI"/>
    <s v="SONG THAN"/>
    <n v="17"/>
    <n v="20"/>
    <n v="616806.12"/>
    <m/>
    <m/>
    <n v="616806.12"/>
    <m/>
    <s v="THÙNG"/>
    <m/>
    <m/>
  </r>
  <r>
    <n v="609"/>
    <x v="3"/>
    <s v="20/10/16"/>
    <n v="24400"/>
    <s v="2.5T"/>
    <s v="VINACOSMO"/>
    <s v="HCM"/>
    <n v="55"/>
    <n v="60"/>
    <n v="755325.2"/>
    <m/>
    <m/>
    <n v="755325.2"/>
    <m/>
    <s v="THÙNG"/>
    <m/>
    <m/>
  </r>
  <r>
    <n v="610"/>
    <x v="25"/>
    <s v="20/10/16"/>
    <n v="2382"/>
    <s v="10T"/>
    <s v="PACKAMEX"/>
    <s v="HCM"/>
    <n v="8"/>
    <n v="10"/>
    <n v="1111774.72"/>
    <m/>
    <m/>
    <n v="1111774.72"/>
    <m/>
    <s v="BOARD"/>
    <m/>
    <m/>
  </r>
  <r>
    <n v="611"/>
    <x v="20"/>
    <s v="20/10/16"/>
    <n v="2379"/>
    <s v="5T"/>
    <s v="BINHTUAN"/>
    <s v="Binh Duong"/>
    <n v="15"/>
    <n v="20"/>
    <n v="616806.12"/>
    <m/>
    <m/>
    <n v="616806.12"/>
    <m/>
    <s v="BOARD"/>
    <m/>
    <m/>
  </r>
  <r>
    <n v="612"/>
    <x v="19"/>
    <s v="20/10/16"/>
    <n v="2373"/>
    <s v="2.5T"/>
    <s v="SC JOHNSON"/>
    <s v="Binh Duong"/>
    <n v="13"/>
    <n v="20"/>
    <n v="476877.8"/>
    <m/>
    <m/>
    <n v="476877.8"/>
    <m/>
    <s v="THÙNG"/>
    <m/>
    <m/>
  </r>
  <r>
    <n v="613"/>
    <x v="28"/>
    <s v="20/10/16"/>
    <n v="2412"/>
    <s v="1.2T"/>
    <s v="FOODTECH"/>
    <s v="LONG AN"/>
    <n v="70"/>
    <n v="70"/>
    <n v="738575.04"/>
    <m/>
    <m/>
    <n v="738575.04"/>
    <m/>
    <s v="THÙNG"/>
    <m/>
    <m/>
  </r>
  <r>
    <n v="614"/>
    <x v="6"/>
    <s v="20/10/16"/>
    <n v="4662"/>
    <s v="2.5T"/>
    <s v="MINHTHANH"/>
    <s v="HCM"/>
    <n v="35"/>
    <n v="40"/>
    <n v="614382.57999999996"/>
    <m/>
    <m/>
    <n v="614382.57999999996"/>
    <m/>
    <s v="BOARD"/>
    <m/>
    <m/>
  </r>
  <r>
    <n v="615"/>
    <x v="0"/>
    <s v="20/10/16"/>
    <n v="2369"/>
    <s v="5T"/>
    <s v="SANYO"/>
    <s v="Dong Nai"/>
    <n v="35"/>
    <n v="40"/>
    <n v="792629.88"/>
    <m/>
    <m/>
    <n v="792629.88"/>
    <m/>
    <s v="THÙNG"/>
    <m/>
    <m/>
  </r>
  <r>
    <n v="616"/>
    <x v="36"/>
    <s v="20/10/16"/>
    <n v="2432"/>
    <s v="2.5T"/>
    <s v="KAO"/>
    <s v="Dong Nai"/>
    <n v="40"/>
    <n v="40"/>
    <n v="614382.57999999996"/>
    <m/>
    <m/>
    <n v="614382.57999999996"/>
    <m/>
    <s v="THÙNG"/>
    <m/>
    <m/>
  </r>
  <r>
    <n v="617"/>
    <x v="5"/>
    <s v="20/10/16"/>
    <n v="2434"/>
    <s v="8T"/>
    <s v="BINHMINH(LA)"/>
    <s v="LONG AN"/>
    <n v="64"/>
    <n v="70"/>
    <n v="1724749.04"/>
    <m/>
    <m/>
    <n v="1724749.04"/>
    <m/>
    <s v="BOARD"/>
    <m/>
    <m/>
  </r>
  <r>
    <n v="618"/>
    <x v="9"/>
    <s v="20/10/16"/>
    <n v="2422"/>
    <s v="8T"/>
    <s v="TANA"/>
    <s v="HCM"/>
    <n v="12"/>
    <n v="20"/>
    <n v="1166200"/>
    <m/>
    <m/>
    <n v="1166200"/>
    <m/>
    <s v="THÙNG"/>
    <m/>
    <m/>
  </r>
  <r>
    <n v="619"/>
    <x v="26"/>
    <s v="20/10/16"/>
    <n v="2423"/>
    <s v="8T"/>
    <s v="DU XINH"/>
    <s v="Binh Duong"/>
    <n v="8"/>
    <n v="10"/>
    <n v="1037733.76"/>
    <m/>
    <m/>
    <n v="1037733.76"/>
    <m/>
    <s v="BOARD"/>
    <m/>
    <m/>
  </r>
  <r>
    <n v="620"/>
    <x v="0"/>
    <s v="20/10/16"/>
    <n v="2431"/>
    <s v="5T"/>
    <s v="TANTHANH"/>
    <s v="DI AN"/>
    <n v="6"/>
    <n v="10"/>
    <n v="515708.34"/>
    <m/>
    <m/>
    <n v="515708.34"/>
    <m/>
    <n v="0"/>
    <m/>
    <m/>
  </r>
  <r>
    <n v="621"/>
    <x v="12"/>
    <s v="20/10/16"/>
    <n v="2388"/>
    <s v="2.5T"/>
    <s v="APACHE"/>
    <s v="Tien Giang"/>
    <n v="107"/>
    <n v="110"/>
    <n v="1095648.82"/>
    <m/>
    <m/>
    <n v="1095648.82"/>
    <m/>
    <s v="THÙNG"/>
    <m/>
    <m/>
  </r>
  <r>
    <n v="622"/>
    <x v="31"/>
    <s v="20/10/16"/>
    <n v="2393"/>
    <s v="2.5T"/>
    <s v="DU XINH"/>
    <s v="Binh Duong"/>
    <n v="8"/>
    <n v="10"/>
    <n v="397812.38"/>
    <m/>
    <m/>
    <n v="397812.38"/>
    <m/>
    <s v="BOARD"/>
    <m/>
    <m/>
  </r>
  <r>
    <n v="623"/>
    <x v="32"/>
    <s v="20/10/16"/>
    <n v="2407"/>
    <s v="5T"/>
    <s v="SAMSUNG1"/>
    <s v="HCM(Q9)"/>
    <n v="27"/>
    <n v="30"/>
    <n v="704718"/>
    <m/>
    <m/>
    <n v="704718"/>
    <m/>
    <s v="THÙNG"/>
    <m/>
    <m/>
  </r>
  <r>
    <n v="624"/>
    <x v="29"/>
    <s v="20/10/16"/>
    <n v="2363"/>
    <s v="2.5T"/>
    <s v="SAMSUNG1"/>
    <s v="HCM(Q9)"/>
    <n v="27"/>
    <n v="30"/>
    <n v="545629.69999999995"/>
    <m/>
    <m/>
    <n v="545629.69999999995"/>
    <m/>
    <s v="THÙNG"/>
    <m/>
    <m/>
  </r>
  <r>
    <n v="625"/>
    <x v="21"/>
    <s v="20/10/16"/>
    <n v="2362"/>
    <s v="1.2T"/>
    <s v="VISINGPACK"/>
    <s v="HCM"/>
    <n v="35"/>
    <n v="40"/>
    <n v="552943.43999999994"/>
    <m/>
    <m/>
    <n v="552943.43999999994"/>
    <m/>
    <s v="THÙNG"/>
    <m/>
    <m/>
  </r>
  <r>
    <n v="626"/>
    <x v="6"/>
    <s v="20/10/16"/>
    <n v="2385"/>
    <s v="2.5T"/>
    <s v="DU XINH"/>
    <s v="Binh Duong"/>
    <n v="8"/>
    <n v="10"/>
    <n v="397812.38"/>
    <m/>
    <m/>
    <n v="397812.38"/>
    <m/>
    <s v="BOARD"/>
    <m/>
    <m/>
  </r>
  <r>
    <n v="627"/>
    <x v="18"/>
    <s v="20/10/16"/>
    <n v="2386"/>
    <s v="2.5T"/>
    <s v="BINHTUAN"/>
    <s v="Binh Duong"/>
    <n v="15"/>
    <n v="20"/>
    <n v="476877.8"/>
    <m/>
    <m/>
    <n v="476877.8"/>
    <m/>
    <s v="BOARD"/>
    <m/>
    <m/>
  </r>
  <r>
    <n v="628"/>
    <x v="21"/>
    <s v="20/10/16"/>
    <n v="2387"/>
    <s v="1.2T"/>
    <s v="NTI VINA"/>
    <s v="Binh Duong"/>
    <n v="35"/>
    <n v="40"/>
    <n v="552943.43999999994"/>
    <m/>
    <m/>
    <n v="552943.43999999994"/>
    <m/>
    <s v="THÙNG"/>
    <m/>
    <m/>
  </r>
  <r>
    <n v="629"/>
    <x v="11"/>
    <s v="20/10/16"/>
    <n v="2389"/>
    <s v="8T"/>
    <s v="NHATKIEN"/>
    <s v="Binh Duong"/>
    <n v="25"/>
    <n v="30"/>
    <n v="1277910.2"/>
    <m/>
    <m/>
    <n v="1277910.2"/>
    <m/>
    <s v="BOARD"/>
    <m/>
    <m/>
  </r>
  <r>
    <n v="630"/>
    <x v="20"/>
    <s v="20/10/16"/>
    <n v="2408"/>
    <s v="5T"/>
    <s v="BINHDONG"/>
    <s v="Binh Duong"/>
    <n v="25"/>
    <n v="30"/>
    <n v="704718"/>
    <m/>
    <m/>
    <n v="704718"/>
    <m/>
    <s v="BOARD"/>
    <m/>
    <m/>
  </r>
  <r>
    <n v="631"/>
    <x v="1"/>
    <s v="20/10/16"/>
    <n v="2436"/>
    <s v="2.5T"/>
    <s v="SOPHUONG"/>
    <s v="HCM"/>
    <n v="35"/>
    <n v="40"/>
    <n v="614382.57999999996"/>
    <m/>
    <m/>
    <n v="614382.57999999996"/>
    <m/>
    <s v="BOARD"/>
    <m/>
    <m/>
  </r>
  <r>
    <n v="632"/>
    <x v="34"/>
    <s v="20/10/16"/>
    <n v="2378"/>
    <s v="8T"/>
    <s v="TUONG AN1"/>
    <s v="Vung Tau"/>
    <n v="100"/>
    <n v="100"/>
    <n v="2059878.66"/>
    <m/>
    <m/>
    <n v="2059878.66"/>
    <m/>
    <n v="0"/>
    <m/>
    <m/>
  </r>
  <r>
    <n v="633"/>
    <x v="16"/>
    <s v="20/10/16"/>
    <n v="2374"/>
    <s v="10T"/>
    <s v="LAC TY 2"/>
    <s v="HAU GIANG"/>
    <n v="240"/>
    <n v="240"/>
    <n v="8620692.5392000005"/>
    <m/>
    <m/>
    <n v="8620692.5392000005"/>
    <m/>
    <s v="THÙNG"/>
    <m/>
    <m/>
  </r>
  <r>
    <n v="634"/>
    <x v="31"/>
    <s v="20/10/16"/>
    <n v="2429"/>
    <s v="2.5T"/>
    <s v="SC JOHNSON"/>
    <s v="Binh Duong"/>
    <n v="13"/>
    <n v="20"/>
    <n v="476877.8"/>
    <m/>
    <m/>
    <n v="476877.8"/>
    <m/>
    <s v="THÙNG"/>
    <m/>
    <m/>
  </r>
  <r>
    <n v="635"/>
    <x v="0"/>
    <s v="21/10/16"/>
    <n v="2452"/>
    <s v="5T"/>
    <s v="HANSAE1(TN)"/>
    <s v="Tay Ninh"/>
    <n v="52"/>
    <n v="60"/>
    <n v="972847.96"/>
    <m/>
    <m/>
    <n v="972847.96"/>
    <m/>
    <s v="THÙNG"/>
    <m/>
    <m/>
  </r>
  <r>
    <n v="636"/>
    <x v="29"/>
    <s v="21/10/16"/>
    <n v="2457"/>
    <s v="2.5T"/>
    <s v="SAMSUNG1"/>
    <s v="HCM(Q9)"/>
    <n v="27"/>
    <n v="30"/>
    <n v="545629.69999999995"/>
    <m/>
    <m/>
    <n v="545629.69999999995"/>
    <m/>
    <s v="THÙNG"/>
    <m/>
    <m/>
  </r>
  <r>
    <n v="637"/>
    <x v="10"/>
    <s v="21/10/16"/>
    <n v="2456"/>
    <s v="5T"/>
    <s v="SAMSUNG1"/>
    <s v="HCM(Q9)"/>
    <n v="27"/>
    <n v="30"/>
    <n v="704718"/>
    <m/>
    <m/>
    <n v="704718"/>
    <m/>
    <s v="THÙNG"/>
    <m/>
    <m/>
  </r>
  <r>
    <n v="638"/>
    <x v="10"/>
    <s v="21/10/16"/>
    <n v="2365"/>
    <s v="5T"/>
    <s v="SAMSUNG1"/>
    <s v="HCM(Q9)"/>
    <n v="27"/>
    <n v="30"/>
    <n v="704718"/>
    <m/>
    <m/>
    <n v="704718"/>
    <m/>
    <s v="THÙNG"/>
    <m/>
    <m/>
  </r>
  <r>
    <n v="639"/>
    <x v="32"/>
    <s v="21/10/16"/>
    <n v="2469"/>
    <s v="5T"/>
    <s v="BINHMINH(LA)"/>
    <s v="LONG AN"/>
    <n v="64"/>
    <n v="70"/>
    <n v="1056363.56"/>
    <m/>
    <m/>
    <n v="1056363.56"/>
    <m/>
    <s v="BOARD"/>
    <m/>
    <m/>
  </r>
  <r>
    <n v="640"/>
    <x v="5"/>
    <s v="21/10/16"/>
    <n v="2471"/>
    <s v="8T"/>
    <s v="LAVIE"/>
    <s v="LONG AN"/>
    <n v="93"/>
    <n v="100"/>
    <n v="2059878.66"/>
    <m/>
    <m/>
    <n v="2059878.66"/>
    <m/>
    <s v="THÙNG"/>
    <m/>
    <m/>
  </r>
  <r>
    <n v="641"/>
    <x v="3"/>
    <s v="21/10/16"/>
    <n v="2473"/>
    <s v="2.5T"/>
    <s v="BINHDONG"/>
    <s v="Binh Duong"/>
    <n v="25"/>
    <n v="30"/>
    <n v="545629.69999999995"/>
    <m/>
    <m/>
    <n v="545629.69999999995"/>
    <m/>
    <s v="BOARD"/>
    <m/>
    <m/>
  </r>
  <r>
    <n v="642"/>
    <x v="31"/>
    <s v="21/10/16"/>
    <n v="2611"/>
    <s v="2.5T"/>
    <s v="BETHEL"/>
    <s v="Binh Duong"/>
    <n v="35"/>
    <n v="40"/>
    <n v="614382.57999999996"/>
    <m/>
    <m/>
    <n v="614382.57999999996"/>
    <m/>
    <n v="0"/>
    <m/>
    <m/>
  </r>
  <r>
    <n v="643"/>
    <x v="28"/>
    <s v="21/10/16"/>
    <n v="2612"/>
    <s v="1.2T"/>
    <s v="SANYO"/>
    <s v="Dong Nai"/>
    <n v="35"/>
    <n v="40"/>
    <n v="552943.43999999994"/>
    <m/>
    <m/>
    <n v="552943.43999999994"/>
    <m/>
    <s v="THÙNG"/>
    <m/>
    <m/>
  </r>
  <r>
    <n v="644"/>
    <x v="19"/>
    <s v="21/10/16"/>
    <n v="2614"/>
    <s v="2.5T"/>
    <s v="POUYUEN"/>
    <s v="HCM"/>
    <n v="55"/>
    <n v="60"/>
    <n v="755325.2"/>
    <m/>
    <m/>
    <n v="755325.2"/>
    <m/>
    <s v="THÙNG"/>
    <m/>
    <m/>
  </r>
  <r>
    <n v="645"/>
    <x v="1"/>
    <s v="21/10/16"/>
    <n v="2442"/>
    <s v="2.5T"/>
    <s v="HINSITSU"/>
    <n v="0"/>
    <n v="0"/>
    <n v="0"/>
    <m/>
    <m/>
    <m/>
    <n v="0"/>
    <m/>
    <n v="0"/>
    <m/>
    <m/>
  </r>
  <r>
    <n v="646"/>
    <x v="34"/>
    <s v="21/10/16"/>
    <n v="2445"/>
    <s v="8T"/>
    <s v="TUONG AN1"/>
    <s v="Vung Tau"/>
    <n v="100"/>
    <n v="100"/>
    <n v="2059878.66"/>
    <m/>
    <m/>
    <n v="2059878.66"/>
    <m/>
    <n v="0"/>
    <m/>
    <m/>
  </r>
  <r>
    <n v="647"/>
    <x v="28"/>
    <s v="21/10/16"/>
    <n v="2443"/>
    <s v="1.2T"/>
    <s v="SOPHUONG"/>
    <s v="HCM"/>
    <n v="35"/>
    <n v="40"/>
    <n v="552943.43999999994"/>
    <m/>
    <m/>
    <n v="552943.43999999994"/>
    <m/>
    <s v="BOARD"/>
    <m/>
    <m/>
  </r>
  <r>
    <n v="648"/>
    <x v="4"/>
    <s v="21/10/16"/>
    <n v="2384"/>
    <s v="10T"/>
    <s v="TYXUAN"/>
    <s v="VINH LONG"/>
    <n v="179"/>
    <n v="180"/>
    <n v="8739640"/>
    <m/>
    <m/>
    <n v="8739640"/>
    <m/>
    <s v="THÙNG"/>
    <m/>
    <m/>
  </r>
  <r>
    <n v="649"/>
    <x v="0"/>
    <s v="21/10/16"/>
    <n v="2567"/>
    <s v="5T"/>
    <s v="SAMSUNG1"/>
    <s v="HCM(Q9)"/>
    <n v="27"/>
    <n v="30"/>
    <n v="704718"/>
    <m/>
    <m/>
    <n v="704718"/>
    <m/>
    <s v="THÙNG"/>
    <m/>
    <m/>
  </r>
  <r>
    <n v="650"/>
    <x v="7"/>
    <s v="21/10/16"/>
    <n v="2566"/>
    <s v="2.5T"/>
    <s v="SC JOHNSON"/>
    <s v="Binh Duong"/>
    <n v="13"/>
    <n v="20"/>
    <n v="476877.8"/>
    <m/>
    <m/>
    <n v="476877.8"/>
    <m/>
    <s v="THÙNG"/>
    <m/>
    <m/>
  </r>
  <r>
    <n v="651"/>
    <x v="32"/>
    <s v="21/10/16"/>
    <n v="2561"/>
    <s v="5T"/>
    <s v="SANYO"/>
    <s v="Dong Nai"/>
    <n v="35"/>
    <n v="40"/>
    <n v="792629.88"/>
    <m/>
    <m/>
    <n v="792629.88"/>
    <m/>
    <s v="THÙNG"/>
    <m/>
    <m/>
  </r>
  <r>
    <n v="652"/>
    <x v="1"/>
    <s v="21/10/16"/>
    <n v="2562"/>
    <s v="2.5T"/>
    <s v="RINNAI"/>
    <s v="Binh Duong"/>
    <n v="15"/>
    <n v="20"/>
    <n v="476877.8"/>
    <m/>
    <m/>
    <n v="476877.8"/>
    <m/>
    <s v="THÙNG"/>
    <m/>
    <m/>
  </r>
  <r>
    <n v="653"/>
    <x v="12"/>
    <s v="21/10/16"/>
    <n v="2558"/>
    <s v="2.5T"/>
    <s v="DOANH THAI"/>
    <s v="SONG THAN"/>
    <n v="17"/>
    <n v="20"/>
    <n v="476877.8"/>
    <m/>
    <m/>
    <n v="476877.8"/>
    <m/>
    <s v="THÙNG"/>
    <m/>
    <m/>
  </r>
  <r>
    <n v="654"/>
    <x v="13"/>
    <s v="21/10/16"/>
    <n v="2608"/>
    <s v="10T"/>
    <s v="REPUBLIC"/>
    <s v="Binh Duong"/>
    <n v="15"/>
    <n v="20"/>
    <n v="1247573.32"/>
    <m/>
    <m/>
    <n v="1247573.32"/>
    <m/>
    <s v="THÙNG"/>
    <m/>
    <m/>
  </r>
  <r>
    <n v="655"/>
    <x v="19"/>
    <s v="21/10/16"/>
    <n v="2395"/>
    <s v="2.5T"/>
    <s v="SAMSUNG1"/>
    <s v="HCM(Q9)"/>
    <n v="27"/>
    <n v="30"/>
    <n v="545629.69999999995"/>
    <m/>
    <m/>
    <n v="545629.69999999995"/>
    <m/>
    <s v="THÙNG"/>
    <m/>
    <m/>
  </r>
  <r>
    <n v="656"/>
    <x v="36"/>
    <s v="21/10/16"/>
    <n v="2459"/>
    <s v="2.5T"/>
    <s v="MINHQUANG"/>
    <s v="SONG THAN 3"/>
    <n v="24"/>
    <n v="30"/>
    <n v="545629.69999999995"/>
    <m/>
    <m/>
    <n v="545629.69999999995"/>
    <m/>
    <s v="BOARD"/>
    <m/>
    <m/>
  </r>
  <r>
    <n v="657"/>
    <x v="7"/>
    <s v="21/10/16"/>
    <n v="2398"/>
    <s v="2.5T"/>
    <s v="TYXUAN"/>
    <s v="VINH LONG"/>
    <n v="179"/>
    <n v="180"/>
    <n v="2940646.07088"/>
    <m/>
    <m/>
    <n v="2940646.07088"/>
    <m/>
    <s v="THÙNG"/>
    <m/>
    <m/>
  </r>
  <r>
    <n v="658"/>
    <x v="18"/>
    <s v="21/10/16"/>
    <n v="2449"/>
    <s v="2.5T"/>
    <s v="SANYO"/>
    <s v="Dong Nai"/>
    <n v="35"/>
    <n v="40"/>
    <n v="614382.57999999996"/>
    <m/>
    <m/>
    <n v="614382.57999999996"/>
    <m/>
    <s v="THÙNG"/>
    <m/>
    <m/>
  </r>
  <r>
    <n v="659"/>
    <x v="35"/>
    <s v="21/10/16"/>
    <n v="2447"/>
    <s v="5T"/>
    <s v="DOANH THAI (TAN UYEN)"/>
    <s v="TAN YUEN"/>
    <n v="34"/>
    <n v="40"/>
    <n v="792629.88"/>
    <m/>
    <m/>
    <n v="792629.88"/>
    <m/>
    <n v="0"/>
    <m/>
    <m/>
  </r>
  <r>
    <n v="660"/>
    <x v="2"/>
    <s v="21/10/16"/>
    <n v="2425"/>
    <s v="5T"/>
    <s v="SAMSUNG1"/>
    <s v="HCM(Q9)"/>
    <n v="27"/>
    <n v="30"/>
    <n v="704718"/>
    <m/>
    <m/>
    <n v="704718"/>
    <m/>
    <s v="THÙNG"/>
    <m/>
    <m/>
  </r>
  <r>
    <n v="661"/>
    <x v="27"/>
    <s v="21/10/16"/>
    <n v="2470"/>
    <s v="2.5T"/>
    <s v="HOA SEN"/>
    <s v="Vung Tau"/>
    <n v="98"/>
    <n v="100"/>
    <n v="1026896.92"/>
    <m/>
    <m/>
    <n v="1026896.92"/>
    <m/>
    <n v="0"/>
    <m/>
    <m/>
  </r>
  <r>
    <n v="662"/>
    <x v="33"/>
    <s v="21/10/16"/>
    <n v="2604"/>
    <s v="8T"/>
    <s v="HUNGCHENG"/>
    <s v="Binh Duong"/>
    <n v="5"/>
    <n v="10"/>
    <n v="1037733.76"/>
    <m/>
    <m/>
    <n v="1037733.76"/>
    <m/>
    <s v="THÙNG"/>
    <m/>
    <m/>
  </r>
  <r>
    <n v="663"/>
    <x v="30"/>
    <s v="21/10/16"/>
    <n v="2556"/>
    <s v="8T"/>
    <s v="PACKAMEX"/>
    <s v="HCM"/>
    <n v="8"/>
    <n v="10"/>
    <n v="1037733.76"/>
    <m/>
    <m/>
    <n v="1037733.76"/>
    <m/>
    <s v="BOARD"/>
    <m/>
    <m/>
  </r>
  <r>
    <n v="664"/>
    <x v="20"/>
    <s v="21/10/16"/>
    <n v="2603"/>
    <s v="5T"/>
    <s v="VINACOSMO"/>
    <s v="HCM"/>
    <n v="55"/>
    <n v="60"/>
    <n v="972847.96"/>
    <m/>
    <m/>
    <n v="972847.96"/>
    <m/>
    <s v="THÙNG"/>
    <m/>
    <m/>
  </r>
  <r>
    <n v="665"/>
    <x v="22"/>
    <s v="21/10/16"/>
    <n v="2450"/>
    <s v="2.5T"/>
    <s v="KAO"/>
    <s v="Dong Nai"/>
    <n v="40"/>
    <n v="40"/>
    <n v="614382.57999999996"/>
    <m/>
    <m/>
    <n v="614382.57999999996"/>
    <m/>
    <s v="THÙNG"/>
    <m/>
    <m/>
  </r>
  <r>
    <n v="666"/>
    <x v="2"/>
    <s v="21/10/16"/>
    <n v="2477"/>
    <s v="5T"/>
    <s v="BINHTUAN"/>
    <s v="Binh Duong"/>
    <n v="15"/>
    <n v="20"/>
    <n v="616806.12"/>
    <m/>
    <m/>
    <n v="616806.12"/>
    <m/>
    <s v="BOARD"/>
    <m/>
    <m/>
  </r>
  <r>
    <n v="667"/>
    <x v="11"/>
    <s v="21/10/16"/>
    <n v="2478"/>
    <s v="8T"/>
    <s v="HAIMY"/>
    <s v="Binh Duong"/>
    <n v="10"/>
    <n v="10"/>
    <n v="1037733.76"/>
    <m/>
    <m/>
    <n v="1037733.76"/>
    <m/>
    <s v="THÙNG"/>
    <m/>
    <m/>
  </r>
  <r>
    <n v="668"/>
    <x v="21"/>
    <s v="21/10/16"/>
    <n v="2448"/>
    <s v="1.2T"/>
    <s v="NIDEC"/>
    <s v="HCM"/>
    <n v="22"/>
    <n v="30"/>
    <n v="491067.22"/>
    <m/>
    <m/>
    <n v="491067.22"/>
    <m/>
    <s v="THÙNG"/>
    <m/>
    <m/>
  </r>
  <r>
    <n v="669"/>
    <x v="15"/>
    <s v="21/10/16"/>
    <n v="2553"/>
    <s v="2.5T"/>
    <s v="LAC TY"/>
    <s v="HCM"/>
    <n v="43"/>
    <n v="50"/>
    <n v="683135.46"/>
    <m/>
    <m/>
    <n v="683135.46"/>
    <m/>
    <s v="THÙNG"/>
    <m/>
    <m/>
  </r>
  <r>
    <n v="670"/>
    <x v="21"/>
    <s v="21/10/16"/>
    <n v="2617"/>
    <s v="1.2T"/>
    <s v="TUONG AN1"/>
    <s v="Vung Tau"/>
    <n v="100"/>
    <n v="100"/>
    <n v="924207.62"/>
    <m/>
    <m/>
    <n v="924207.62"/>
    <m/>
    <n v="0"/>
    <m/>
    <m/>
  </r>
  <r>
    <n v="671"/>
    <x v="23"/>
    <s v="21/10/16"/>
    <n v="2618"/>
    <s v="8T"/>
    <s v="PACKAMEX"/>
    <s v="HCM"/>
    <n v="8"/>
    <n v="10"/>
    <n v="1037733.76"/>
    <m/>
    <m/>
    <n v="1037733.76"/>
    <m/>
    <s v="BOARD"/>
    <m/>
    <m/>
  </r>
  <r>
    <n v="672"/>
    <x v="24"/>
    <s v="21/10/16"/>
    <n v="2364"/>
    <s v="5T"/>
    <s v="SAMSUNG1"/>
    <s v="HCM(Q9)"/>
    <n v="27"/>
    <n v="30"/>
    <n v="704718"/>
    <m/>
    <m/>
    <n v="704718"/>
    <m/>
    <s v="THÙNG"/>
    <m/>
    <m/>
  </r>
  <r>
    <n v="673"/>
    <x v="18"/>
    <s v="21/10/16"/>
    <n v="2501"/>
    <s v="2.5T"/>
    <s v="SAMSUNG1"/>
    <s v="HCM(Q9)"/>
    <n v="27"/>
    <n v="30"/>
    <n v="545629.69999999995"/>
    <m/>
    <m/>
    <n v="545629.69999999995"/>
    <m/>
    <s v="THÙNG"/>
    <m/>
    <m/>
  </r>
  <r>
    <n v="674"/>
    <x v="36"/>
    <s v="21/10/16"/>
    <n v="2601"/>
    <s v="2.5T"/>
    <s v="DOANH THAI"/>
    <s v="SONG THAN"/>
    <n v="17"/>
    <n v="20"/>
    <n v="476877.8"/>
    <m/>
    <m/>
    <n v="476877.8"/>
    <m/>
    <s v="THÙNG"/>
    <m/>
    <m/>
  </r>
  <r>
    <n v="675"/>
    <x v="38"/>
    <s v="21/10/16"/>
    <n v="2602"/>
    <s v="8T"/>
    <s v="TANA"/>
    <s v="HCM"/>
    <n v="12"/>
    <n v="20"/>
    <n v="900000"/>
    <m/>
    <m/>
    <n v="900000"/>
    <m/>
    <s v="THÙNG"/>
    <m/>
    <m/>
  </r>
  <r>
    <n v="676"/>
    <x v="6"/>
    <s v="21/10/16"/>
    <n v="2399"/>
    <s v="2.5T"/>
    <s v="GOLDEN HOPE"/>
    <s v="HCM"/>
    <n v="55"/>
    <n v="60"/>
    <n v="755325.2"/>
    <m/>
    <m/>
    <n v="755325.2"/>
    <m/>
    <s v="THÙNG"/>
    <m/>
    <m/>
  </r>
  <r>
    <n v="677"/>
    <x v="35"/>
    <s v="21/10/16"/>
    <n v="2606"/>
    <s v="5T"/>
    <s v="PACKAMEX"/>
    <s v="HCM"/>
    <n v="8"/>
    <n v="10"/>
    <n v="515708.34"/>
    <m/>
    <m/>
    <n v="515708.34"/>
    <m/>
    <s v="BOARD"/>
    <m/>
    <m/>
  </r>
  <r>
    <n v="678"/>
    <x v="6"/>
    <s v="21/10/16"/>
    <n v="2625"/>
    <s v="2.5T"/>
    <s v="SOPHUONG"/>
    <s v="HCM"/>
    <n v="35"/>
    <n v="40"/>
    <n v="614382.57999999996"/>
    <m/>
    <m/>
    <n v="614382.57999999996"/>
    <m/>
    <s v="BOARD"/>
    <m/>
    <m/>
  </r>
  <r>
    <n v="679"/>
    <x v="6"/>
    <s v="21/10/16"/>
    <n v="2482"/>
    <s v="2.5T"/>
    <s v="SOPHUONG"/>
    <s v="HCM"/>
    <n v="35"/>
    <n v="40"/>
    <n v="614382.57999999996"/>
    <m/>
    <m/>
    <n v="614382.57999999996"/>
    <m/>
    <s v="BOARD"/>
    <m/>
    <m/>
  </r>
  <r>
    <n v="680"/>
    <x v="6"/>
    <s v="21/10/16"/>
    <n v="2605"/>
    <s v="2.5T"/>
    <s v="BINHDONG"/>
    <s v="Binh Duong"/>
    <n v="25"/>
    <n v="30"/>
    <n v="545629.69999999995"/>
    <m/>
    <m/>
    <n v="545629.69999999995"/>
    <m/>
    <s v="BOARD"/>
    <m/>
    <m/>
  </r>
  <r>
    <n v="681"/>
    <x v="24"/>
    <s v="21/10/16"/>
    <n v="2463"/>
    <s v="5T"/>
    <s v="NHATKIEN"/>
    <s v="Binh Duong"/>
    <n v="25"/>
    <n v="30"/>
    <n v="704718"/>
    <m/>
    <m/>
    <n v="704718"/>
    <m/>
    <s v="BOARD"/>
    <m/>
    <m/>
  </r>
  <r>
    <n v="682"/>
    <x v="30"/>
    <s v="22/10/16"/>
    <n v="2492"/>
    <s v="8T"/>
    <s v="MINHQUANG"/>
    <s v="SONG THAN 3"/>
    <n v="24"/>
    <n v="30"/>
    <n v="1277910.2"/>
    <m/>
    <m/>
    <n v="1277910.2"/>
    <m/>
    <s v="BOARD"/>
    <m/>
    <m/>
  </r>
  <r>
    <n v="683"/>
    <x v="1"/>
    <s v="22/10/16"/>
    <n v="2493"/>
    <s v="2.5T"/>
    <s v="SAMSUNG1"/>
    <s v="HCM(Q9)"/>
    <n v="27"/>
    <n v="30"/>
    <n v="545629.69999999995"/>
    <m/>
    <m/>
    <n v="545629.69999999995"/>
    <m/>
    <s v="THÙNG"/>
    <m/>
    <m/>
  </r>
  <r>
    <n v="684"/>
    <x v="12"/>
    <s v="22/10/16"/>
    <n v="2494"/>
    <s v="2.5T"/>
    <s v="SOPHUONG"/>
    <s v="HCM"/>
    <n v="35"/>
    <n v="40"/>
    <n v="614382.57999999996"/>
    <m/>
    <m/>
    <n v="614382.57999999996"/>
    <m/>
    <s v="BOARD"/>
    <m/>
    <m/>
  </r>
  <r>
    <n v="685"/>
    <x v="10"/>
    <s v="22/10/16"/>
    <n v="2479"/>
    <s v="5T"/>
    <s v="SANYO"/>
    <s v="Dong Nai"/>
    <n v="35"/>
    <n v="40"/>
    <n v="792629.88"/>
    <m/>
    <m/>
    <n v="792629.88"/>
    <m/>
    <s v="THÙNG"/>
    <m/>
    <m/>
  </r>
  <r>
    <n v="686"/>
    <x v="29"/>
    <s v="22/10/16"/>
    <n v="2569"/>
    <s v="2.5T"/>
    <s v="SAMSUNG1"/>
    <s v="HCM(Q9)"/>
    <n v="27"/>
    <n v="30"/>
    <n v="545629.69999999995"/>
    <m/>
    <m/>
    <n v="545629.69999999995"/>
    <m/>
    <s v="THÙNG"/>
    <m/>
    <m/>
  </r>
  <r>
    <n v="687"/>
    <x v="15"/>
    <s v="22/10/16"/>
    <n v="2633"/>
    <s v="2.5T"/>
    <s v="HUNGCHENG1(DX)"/>
    <s v="DONG XOAI"/>
    <n v="120"/>
    <n v="120"/>
    <n v="1164402.68"/>
    <m/>
    <m/>
    <n v="1164402.68"/>
    <m/>
    <s v="THÙNG"/>
    <m/>
    <m/>
  </r>
  <r>
    <n v="688"/>
    <x v="29"/>
    <s v="22/10/16"/>
    <n v="2632"/>
    <s v="2.5T"/>
    <s v="MINHQUANG"/>
    <s v="SONG THAN 3"/>
    <n v="24"/>
    <n v="30"/>
    <n v="545629.69999999995"/>
    <m/>
    <m/>
    <n v="545629.69999999995"/>
    <m/>
    <s v="BOARD"/>
    <m/>
    <m/>
  </r>
  <r>
    <n v="689"/>
    <x v="19"/>
    <s v="22/10/16"/>
    <n v="6227"/>
    <s v="2.5T"/>
    <s v="VISINGPACK"/>
    <s v="HCM"/>
    <n v="35"/>
    <n v="40"/>
    <n v="614382.57999999996"/>
    <m/>
    <m/>
    <n v="614382.57999999996"/>
    <m/>
    <s v="THÙNG"/>
    <m/>
    <m/>
  </r>
  <r>
    <n v="690"/>
    <x v="26"/>
    <s v="22/10/16"/>
    <n v="2619"/>
    <s v="8T"/>
    <s v="HAIMY"/>
    <s v="Binh Duong"/>
    <n v="10"/>
    <n v="10"/>
    <n v="1037733.76"/>
    <m/>
    <m/>
    <n v="1037733.76"/>
    <m/>
    <s v="THÙNG"/>
    <m/>
    <m/>
  </r>
  <r>
    <n v="691"/>
    <x v="24"/>
    <s v="22/10/16"/>
    <n v="2620"/>
    <s v="5T"/>
    <s v="BINHTUAN"/>
    <s v="Binh Duong"/>
    <n v="15"/>
    <n v="20"/>
    <n v="616806.12"/>
    <m/>
    <m/>
    <n v="616806.12"/>
    <m/>
    <s v="BOARD"/>
    <m/>
    <m/>
  </r>
  <r>
    <n v="692"/>
    <x v="15"/>
    <s v="22/10/16"/>
    <n v="2497"/>
    <s v="2.5T"/>
    <s v="MIDEA"/>
    <s v="Binh Duong"/>
    <n v="1"/>
    <n v="10"/>
    <n v="358031.14199999999"/>
    <m/>
    <m/>
    <n v="358031.14199999999"/>
    <m/>
    <s v="THÙNG"/>
    <m/>
    <m/>
  </r>
  <r>
    <n v="693"/>
    <x v="36"/>
    <s v="22/10/16"/>
    <n v="2502"/>
    <s v="2.5T"/>
    <s v="SAMSUNG1"/>
    <s v="HCM(Q9)"/>
    <n v="27"/>
    <n v="30"/>
    <n v="545629.69999999995"/>
    <m/>
    <m/>
    <n v="545629.69999999995"/>
    <m/>
    <s v="THÙNG"/>
    <m/>
    <m/>
  </r>
  <r>
    <n v="694"/>
    <x v="5"/>
    <s v="22/10/16"/>
    <n v="2496"/>
    <s v="8T"/>
    <s v="BINHMINH(LA)"/>
    <s v="LONG AN"/>
    <n v="64"/>
    <n v="70"/>
    <n v="1724749.04"/>
    <m/>
    <m/>
    <n v="1724749.04"/>
    <m/>
    <s v="BOARD"/>
    <m/>
    <m/>
  </r>
  <r>
    <n v="695"/>
    <x v="16"/>
    <s v="22/10/16"/>
    <n v="2484"/>
    <s v="10T"/>
    <s v="POUYUEN"/>
    <s v="HCM"/>
    <n v="55"/>
    <n v="60"/>
    <n v="1725820.18"/>
    <m/>
    <m/>
    <n v="1725820.18"/>
    <m/>
    <s v="THÙNG"/>
    <m/>
    <m/>
  </r>
  <r>
    <n v="696"/>
    <x v="31"/>
    <s v="22/10/16"/>
    <n v="2487"/>
    <s v="2.5T"/>
    <s v="SANYO"/>
    <s v="Dong Nai"/>
    <n v="35"/>
    <n v="40"/>
    <n v="614382.57999999996"/>
    <m/>
    <m/>
    <n v="614382.57999999996"/>
    <m/>
    <s v="THÙNG"/>
    <m/>
    <m/>
  </r>
  <r>
    <n v="697"/>
    <x v="28"/>
    <s v="22/10/16"/>
    <n v="2486"/>
    <s v="1.2T"/>
    <s v="HANSAE1(TN)"/>
    <s v="Tay Ninh"/>
    <n v="52"/>
    <n v="60"/>
    <n v="679792.68"/>
    <m/>
    <m/>
    <n v="679792.68"/>
    <m/>
    <s v="THÙNG"/>
    <m/>
    <m/>
  </r>
  <r>
    <n v="698"/>
    <x v="7"/>
    <s v="22/10/16"/>
    <n v="2624"/>
    <s v="2.5T"/>
    <s v="DANG KHOI"/>
    <s v="Binh Duong"/>
    <n v="15"/>
    <n v="20"/>
    <n v="476877.8"/>
    <m/>
    <m/>
    <n v="476877.8"/>
    <m/>
    <n v="0"/>
    <m/>
    <m/>
  </r>
  <r>
    <n v="699"/>
    <x v="2"/>
    <s v="22/10/16"/>
    <n v="2634"/>
    <s v="5T"/>
    <s v="DU XINH"/>
    <s v="Binh Duong"/>
    <n v="8"/>
    <n v="10"/>
    <n v="515708.34"/>
    <m/>
    <m/>
    <n v="515708.34"/>
    <m/>
    <s v="BOARD"/>
    <m/>
    <m/>
  </r>
  <r>
    <n v="700"/>
    <x v="25"/>
    <s v="22/10/16"/>
    <n v="2621"/>
    <s v="10T"/>
    <s v="BINHMINH(LA)"/>
    <s v="LONG AN"/>
    <n v="64"/>
    <n v="70"/>
    <n v="1838001.76"/>
    <m/>
    <m/>
    <n v="1838001.76"/>
    <m/>
    <s v="BOARD"/>
    <m/>
    <m/>
  </r>
  <r>
    <n v="701"/>
    <x v="22"/>
    <s v="22/10/16"/>
    <n v="2527"/>
    <s v="2.5T"/>
    <s v="KAO"/>
    <s v="Dong Nai"/>
    <n v="40"/>
    <n v="40"/>
    <n v="614382.57999999996"/>
    <m/>
    <m/>
    <n v="614382.57999999996"/>
    <m/>
    <s v="THÙNG"/>
    <m/>
    <m/>
  </r>
  <r>
    <n v="702"/>
    <x v="20"/>
    <s v="22/10/16"/>
    <n v="2571"/>
    <s v="5T"/>
    <s v="SANYO"/>
    <s v="Dong Nai"/>
    <n v="35"/>
    <n v="40"/>
    <n v="792629.88"/>
    <m/>
    <m/>
    <n v="792629.88"/>
    <m/>
    <s v="THÙNG"/>
    <m/>
    <m/>
  </r>
  <r>
    <n v="703"/>
    <x v="39"/>
    <s v="22/10/16"/>
    <n v="2570"/>
    <s v="8T"/>
    <s v="TANA"/>
    <s v="HCM"/>
    <n v="12"/>
    <n v="20"/>
    <n v="1166200"/>
    <m/>
    <m/>
    <n v="1166200"/>
    <m/>
    <s v="THÙNG"/>
    <m/>
    <m/>
  </r>
  <r>
    <n v="704"/>
    <x v="18"/>
    <s v="22/10/16"/>
    <n v="2500"/>
    <s v="2.5T"/>
    <s v="DOANH THAI"/>
    <s v="SONG THAN"/>
    <n v="17"/>
    <n v="20"/>
    <n v="476877.8"/>
    <m/>
    <m/>
    <n v="476877.8"/>
    <m/>
    <s v="THÙNG"/>
    <m/>
    <m/>
  </r>
  <r>
    <n v="705"/>
    <x v="35"/>
    <s v="22/10/16"/>
    <n v="2626"/>
    <s v="5T"/>
    <s v="PACKAMEX"/>
    <s v="HCM"/>
    <n v="8"/>
    <n v="10"/>
    <n v="515708.34"/>
    <m/>
    <m/>
    <n v="515708.34"/>
    <m/>
    <s v="BOARD"/>
    <m/>
    <m/>
  </r>
  <r>
    <n v="706"/>
    <x v="22"/>
    <s v="24/10/16"/>
    <n v="2483"/>
    <s v="2.5T"/>
    <s v="KIMXUONG"/>
    <s v="BINH CHUAN"/>
    <n v="11"/>
    <n v="20"/>
    <n v="476877.8"/>
    <m/>
    <m/>
    <n v="476877.8"/>
    <m/>
    <s v="BOARD"/>
    <m/>
    <m/>
  </r>
  <r>
    <n v="707"/>
    <x v="36"/>
    <s v="24/10/16"/>
    <n v="2499"/>
    <s v="2.5T"/>
    <s v="NOK"/>
    <s v="Dong Nai"/>
    <n v="40"/>
    <n v="40"/>
    <n v="614382.57999999996"/>
    <m/>
    <m/>
    <n v="614382.57999999996"/>
    <m/>
    <s v="THÙNG"/>
    <m/>
    <m/>
  </r>
  <r>
    <n v="708"/>
    <x v="4"/>
    <s v="24/10/16"/>
    <n v="2629"/>
    <s v="10T"/>
    <s v="POUYUEN"/>
    <s v="HCM"/>
    <n v="55"/>
    <n v="60"/>
    <n v="1725820.18"/>
    <m/>
    <m/>
    <n v="1725820.18"/>
    <m/>
    <s v="THÙNG"/>
    <m/>
    <m/>
  </r>
  <r>
    <n v="709"/>
    <x v="32"/>
    <s v="24/10/16"/>
    <n v="2518"/>
    <s v="5T"/>
    <s v="VINACOSMO"/>
    <s v="HCM"/>
    <n v="55"/>
    <n v="60"/>
    <n v="972847.96"/>
    <m/>
    <m/>
    <n v="972847.96"/>
    <m/>
    <s v="THÙNG"/>
    <m/>
    <m/>
  </r>
  <r>
    <n v="710"/>
    <x v="19"/>
    <s v="24/10/16"/>
    <n v="2588"/>
    <s v="2.5T"/>
    <s v="SAMSUNG1"/>
    <s v="HCM(Q9)"/>
    <n v="27"/>
    <n v="30"/>
    <n v="545629.69999999995"/>
    <m/>
    <m/>
    <n v="545629.69999999995"/>
    <m/>
    <s v="THÙNG"/>
    <m/>
    <m/>
  </r>
  <r>
    <n v="711"/>
    <x v="3"/>
    <s v="24/10/16"/>
    <n v="2590"/>
    <s v="2.5T"/>
    <s v="POUYUEN"/>
    <s v="HCM"/>
    <n v="55"/>
    <n v="60"/>
    <n v="755325.2"/>
    <m/>
    <m/>
    <n v="755325.2"/>
    <m/>
    <s v="THÙNG"/>
    <m/>
    <m/>
  </r>
  <r>
    <n v="712"/>
    <x v="21"/>
    <s v="24/10/16"/>
    <n v="2649"/>
    <s v="1.2T"/>
    <s v="POUYUEN"/>
    <s v="HCM"/>
    <n v="55"/>
    <n v="60"/>
    <n v="679792.68"/>
    <m/>
    <m/>
    <n v="679792.68"/>
    <m/>
    <s v="THÙNG"/>
    <m/>
    <m/>
  </r>
  <r>
    <n v="713"/>
    <x v="31"/>
    <s v="24/10/16"/>
    <n v="2636"/>
    <s v="2.5T"/>
    <s v="SAMSUNG1"/>
    <s v="HCM(Q9)"/>
    <n v="27"/>
    <n v="30"/>
    <n v="545629.69999999995"/>
    <m/>
    <m/>
    <n v="545629.69999999995"/>
    <m/>
    <s v="THÙNG"/>
    <m/>
    <m/>
  </r>
  <r>
    <n v="714"/>
    <x v="18"/>
    <s v="24/10/16"/>
    <n v="2646"/>
    <s v="2.5T"/>
    <s v="KIMXUONG"/>
    <s v="BINH CHUAN"/>
    <n v="11"/>
    <n v="20"/>
    <n v="476877.8"/>
    <m/>
    <m/>
    <n v="476877.8"/>
    <m/>
    <s v="BOARD"/>
    <m/>
    <m/>
  </r>
  <r>
    <n v="715"/>
    <x v="30"/>
    <s v="24/10/16"/>
    <n v="2582"/>
    <s v="8T"/>
    <s v="DOANH THAI"/>
    <s v="SONG THAN"/>
    <n v="17"/>
    <n v="20"/>
    <n v="1166200"/>
    <m/>
    <m/>
    <n v="1166200"/>
    <m/>
    <s v="THÙNG"/>
    <m/>
    <m/>
  </r>
  <r>
    <n v="716"/>
    <x v="28"/>
    <s v="24/10/16"/>
    <n v="2581"/>
    <s v="1.2T"/>
    <s v="FOODTECH"/>
    <s v="LONG AN"/>
    <n v="70"/>
    <n v="70"/>
    <n v="738575.04"/>
    <m/>
    <m/>
    <n v="738575.04"/>
    <m/>
    <s v="THÙNG"/>
    <m/>
    <m/>
  </r>
  <r>
    <n v="717"/>
    <x v="24"/>
    <s v="24/10/16"/>
    <n v="2576"/>
    <s v="5T"/>
    <s v="SC JOHNSON"/>
    <s v="Binh Duong"/>
    <n v="13"/>
    <n v="20"/>
    <n v="616806.12"/>
    <m/>
    <m/>
    <n v="616806.12"/>
    <m/>
    <s v="THÙNG"/>
    <m/>
    <m/>
  </r>
  <r>
    <n v="718"/>
    <x v="2"/>
    <s v="24/10/16"/>
    <n v="2510"/>
    <s v="5T"/>
    <s v="TUONG AN1"/>
    <s v="Vung Tau"/>
    <n v="100"/>
    <n v="100"/>
    <n v="1320098.22"/>
    <m/>
    <m/>
    <n v="1320098.22"/>
    <m/>
    <n v="0"/>
    <m/>
    <m/>
  </r>
  <r>
    <n v="719"/>
    <x v="36"/>
    <s v="24/10/16"/>
    <n v="2508"/>
    <s v="2.5T"/>
    <s v="SAMSUNG1"/>
    <s v="HCM(Q9)"/>
    <n v="27"/>
    <n v="30"/>
    <n v="545629.69999999995"/>
    <m/>
    <m/>
    <n v="545629.69999999995"/>
    <m/>
    <s v="THÙNG"/>
    <m/>
    <m/>
  </r>
  <r>
    <n v="720"/>
    <x v="10"/>
    <s v="24/10/16"/>
    <n v="2637"/>
    <s v="5T"/>
    <s v="SAMSUNG1"/>
    <s v="HCM(Q9)"/>
    <n v="27"/>
    <n v="30"/>
    <n v="704718"/>
    <m/>
    <m/>
    <n v="704718"/>
    <m/>
    <s v="THÙNG"/>
    <m/>
    <m/>
  </r>
  <r>
    <n v="721"/>
    <x v="1"/>
    <s v="24/10/16"/>
    <n v="2507"/>
    <s v="2.5T"/>
    <s v="NIDEC"/>
    <s v="HCM"/>
    <n v="22"/>
    <n v="30"/>
    <n v="545629.69999999995"/>
    <m/>
    <m/>
    <n v="545629.69999999995"/>
    <m/>
    <s v="THÙNG"/>
    <m/>
    <m/>
  </r>
  <r>
    <n v="722"/>
    <x v="7"/>
    <s v="24/10/16"/>
    <n v="2584"/>
    <s v="2.5T"/>
    <s v="TINTHANH"/>
    <s v="LONG AN"/>
    <n v="60"/>
    <n v="60"/>
    <n v="755325.2"/>
    <m/>
    <m/>
    <n v="755325.2"/>
    <m/>
    <s v="THÙNG"/>
    <m/>
    <m/>
  </r>
  <r>
    <n v="723"/>
    <x v="12"/>
    <s v="24/10/16"/>
    <n v="2642"/>
    <s v="2.5T"/>
    <s v="SAMSUNG1"/>
    <s v="HCM(Q9)"/>
    <n v="27"/>
    <n v="30"/>
    <n v="545629.69999999995"/>
    <m/>
    <m/>
    <n v="545629.69999999995"/>
    <m/>
    <s v="THÙNG"/>
    <m/>
    <m/>
  </r>
  <r>
    <n v="724"/>
    <x v="18"/>
    <s v="24/10/16"/>
    <n v="2528"/>
    <s v="2.5T"/>
    <s v="SAMSUNG1"/>
    <s v="HCM(Q9)"/>
    <n v="27"/>
    <n v="30"/>
    <n v="545629.69999999995"/>
    <m/>
    <m/>
    <n v="545629.69999999995"/>
    <m/>
    <s v="THÙNG"/>
    <m/>
    <m/>
  </r>
  <r>
    <n v="725"/>
    <x v="34"/>
    <s v="24/10/16"/>
    <n v="2525"/>
    <s v="8T"/>
    <s v="TUONG AN1"/>
    <s v="Vung Tau"/>
    <n v="100"/>
    <n v="100"/>
    <n v="2059878.66"/>
    <m/>
    <m/>
    <n v="2059878.66"/>
    <m/>
    <n v="0"/>
    <m/>
    <m/>
  </r>
  <r>
    <n v="726"/>
    <x v="20"/>
    <s v="24/10/16"/>
    <n v="2517"/>
    <s v="5T"/>
    <s v="SAMSUNG1"/>
    <s v="HCM(Q9)"/>
    <n v="27"/>
    <n v="30"/>
    <n v="704718"/>
    <m/>
    <m/>
    <n v="704718"/>
    <m/>
    <s v="THÙNG"/>
    <m/>
    <m/>
  </r>
  <r>
    <n v="727"/>
    <x v="23"/>
    <s v="24/10/16"/>
    <n v="2512"/>
    <s v="8T"/>
    <s v="HAIMY"/>
    <s v="Binh Duong"/>
    <n v="10"/>
    <n v="10"/>
    <n v="1037733.76"/>
    <m/>
    <m/>
    <n v="1037733.76"/>
    <m/>
    <s v="THÙNG"/>
    <m/>
    <m/>
  </r>
  <r>
    <n v="728"/>
    <x v="24"/>
    <s v="24/10/16"/>
    <n v="2514"/>
    <s v="5T"/>
    <s v="SAMSUNG1"/>
    <s v="HCM(Q9)"/>
    <n v="27"/>
    <n v="30"/>
    <n v="704718"/>
    <m/>
    <m/>
    <n v="704718"/>
    <m/>
    <s v="THÙNG"/>
    <m/>
    <m/>
  </r>
  <r>
    <n v="729"/>
    <x v="29"/>
    <s v="24/10/16"/>
    <n v="2515"/>
    <s v="2.5T"/>
    <s v="SANYO"/>
    <s v="Dong Nai"/>
    <n v="35"/>
    <n v="40"/>
    <n v="614382.57999999996"/>
    <m/>
    <m/>
    <n v="614382.57999999996"/>
    <m/>
    <s v="THÙNG"/>
    <m/>
    <m/>
  </r>
  <r>
    <n v="730"/>
    <x v="6"/>
    <s v="24/10/16"/>
    <n v="2600"/>
    <s v="2.5T"/>
    <s v="SC JOHNSON"/>
    <s v="Binh Duong"/>
    <n v="13"/>
    <n v="20"/>
    <n v="476877.8"/>
    <m/>
    <m/>
    <n v="476877.8"/>
    <m/>
    <s v="THÙNG"/>
    <m/>
    <m/>
  </r>
  <r>
    <n v="731"/>
    <x v="6"/>
    <s v="24/10/16"/>
    <n v="2643"/>
    <s v="2.5T"/>
    <s v="NTI VINA"/>
    <s v="Binh Duong"/>
    <n v="35"/>
    <n v="40"/>
    <n v="614382.57999999996"/>
    <m/>
    <m/>
    <n v="614382.57999999996"/>
    <m/>
    <s v="THÙNG"/>
    <m/>
    <m/>
  </r>
  <r>
    <n v="732"/>
    <x v="3"/>
    <s v="24/10/16"/>
    <n v="2511"/>
    <s v="2.5T"/>
    <s v="KEWPIE"/>
    <s v="Binh Duong"/>
    <n v="38"/>
    <n v="40"/>
    <n v="614382.57999999996"/>
    <m/>
    <m/>
    <n v="614382.57999999996"/>
    <m/>
    <s v="THÙNG"/>
    <m/>
    <m/>
  </r>
  <r>
    <n v="733"/>
    <x v="33"/>
    <s v="24/10/16"/>
    <n v="2647"/>
    <s v="8T"/>
    <s v="HUNGCHENG"/>
    <s v="Binh Duong"/>
    <n v="5"/>
    <n v="10"/>
    <n v="1037733.76"/>
    <m/>
    <m/>
    <n v="1037733.76"/>
    <m/>
    <s v="THÙNG"/>
    <m/>
    <m/>
  </r>
  <r>
    <n v="734"/>
    <x v="5"/>
    <s v="24/10/16"/>
    <n v="2648"/>
    <s v="8T"/>
    <s v="MINHQUANG"/>
    <s v="SONG THAN 3"/>
    <n v="24"/>
    <n v="30"/>
    <n v="1277910.2"/>
    <m/>
    <m/>
    <n v="1277910.2"/>
    <m/>
    <s v="BOARD"/>
    <m/>
    <m/>
  </r>
  <r>
    <n v="735"/>
    <x v="40"/>
    <s v="24/10/16"/>
    <n v="2597"/>
    <s v="5T"/>
    <s v="TANTHANH"/>
    <s v="DI AN"/>
    <n v="6"/>
    <n v="10"/>
    <n v="515708.34"/>
    <m/>
    <m/>
    <n v="515708.34"/>
    <m/>
    <n v="0"/>
    <m/>
    <m/>
  </r>
  <r>
    <n v="736"/>
    <x v="0"/>
    <s v="24/10/16"/>
    <n v="2594"/>
    <s v="5T"/>
    <s v="SAMSUNG1"/>
    <s v="HCM(Q9)"/>
    <n v="27"/>
    <n v="30"/>
    <n v="704718"/>
    <m/>
    <m/>
    <n v="704718"/>
    <m/>
    <s v="THÙNG"/>
    <m/>
    <m/>
  </r>
  <r>
    <n v="737"/>
    <x v="35"/>
    <s v="24/10/16"/>
    <n v="2595"/>
    <s v="5T"/>
    <s v="BINHMINH(LA)"/>
    <s v="LONG AN"/>
    <n v="64"/>
    <n v="70"/>
    <n v="1056363.56"/>
    <m/>
    <m/>
    <n v="1056363.56"/>
    <m/>
    <s v="BOARD"/>
    <m/>
    <m/>
  </r>
  <r>
    <n v="738"/>
    <x v="32"/>
    <s v="24/10/16"/>
    <n v="2578"/>
    <s v="5T"/>
    <s v="SANYO"/>
    <s v="Dong Nai"/>
    <n v="35"/>
    <n v="40"/>
    <n v="792629.88"/>
    <m/>
    <m/>
    <n v="792629.88"/>
    <m/>
    <s v="THÙNG"/>
    <m/>
    <m/>
  </r>
  <r>
    <n v="739"/>
    <x v="1"/>
    <s v="24/10/16"/>
    <n v="2596"/>
    <s v="2.5T"/>
    <s v="FUJIKURA"/>
    <s v="Binh Duong"/>
    <n v="1"/>
    <n v="10"/>
    <n v="358031.14199999999"/>
    <m/>
    <m/>
    <n v="358031.14199999999"/>
    <m/>
    <s v="THÙNG"/>
    <m/>
    <m/>
  </r>
  <r>
    <n v="740"/>
    <x v="19"/>
    <s v="25/10/16"/>
    <n v="2882"/>
    <s v="2.5T"/>
    <s v="SOPHUONG"/>
    <s v="HCM"/>
    <n v="35"/>
    <n v="40"/>
    <n v="614382.57999999996"/>
    <m/>
    <m/>
    <n v="614382.57999999996"/>
    <m/>
    <s v="BOARD"/>
    <m/>
    <m/>
  </r>
  <r>
    <n v="741"/>
    <x v="29"/>
    <s v="25/10/16"/>
    <n v="2883"/>
    <s v="2.5T"/>
    <s v="KAO"/>
    <s v="Dong Nai"/>
    <n v="40"/>
    <n v="40"/>
    <n v="614382.57999999996"/>
    <m/>
    <m/>
    <n v="614382.57999999996"/>
    <m/>
    <s v="THÙNG"/>
    <m/>
    <m/>
  </r>
  <r>
    <n v="742"/>
    <x v="40"/>
    <s v="25/10/16"/>
    <n v="2885"/>
    <s v="5T"/>
    <s v="BINHTUAN"/>
    <s v="Binh Duong"/>
    <n v="15"/>
    <n v="20"/>
    <n v="616806.12"/>
    <m/>
    <m/>
    <n v="616806.12"/>
    <m/>
    <s v="BOARD"/>
    <m/>
    <m/>
  </r>
  <r>
    <n v="743"/>
    <x v="22"/>
    <s v="25/10/16"/>
    <n v="2284"/>
    <s v="2.5T"/>
    <s v="SAMSUNG1"/>
    <s v="HCM(Q9)"/>
    <n v="27"/>
    <n v="30"/>
    <n v="545629.69999999995"/>
    <m/>
    <m/>
    <n v="545629.69999999995"/>
    <m/>
    <s v="THÙNG"/>
    <m/>
    <m/>
  </r>
  <r>
    <n v="744"/>
    <x v="21"/>
    <s v="25/10/16"/>
    <n v="2887"/>
    <s v="1.2T"/>
    <s v="VIFON"/>
    <s v="HCM"/>
    <n v="32"/>
    <n v="40"/>
    <n v="552943.43999999994"/>
    <m/>
    <m/>
    <n v="552943.43999999994"/>
    <m/>
    <s v="THÙNG"/>
    <m/>
    <m/>
  </r>
  <r>
    <n v="745"/>
    <x v="0"/>
    <s v="25/10/16"/>
    <n v="2867"/>
    <s v="5T"/>
    <s v="SAMSUNG1"/>
    <s v="HCM(Q9)"/>
    <n v="27"/>
    <n v="30"/>
    <n v="704718"/>
    <m/>
    <m/>
    <n v="704718"/>
    <m/>
    <s v="THÙNG"/>
    <m/>
    <m/>
  </r>
  <r>
    <n v="746"/>
    <x v="12"/>
    <s v="25/10/16"/>
    <n v="2861"/>
    <s v="2.5T"/>
    <s v="LAC TY"/>
    <s v="HCM"/>
    <n v="43"/>
    <n v="50"/>
    <n v="683135.46"/>
    <m/>
    <m/>
    <n v="683135.46"/>
    <m/>
    <s v="THÙNG"/>
    <m/>
    <m/>
  </r>
  <r>
    <n v="747"/>
    <x v="36"/>
    <s v="25/10/16"/>
    <n v="2878"/>
    <s v="2.5T"/>
    <s v="SANYO"/>
    <s v="Dong Nai"/>
    <n v="35"/>
    <n v="40"/>
    <n v="614382.57999999996"/>
    <m/>
    <m/>
    <n v="614382.57999999996"/>
    <m/>
    <s v="THÙNG"/>
    <m/>
    <m/>
  </r>
  <r>
    <n v="748"/>
    <x v="11"/>
    <s v="25/10/16"/>
    <n v="2879"/>
    <s v="8T"/>
    <s v="KIMXUONG"/>
    <s v="BINH CHUAN"/>
    <n v="11"/>
    <n v="20"/>
    <n v="1166200"/>
    <m/>
    <m/>
    <n v="1166200"/>
    <m/>
    <s v="BOARD"/>
    <m/>
    <m/>
  </r>
  <r>
    <n v="749"/>
    <x v="10"/>
    <s v="25/10/16"/>
    <n v="2898"/>
    <s v="5T"/>
    <s v="SAMSUNG1"/>
    <s v="HCM(Q9)"/>
    <n v="27"/>
    <n v="30"/>
    <n v="704718"/>
    <m/>
    <m/>
    <n v="704718"/>
    <m/>
    <s v="THÙNG"/>
    <m/>
    <m/>
  </r>
  <r>
    <n v="750"/>
    <x v="26"/>
    <s v="25/10/16"/>
    <n v="2863"/>
    <s v="8T"/>
    <s v="TL BEN THANH"/>
    <s v="HCM"/>
    <n v="35"/>
    <n v="40"/>
    <n v="1389619.42"/>
    <m/>
    <m/>
    <n v="1389619.42"/>
    <m/>
    <s v="THÙNG"/>
    <m/>
    <m/>
  </r>
  <r>
    <n v="751"/>
    <x v="30"/>
    <s v="25/10/16"/>
    <n v="2866"/>
    <s v="8T"/>
    <s v="DU XINH"/>
    <s v="Binh Duong"/>
    <n v="8"/>
    <n v="10"/>
    <n v="1037733.76"/>
    <m/>
    <m/>
    <n v="1037733.76"/>
    <m/>
    <s v="BOARD"/>
    <m/>
    <m/>
  </r>
  <r>
    <n v="752"/>
    <x v="3"/>
    <s v="25/10/16"/>
    <n v="2865"/>
    <s v="2.5T"/>
    <s v="KIMXUONG"/>
    <s v="BINH CHUAN"/>
    <n v="11"/>
    <n v="20"/>
    <n v="476877.8"/>
    <m/>
    <m/>
    <n v="476877.8"/>
    <m/>
    <s v="BOARD"/>
    <m/>
    <m/>
  </r>
  <r>
    <n v="753"/>
    <x v="5"/>
    <s v="25/10/16"/>
    <n v="2868"/>
    <s v="8T"/>
    <s v="LAVIE"/>
    <s v="LONG AN"/>
    <n v="93"/>
    <n v="100"/>
    <n v="2059878.66"/>
    <m/>
    <m/>
    <n v="2059878.66"/>
    <m/>
    <s v="THÙNG"/>
    <m/>
    <m/>
  </r>
  <r>
    <n v="754"/>
    <x v="24"/>
    <s v="25/10/16"/>
    <n v="2876"/>
    <s v="5T"/>
    <s v="VIFON"/>
    <s v="HCM"/>
    <n v="32"/>
    <n v="40"/>
    <n v="792629.88"/>
    <m/>
    <m/>
    <n v="792629.88"/>
    <m/>
    <s v="THÙNG"/>
    <m/>
    <m/>
  </r>
  <r>
    <n v="755"/>
    <x v="6"/>
    <s v="25/10/16"/>
    <n v="2869"/>
    <s v="2.5T"/>
    <s v="GOLDEN HOPE"/>
    <s v="HCM"/>
    <n v="55"/>
    <n v="60"/>
    <n v="755325.2"/>
    <m/>
    <m/>
    <n v="755325.2"/>
    <m/>
    <s v="THÙNG"/>
    <m/>
    <m/>
  </r>
  <r>
    <n v="756"/>
    <x v="13"/>
    <s v="25/10/16"/>
    <n v="2559"/>
    <s v="10T"/>
    <s v="POUYUEN"/>
    <s v="HCM"/>
    <n v="55"/>
    <n v="60"/>
    <n v="1725820.18"/>
    <m/>
    <m/>
    <n v="1725820.18"/>
    <m/>
    <s v="THÙNG"/>
    <m/>
    <m/>
  </r>
  <r>
    <n v="757"/>
    <x v="31"/>
    <s v="25/10/16"/>
    <n v="2855"/>
    <s v="2.5T"/>
    <s v="SAMSUNG1"/>
    <s v="HCM(Q9)"/>
    <n v="27"/>
    <n v="30"/>
    <n v="545629.69999999995"/>
    <m/>
    <m/>
    <n v="545629.69999999995"/>
    <m/>
    <s v="THÙNG"/>
    <m/>
    <m/>
  </r>
  <r>
    <n v="758"/>
    <x v="10"/>
    <s v="25/10/16"/>
    <n v="2854"/>
    <s v="5T"/>
    <s v="SANYO"/>
    <s v="Dong Nai"/>
    <n v="35"/>
    <n v="40"/>
    <n v="792629.88"/>
    <m/>
    <m/>
    <n v="792629.88"/>
    <m/>
    <s v="THÙNG"/>
    <m/>
    <m/>
  </r>
  <r>
    <n v="759"/>
    <x v="2"/>
    <s v="25/10/16"/>
    <n v="2857"/>
    <s v="5T"/>
    <s v="SAMSUNG1"/>
    <s v="HCM(Q9)"/>
    <n v="27"/>
    <n v="30"/>
    <n v="704718"/>
    <m/>
    <m/>
    <n v="704718"/>
    <m/>
    <s v="THÙNG"/>
    <m/>
    <m/>
  </r>
  <r>
    <n v="760"/>
    <x v="28"/>
    <s v="25/10/16"/>
    <n v="2856"/>
    <s v="1.2T"/>
    <s v="KIMXUONG"/>
    <s v="BINH CHUAN"/>
    <n v="11"/>
    <n v="20"/>
    <n v="429190.02"/>
    <m/>
    <m/>
    <n v="429190.02"/>
    <m/>
    <s v="BOARD"/>
    <m/>
    <m/>
  </r>
  <r>
    <n v="761"/>
    <x v="20"/>
    <s v="25/10/16"/>
    <n v="2892"/>
    <s v="5T"/>
    <s v="MINHQUANG"/>
    <s v="SONG THAN 3"/>
    <n v="24"/>
    <n v="30"/>
    <n v="704718"/>
    <m/>
    <m/>
    <n v="704718"/>
    <m/>
    <s v="BOARD"/>
    <m/>
    <m/>
  </r>
  <r>
    <n v="762"/>
    <x v="25"/>
    <s v="25/10/16"/>
    <n v="2894"/>
    <s v="10T"/>
    <s v="HAIMY"/>
    <s v="Binh Duong"/>
    <n v="10"/>
    <n v="10"/>
    <n v="1111774.72"/>
    <m/>
    <m/>
    <n v="1111774.72"/>
    <m/>
    <s v="THÙNG"/>
    <m/>
    <m/>
  </r>
  <r>
    <n v="763"/>
    <x v="35"/>
    <s v="25/10/16"/>
    <n v="2896"/>
    <s v="5T"/>
    <s v="DANG KHOI"/>
    <s v="Binh Duong"/>
    <n v="15"/>
    <n v="20"/>
    <n v="616806.12"/>
    <m/>
    <m/>
    <n v="616806.12"/>
    <m/>
    <n v="0"/>
    <m/>
    <m/>
  </r>
  <r>
    <n v="764"/>
    <x v="15"/>
    <s v="25/10/16"/>
    <n v="2897"/>
    <s v="2.5T"/>
    <s v="MINHTHANH"/>
    <s v="HCM"/>
    <n v="35"/>
    <n v="40"/>
    <n v="614382.57999999996"/>
    <m/>
    <m/>
    <n v="614382.57999999996"/>
    <m/>
    <s v="BOARD"/>
    <m/>
    <m/>
  </r>
  <r>
    <n v="765"/>
    <x v="3"/>
    <s v="25/10/16"/>
    <n v="2890"/>
    <s v="2.5T"/>
    <s v="SOPHUONG"/>
    <s v="HCM"/>
    <n v="35"/>
    <n v="40"/>
    <n v="614382.57999999996"/>
    <m/>
    <m/>
    <n v="614382.57999999996"/>
    <m/>
    <s v="BOARD"/>
    <m/>
    <m/>
  </r>
  <r>
    <n v="766"/>
    <x v="32"/>
    <s v="25/10/16"/>
    <n v="2888"/>
    <s v="5T"/>
    <s v="SAMSUNG1"/>
    <s v="HCM(Q9)"/>
    <n v="27"/>
    <n v="30"/>
    <n v="704718"/>
    <m/>
    <m/>
    <n v="704718"/>
    <m/>
    <s v="THÙNG"/>
    <m/>
    <m/>
  </r>
  <r>
    <n v="767"/>
    <x v="6"/>
    <s v="25/10/16"/>
    <n v="2909"/>
    <s v="2.5T"/>
    <s v="MINHTHANH"/>
    <s v="HCM"/>
    <n v="35"/>
    <n v="40"/>
    <n v="614382.57999999996"/>
    <m/>
    <m/>
    <n v="614382.57999999996"/>
    <m/>
    <s v="BOARD"/>
    <m/>
    <m/>
  </r>
  <r>
    <n v="768"/>
    <x v="36"/>
    <s v="25/10/16"/>
    <n v="2961"/>
    <s v="2.5T"/>
    <s v="DU XINH"/>
    <s v="Binh Duong"/>
    <n v="8"/>
    <n v="10"/>
    <n v="397812.38"/>
    <m/>
    <m/>
    <n v="397812.38"/>
    <m/>
    <s v="BOARD"/>
    <m/>
    <m/>
  </r>
  <r>
    <n v="769"/>
    <x v="34"/>
    <s v="26/10/16"/>
    <n v="2962"/>
    <s v="8T"/>
    <s v="LAVIE"/>
    <s v="LONG AN"/>
    <n v="93"/>
    <n v="100"/>
    <n v="2059878.66"/>
    <m/>
    <m/>
    <n v="2059878.66"/>
    <m/>
    <s v="THÙNG"/>
    <m/>
    <m/>
  </r>
  <r>
    <n v="770"/>
    <x v="2"/>
    <s v="26/10/16"/>
    <n v="2965"/>
    <s v="5T"/>
    <s v="HUNGCHENG"/>
    <s v="Binh Duong"/>
    <n v="5"/>
    <n v="10"/>
    <n v="515708.34"/>
    <m/>
    <m/>
    <n v="515708.34"/>
    <m/>
    <s v="THÙNG"/>
    <m/>
    <m/>
  </r>
  <r>
    <n v="771"/>
    <x v="2"/>
    <s v="26/10/16"/>
    <n v="2995"/>
    <s v="5T"/>
    <s v="SAMSUNG1"/>
    <s v="HCM(Q9)"/>
    <n v="27"/>
    <n v="30"/>
    <n v="704718"/>
    <m/>
    <m/>
    <n v="704718"/>
    <m/>
    <s v="THÙNG"/>
    <m/>
    <m/>
  </r>
  <r>
    <n v="772"/>
    <x v="6"/>
    <s v="26/10/16"/>
    <n v="2994"/>
    <s v="2.5T"/>
    <s v="DU XINH"/>
    <s v="Binh Duong"/>
    <n v="8"/>
    <n v="10"/>
    <n v="397812.38"/>
    <m/>
    <m/>
    <n v="397812.38"/>
    <m/>
    <s v="BOARD"/>
    <m/>
    <m/>
  </r>
  <r>
    <n v="773"/>
    <x v="18"/>
    <s v="26/10/16"/>
    <n v="2992"/>
    <s v="2.5T"/>
    <s v="NIDEC"/>
    <s v="HCM"/>
    <n v="22"/>
    <n v="30"/>
    <n v="545629.69999999995"/>
    <m/>
    <m/>
    <n v="545629.69999999995"/>
    <m/>
    <s v="THÙNG"/>
    <m/>
    <m/>
  </r>
  <r>
    <n v="774"/>
    <x v="35"/>
    <s v="26/10/16"/>
    <n v="2986"/>
    <s v="5T"/>
    <s v="TINTHANH"/>
    <s v="LONG AN"/>
    <n v="60"/>
    <n v="60"/>
    <n v="972847.96"/>
    <m/>
    <m/>
    <n v="972847.96"/>
    <m/>
    <s v="THÙNG"/>
    <m/>
    <m/>
  </r>
  <r>
    <n v="775"/>
    <x v="1"/>
    <s v="26/10/16"/>
    <n v="2973"/>
    <s v="2.5T"/>
    <s v="SOPHUONG"/>
    <s v="HCM"/>
    <n v="35"/>
    <n v="40"/>
    <n v="614382.57999999996"/>
    <m/>
    <m/>
    <n v="614382.57999999996"/>
    <m/>
    <s v="BOARD"/>
    <m/>
    <m/>
  </r>
  <r>
    <n v="776"/>
    <x v="30"/>
    <s v="26/10/16"/>
    <n v="2976"/>
    <s v="8T"/>
    <s v="MINHQUANG"/>
    <s v="SONG THAN 3"/>
    <n v="24"/>
    <n v="30"/>
    <n v="1277910.2"/>
    <m/>
    <m/>
    <n v="1277910.2"/>
    <m/>
    <s v="BOARD"/>
    <m/>
    <m/>
  </r>
  <r>
    <n v="777"/>
    <x v="33"/>
    <s v="26/10/16"/>
    <n v="2972"/>
    <s v="8T"/>
    <s v="HAIMY"/>
    <s v="Binh Duong"/>
    <n v="10"/>
    <n v="10"/>
    <n v="1037733.76"/>
    <m/>
    <m/>
    <n v="1037733.76"/>
    <m/>
    <s v="THÙNG"/>
    <m/>
    <m/>
  </r>
  <r>
    <n v="778"/>
    <x v="10"/>
    <s v="26/10/16"/>
    <n v="2971"/>
    <s v="5T"/>
    <s v="SAMSUNG1"/>
    <s v="HCM(Q9)"/>
    <n v="27"/>
    <n v="30"/>
    <n v="704718"/>
    <m/>
    <m/>
    <n v="704718"/>
    <m/>
    <s v="THÙNG"/>
    <m/>
    <m/>
  </r>
  <r>
    <n v="779"/>
    <x v="0"/>
    <s v="26/10/16"/>
    <n v="2970"/>
    <s v="5T"/>
    <s v="RINNAI"/>
    <s v="Binh Duong"/>
    <n v="15"/>
    <n v="20"/>
    <n v="616806.12"/>
    <m/>
    <m/>
    <n v="616806.12"/>
    <m/>
    <s v="THÙNG"/>
    <m/>
    <m/>
  </r>
  <r>
    <n v="780"/>
    <x v="15"/>
    <s v="26/10/16"/>
    <n v="3108"/>
    <s v="2.5T"/>
    <s v="POUYUEN"/>
    <s v="HCM"/>
    <n v="55"/>
    <n v="60"/>
    <n v="755325.2"/>
    <m/>
    <m/>
    <n v="755325.2"/>
    <m/>
    <s v="THÙNG"/>
    <m/>
    <m/>
  </r>
  <r>
    <n v="781"/>
    <x v="19"/>
    <s v="26/10/16"/>
    <n v="3107"/>
    <s v="2.5T"/>
    <s v="POUYUEN"/>
    <s v="HCM"/>
    <n v="55"/>
    <n v="60"/>
    <n v="755325.2"/>
    <m/>
    <m/>
    <n v="755325.2"/>
    <m/>
    <s v="THÙNG"/>
    <m/>
    <m/>
  </r>
  <r>
    <n v="782"/>
    <x v="7"/>
    <s v="26/10/16"/>
    <n v="3102"/>
    <s v="2.5T"/>
    <s v="BINHTUAN"/>
    <s v="Binh Duong"/>
    <n v="15"/>
    <n v="20"/>
    <n v="476877.8"/>
    <m/>
    <m/>
    <n v="476877.8"/>
    <m/>
    <s v="BOARD"/>
    <m/>
    <m/>
  </r>
  <r>
    <n v="783"/>
    <x v="0"/>
    <s v="26/10/16"/>
    <n v="3101"/>
    <s v="5T"/>
    <s v="BINHTUAN"/>
    <s v="Binh Duong"/>
    <n v="15"/>
    <n v="20"/>
    <n v="616806.12"/>
    <m/>
    <m/>
    <n v="616806.12"/>
    <m/>
    <s v="BOARD"/>
    <m/>
    <m/>
  </r>
  <r>
    <n v="784"/>
    <x v="24"/>
    <s v="26/10/16"/>
    <n v="2958"/>
    <s v="5T"/>
    <s v="SAMSUNG1"/>
    <s v="HCM(Q9)"/>
    <n v="27"/>
    <n v="30"/>
    <n v="704718"/>
    <m/>
    <m/>
    <n v="704718"/>
    <m/>
    <s v="THÙNG"/>
    <m/>
    <m/>
  </r>
  <r>
    <n v="785"/>
    <x v="11"/>
    <s v="26/10/16"/>
    <n v="2916"/>
    <s v="8T"/>
    <s v="DU XINH"/>
    <s v="Binh Duong"/>
    <n v="8"/>
    <n v="10"/>
    <n v="1037733.76"/>
    <m/>
    <m/>
    <n v="1037733.76"/>
    <m/>
    <s v="BOARD"/>
    <m/>
    <m/>
  </r>
  <r>
    <n v="786"/>
    <x v="5"/>
    <s v="26/10/16"/>
    <n v="2977"/>
    <s v="8T"/>
    <s v="MINHQUANG"/>
    <s v="SONG THAN 3"/>
    <n v="24"/>
    <n v="30"/>
    <n v="1277910.2"/>
    <m/>
    <m/>
    <n v="1277910.2"/>
    <m/>
    <s v="BOARD"/>
    <m/>
    <m/>
  </r>
  <r>
    <n v="787"/>
    <x v="12"/>
    <s v="26/10/16"/>
    <n v="2975"/>
    <s v="2.5T"/>
    <s v="SAMSUNG1"/>
    <s v="HCM(Q9)"/>
    <n v="27"/>
    <n v="30"/>
    <n v="545629.69999999995"/>
    <m/>
    <m/>
    <n v="545629.69999999995"/>
    <m/>
    <s v="THÙNG"/>
    <m/>
    <m/>
  </r>
  <r>
    <n v="788"/>
    <x v="31"/>
    <s v="26/10/16"/>
    <n v="2979"/>
    <s v="2.5T"/>
    <s v="SANYO"/>
    <s v="Dong Nai"/>
    <n v="35"/>
    <n v="40"/>
    <n v="614382.57999999996"/>
    <m/>
    <m/>
    <n v="614382.57999999996"/>
    <m/>
    <s v="THÙNG"/>
    <m/>
    <m/>
  </r>
  <r>
    <n v="789"/>
    <x v="7"/>
    <s v="26/10/16"/>
    <n v="2981"/>
    <s v="2.5T"/>
    <s v="FUJIKURA"/>
    <s v="Binh Duong"/>
    <n v="1"/>
    <n v="10"/>
    <n v="358031.14199999999"/>
    <m/>
    <m/>
    <n v="358031.14199999999"/>
    <m/>
    <s v="THÙNG"/>
    <m/>
    <m/>
  </r>
  <r>
    <n v="790"/>
    <x v="20"/>
    <s v="26/10/16"/>
    <n v="2982"/>
    <s v="5T"/>
    <s v="BINHTUAN"/>
    <s v="Binh Duong"/>
    <n v="15"/>
    <n v="20"/>
    <n v="616806.12"/>
    <m/>
    <m/>
    <n v="616806.12"/>
    <m/>
    <s v="BOARD"/>
    <m/>
    <m/>
  </r>
  <r>
    <n v="791"/>
    <x v="1"/>
    <s v="26/10/16"/>
    <n v="2955"/>
    <s v="2.5T"/>
    <s v="ROHTO"/>
    <s v="Binh Duong"/>
    <n v="1"/>
    <n v="10"/>
    <n v="358031.14199999999"/>
    <m/>
    <m/>
    <n v="358031.14199999999"/>
    <m/>
    <s v="THÙNG"/>
    <m/>
    <m/>
  </r>
  <r>
    <n v="792"/>
    <x v="25"/>
    <s v="26/10/16"/>
    <n v="2924"/>
    <s v="10T"/>
    <s v="TYXUAN"/>
    <s v="VINH LONG"/>
    <n v="179"/>
    <n v="180"/>
    <n v="8739640"/>
    <m/>
    <m/>
    <n v="8739640"/>
    <m/>
    <s v="THÙNG"/>
    <m/>
    <m/>
  </r>
  <r>
    <n v="793"/>
    <x v="23"/>
    <s v="26/10/16"/>
    <n v="2927"/>
    <s v="8T"/>
    <s v="POUYUEN"/>
    <s v="HCM"/>
    <n v="55"/>
    <n v="60"/>
    <n v="1618624.84"/>
    <m/>
    <m/>
    <n v="1618624.84"/>
    <m/>
    <s v="THÙNG"/>
    <m/>
    <m/>
  </r>
  <r>
    <n v="794"/>
    <x v="29"/>
    <s v="26/10/16"/>
    <n v="2952"/>
    <s v="2.5T"/>
    <s v="SAMSUNG1"/>
    <s v="HCM(Q9)"/>
    <n v="27"/>
    <n v="30"/>
    <n v="545629.69999999995"/>
    <m/>
    <m/>
    <n v="545629.69999999995"/>
    <m/>
    <s v="THÙNG"/>
    <m/>
    <m/>
  </r>
  <r>
    <n v="795"/>
    <x v="22"/>
    <s v="26/10/16"/>
    <n v="2926"/>
    <s v="2.5T"/>
    <s v="SAMSUNG1"/>
    <s v="HCM(Q9)"/>
    <n v="27"/>
    <n v="30"/>
    <n v="545629.69999999995"/>
    <m/>
    <m/>
    <n v="545629.69999999995"/>
    <m/>
    <s v="THÙNG"/>
    <m/>
    <m/>
  </r>
  <r>
    <n v="796"/>
    <x v="26"/>
    <s v="26/10/16"/>
    <n v="2963"/>
    <s v="8T"/>
    <s v="BINHMINH(LA)"/>
    <s v="LONG AN"/>
    <n v="64"/>
    <n v="70"/>
    <n v="1724749.04"/>
    <m/>
    <m/>
    <n v="1724749.04"/>
    <m/>
    <s v="BOARD"/>
    <m/>
    <m/>
  </r>
  <r>
    <n v="797"/>
    <x v="4"/>
    <s v="26/10/16"/>
    <n v="2912"/>
    <s v="10T"/>
    <s v="LAC TY 2"/>
    <s v="HAU GIANG"/>
    <n v="240"/>
    <n v="240"/>
    <n v="8620692.5392000005"/>
    <m/>
    <m/>
    <n v="8620692.5392000005"/>
    <m/>
    <s v="THÙNG"/>
    <m/>
    <m/>
  </r>
  <r>
    <n v="798"/>
    <x v="16"/>
    <s v="26/10/16"/>
    <n v="2910"/>
    <s v="10T"/>
    <s v="TYXUAN"/>
    <s v="VINH LONG"/>
    <n v="179"/>
    <n v="180"/>
    <n v="8739640"/>
    <m/>
    <m/>
    <n v="8739640"/>
    <m/>
    <s v="THÙNG"/>
    <m/>
    <m/>
  </r>
  <r>
    <n v="799"/>
    <x v="28"/>
    <s v="26/10/16"/>
    <n v="2903"/>
    <s v="1.2T"/>
    <s v="TYXUAN"/>
    <s v="VINH LONG"/>
    <n v="179"/>
    <n v="180"/>
    <n v="2613907.6185599999"/>
    <m/>
    <m/>
    <n v="2613907.6185599999"/>
    <m/>
    <s v="THÙNG"/>
    <m/>
    <m/>
  </r>
  <r>
    <n v="800"/>
    <x v="3"/>
    <s v="26/10/16"/>
    <n v="2989"/>
    <s v="2.5T"/>
    <s v="DOANH THAI (TAN UYEN)"/>
    <s v="TAN YUEN"/>
    <n v="34"/>
    <n v="40"/>
    <n v="614382.57999999996"/>
    <m/>
    <m/>
    <n v="614382.57999999996"/>
    <m/>
    <n v="0"/>
    <m/>
    <m/>
  </r>
  <r>
    <n v="801"/>
    <x v="21"/>
    <s v="26/10/16"/>
    <n v="2915"/>
    <s v="1.2T"/>
    <s v="NOK"/>
    <s v="Dong Nai"/>
    <n v="40"/>
    <n v="40"/>
    <n v="552943.43999999994"/>
    <m/>
    <m/>
    <n v="552943.43999999994"/>
    <m/>
    <s v="THÙNG"/>
    <m/>
    <m/>
  </r>
  <r>
    <n v="802"/>
    <x v="11"/>
    <s v="26/10/16"/>
    <n v="2998"/>
    <s v="8T"/>
    <s v="DOANH THAI"/>
    <s v="SONG THAN"/>
    <n v="17"/>
    <n v="20"/>
    <n v="1166200"/>
    <m/>
    <m/>
    <n v="1166200"/>
    <m/>
    <s v="THÙNG"/>
    <m/>
    <m/>
  </r>
  <r>
    <n v="803"/>
    <x v="31"/>
    <s v="26/10/16"/>
    <n v="2906"/>
    <s v="2.5T"/>
    <s v="DANG KHOI"/>
    <s v="Binh Duong"/>
    <n v="15"/>
    <n v="20"/>
    <n v="476877.8"/>
    <m/>
    <m/>
    <n v="476877.8"/>
    <m/>
    <n v="0"/>
    <m/>
    <m/>
  </r>
  <r>
    <n v="804"/>
    <x v="32"/>
    <s v="26/10/16"/>
    <n v="2983"/>
    <s v="5T"/>
    <s v="SAMSUNG1"/>
    <s v="HCM(Q9)"/>
    <n v="27"/>
    <n v="30"/>
    <n v="704718"/>
    <m/>
    <m/>
    <n v="704718"/>
    <m/>
    <s v="THÙNG"/>
    <m/>
    <m/>
  </r>
  <r>
    <n v="805"/>
    <x v="13"/>
    <s v="26/10/16"/>
    <n v="2954"/>
    <s v="10T"/>
    <s v="LAVIE"/>
    <s v="LONG AN"/>
    <n v="93"/>
    <n v="100"/>
    <n v="2192259.02"/>
    <m/>
    <m/>
    <n v="2192259.02"/>
    <m/>
    <s v="THÙNG"/>
    <m/>
    <m/>
  </r>
  <r>
    <n v="806"/>
    <x v="3"/>
    <s v="26/10/16"/>
    <n v="2918"/>
    <s v="2.5T"/>
    <s v="LOTTE"/>
    <s v="Binh Duong"/>
    <n v="14"/>
    <n v="20"/>
    <n v="476877.8"/>
    <m/>
    <m/>
    <n v="476877.8"/>
    <m/>
    <s v="THÙNG"/>
    <m/>
    <m/>
  </r>
  <r>
    <n v="807"/>
    <x v="19"/>
    <s v="26/10/16"/>
    <n v="2917"/>
    <s v="2.5T"/>
    <s v="MINHTHANH"/>
    <s v="HCM"/>
    <n v="35"/>
    <n v="40"/>
    <n v="614382.57999999996"/>
    <m/>
    <m/>
    <n v="614382.57999999996"/>
    <m/>
    <s v="BOARD"/>
    <m/>
    <m/>
  </r>
  <r>
    <n v="808"/>
    <x v="14"/>
    <s v="26/10/16"/>
    <n v="2920"/>
    <s v="8T"/>
    <s v="TANA"/>
    <s v="HCM"/>
    <n v="12"/>
    <n v="20"/>
    <n v="1166200"/>
    <m/>
    <m/>
    <n v="1166200"/>
    <m/>
    <s v="THÙNG"/>
    <m/>
    <m/>
  </r>
  <r>
    <n v="809"/>
    <x v="18"/>
    <s v="26/10/16"/>
    <n v="2919"/>
    <s v="2.5T"/>
    <s v="APACHE"/>
    <s v="Tien Giang"/>
    <n v="107"/>
    <n v="110"/>
    <n v="1095648.82"/>
    <m/>
    <m/>
    <n v="1095648.82"/>
    <m/>
    <s v="THÙNG"/>
    <m/>
    <m/>
  </r>
  <r>
    <n v="810"/>
    <x v="3"/>
    <s v="26/10/16"/>
    <n v="2959"/>
    <s v="2.5T"/>
    <s v="SML"/>
    <s v="Binh Duong"/>
    <n v="35"/>
    <n v="40"/>
    <n v="614382.57999999996"/>
    <m/>
    <m/>
    <n v="614382.57999999996"/>
    <m/>
    <s v="THÙNG"/>
    <m/>
    <m/>
  </r>
  <r>
    <n v="811"/>
    <x v="18"/>
    <s v="26/10/16"/>
    <n v="2891"/>
    <s v="2.5T"/>
    <s v="BINHDONG"/>
    <s v="Binh Duong"/>
    <n v="25"/>
    <n v="30"/>
    <n v="545629.69999999995"/>
    <m/>
    <m/>
    <n v="545629.69999999995"/>
    <m/>
    <s v="BOARD"/>
    <m/>
    <m/>
  </r>
  <r>
    <n v="812"/>
    <x v="12"/>
    <s v="26/10/16"/>
    <n v="2905"/>
    <s v="2.5T"/>
    <s v="BINHDONG"/>
    <s v="Binh Duong"/>
    <n v="25"/>
    <n v="30"/>
    <n v="545629.69999999995"/>
    <m/>
    <m/>
    <n v="545629.69999999995"/>
    <m/>
    <s v="BOARD"/>
    <m/>
    <m/>
  </r>
  <r>
    <n v="813"/>
    <x v="2"/>
    <s v="27/10/16"/>
    <n v="3153"/>
    <s v="5T"/>
    <s v="SAMSUNG1"/>
    <s v="HCM(Q9)"/>
    <n v="27"/>
    <n v="30"/>
    <n v="704718"/>
    <m/>
    <m/>
    <n v="704718"/>
    <m/>
    <s v="THÙNG"/>
    <m/>
    <m/>
  </r>
  <r>
    <n v="814"/>
    <x v="31"/>
    <s v="27/10/16"/>
    <n v="3135"/>
    <s v="2.5T"/>
    <s v="SOPHUONG"/>
    <s v="HCM"/>
    <n v="35"/>
    <n v="40"/>
    <n v="614382.57999999996"/>
    <m/>
    <m/>
    <n v="614382.57999999996"/>
    <m/>
    <s v="BOARD"/>
    <m/>
    <m/>
  </r>
  <r>
    <n v="815"/>
    <x v="25"/>
    <s v="27/10/16"/>
    <n v="3154"/>
    <s v="10T"/>
    <s v="NHATKIEN"/>
    <s v="Binh Duong"/>
    <n v="25"/>
    <n v="30"/>
    <n v="1365659.4"/>
    <m/>
    <m/>
    <n v="1365659.4"/>
    <m/>
    <s v="BOARD"/>
    <m/>
    <m/>
  </r>
  <r>
    <n v="816"/>
    <x v="35"/>
    <s v="27/10/16"/>
    <n v="3155"/>
    <s v="5T"/>
    <s v="DOANH THAI"/>
    <s v="SONG THAN"/>
    <n v="17"/>
    <n v="20"/>
    <n v="616806.12"/>
    <m/>
    <m/>
    <n v="616806.12"/>
    <m/>
    <s v="THÙNG"/>
    <m/>
    <m/>
  </r>
  <r>
    <n v="817"/>
    <x v="5"/>
    <s v="27/10/16"/>
    <n v="3130"/>
    <s v="8T"/>
    <s v="NHATKIEN"/>
    <s v="Binh Duong"/>
    <n v="25"/>
    <n v="30"/>
    <n v="1277910.2"/>
    <m/>
    <m/>
    <n v="1277910.2"/>
    <m/>
    <s v="BOARD"/>
    <m/>
    <m/>
  </r>
  <r>
    <n v="818"/>
    <x v="6"/>
    <s v="27/10/16"/>
    <n v="3114"/>
    <s v="2.5T"/>
    <s v="SAMSUNG1"/>
    <s v="HCM(Q9)"/>
    <n v="27"/>
    <n v="30"/>
    <n v="545629.69999999995"/>
    <m/>
    <m/>
    <n v="545629.69999999995"/>
    <m/>
    <s v="THÙNG"/>
    <m/>
    <m/>
  </r>
  <r>
    <n v="819"/>
    <x v="10"/>
    <s v="27/10/16"/>
    <n v="3116"/>
    <s v="5T"/>
    <s v="SAMSUNG1"/>
    <s v="HCM(Q9)"/>
    <n v="27"/>
    <n v="30"/>
    <n v="704718"/>
    <m/>
    <m/>
    <n v="704718"/>
    <m/>
    <s v="THÙNG"/>
    <m/>
    <m/>
  </r>
  <r>
    <n v="820"/>
    <x v="3"/>
    <s v="27/10/16"/>
    <n v="3117"/>
    <s v="2.5T"/>
    <s v="SOPHUONG"/>
    <s v="HCM"/>
    <n v="35"/>
    <n v="40"/>
    <n v="614382.57999999996"/>
    <m/>
    <m/>
    <n v="614382.57999999996"/>
    <m/>
    <s v="BOARD"/>
    <m/>
    <m/>
  </r>
  <r>
    <n v="821"/>
    <x v="29"/>
    <s v="27/10/16"/>
    <n v="3113"/>
    <s v="2.5T"/>
    <s v="SAMSUNG1"/>
    <s v="HCM(Q9)"/>
    <n v="27"/>
    <n v="30"/>
    <n v="545629.69999999995"/>
    <m/>
    <m/>
    <n v="545629.69999999995"/>
    <m/>
    <s v="THÙNG"/>
    <m/>
    <m/>
  </r>
  <r>
    <n v="822"/>
    <x v="20"/>
    <s v="27/10/16"/>
    <n v="3112"/>
    <s v="5T"/>
    <s v="SAMSUNG1"/>
    <s v="HCM(Q9)"/>
    <n v="27"/>
    <n v="30"/>
    <n v="704718"/>
    <m/>
    <m/>
    <n v="704718"/>
    <m/>
    <s v="THÙNG"/>
    <m/>
    <m/>
  </r>
  <r>
    <n v="823"/>
    <x v="16"/>
    <s v="27/10/16"/>
    <n v="3110"/>
    <s v="10T"/>
    <s v="POUYUEN"/>
    <s v="HCM"/>
    <n v="55"/>
    <n v="60"/>
    <n v="1725820.18"/>
    <m/>
    <m/>
    <n v="1725820.18"/>
    <m/>
    <s v="THÙNG"/>
    <m/>
    <m/>
  </r>
  <r>
    <n v="824"/>
    <x v="26"/>
    <s v="27/10/16"/>
    <n v="3119"/>
    <s v="8T"/>
    <s v="TL BEN THANH"/>
    <s v="HCM"/>
    <n v="35"/>
    <n v="40"/>
    <n v="1389619.42"/>
    <m/>
    <m/>
    <n v="1389619.42"/>
    <m/>
    <s v="THÙNG"/>
    <m/>
    <m/>
  </r>
  <r>
    <n v="825"/>
    <x v="22"/>
    <s v="27/10/16"/>
    <n v="3000"/>
    <s v="2.5T"/>
    <s v="BINHDONG"/>
    <s v="Binh Duong"/>
    <n v="25"/>
    <n v="30"/>
    <n v="545629.69999999995"/>
    <m/>
    <m/>
    <n v="545629.69999999995"/>
    <m/>
    <s v="BOARD"/>
    <m/>
    <m/>
  </r>
  <r>
    <n v="826"/>
    <x v="20"/>
    <s v="27/10/16"/>
    <n v="3158"/>
    <s v="5T"/>
    <s v="SAMSUNG1"/>
    <s v="HCM(Q9)"/>
    <n v="27"/>
    <n v="30"/>
    <n v="704718"/>
    <m/>
    <m/>
    <n v="704718"/>
    <m/>
    <s v="THÙNG"/>
    <m/>
    <m/>
  </r>
  <r>
    <n v="827"/>
    <x v="3"/>
    <s v="27/10/16"/>
    <n v="3160"/>
    <s v="2.5T"/>
    <s v="SOPHUONG"/>
    <s v="HCM"/>
    <n v="35"/>
    <n v="40"/>
    <n v="614382.57999999996"/>
    <m/>
    <m/>
    <n v="614382.57999999996"/>
    <m/>
    <s v="BOARD"/>
    <m/>
    <m/>
  </r>
  <r>
    <n v="828"/>
    <x v="22"/>
    <s v="27/10/16"/>
    <n v="3162"/>
    <s v="2.5T"/>
    <s v="KAO"/>
    <s v="Dong Nai"/>
    <n v="40"/>
    <n v="40"/>
    <n v="614382.57999999996"/>
    <m/>
    <m/>
    <n v="614382.57999999996"/>
    <m/>
    <s v="THÙNG"/>
    <m/>
    <m/>
  </r>
  <r>
    <n v="829"/>
    <x v="32"/>
    <s v="27/10/16"/>
    <n v="3146"/>
    <s v="5T"/>
    <s v="SC JOHNSON"/>
    <s v="Binh Duong"/>
    <n v="13"/>
    <n v="20"/>
    <n v="616806.12"/>
    <m/>
    <m/>
    <n v="616806.12"/>
    <m/>
    <s v="THÙNG"/>
    <m/>
    <m/>
  </r>
  <r>
    <n v="830"/>
    <x v="15"/>
    <s v="27/10/16"/>
    <n v="3165"/>
    <s v="2.5T"/>
    <s v="BINHTUAN"/>
    <s v="Binh Duong"/>
    <n v="15"/>
    <n v="20"/>
    <n v="476877.8"/>
    <m/>
    <m/>
    <n v="476877.8"/>
    <m/>
    <s v="BOARD"/>
    <m/>
    <m/>
  </r>
  <r>
    <n v="831"/>
    <x v="19"/>
    <s v="27/10/16"/>
    <n v="3166"/>
    <s v="2.5T"/>
    <s v="TUONG AN1"/>
    <s v="Vung Tau"/>
    <n v="100"/>
    <n v="100"/>
    <n v="1026896.92"/>
    <m/>
    <m/>
    <n v="1026896.92"/>
    <m/>
    <n v="0"/>
    <m/>
    <m/>
  </r>
  <r>
    <n v="832"/>
    <x v="11"/>
    <s v="27/10/16"/>
    <n v="3167"/>
    <s v="8T"/>
    <s v="MINHQUANG"/>
    <s v="SONG THAN 3"/>
    <n v="24"/>
    <n v="30"/>
    <n v="1277910.2"/>
    <m/>
    <m/>
    <n v="1277910.2"/>
    <m/>
    <s v="BOARD"/>
    <m/>
    <m/>
  </r>
  <r>
    <n v="833"/>
    <x v="10"/>
    <s v="27/10/16"/>
    <n v="3137"/>
    <s v="5T"/>
    <s v="SAMSUNG1"/>
    <s v="HCM(Q9)"/>
    <n v="27"/>
    <n v="30"/>
    <n v="704718"/>
    <m/>
    <m/>
    <n v="704718"/>
    <m/>
    <s v="THÙNG"/>
    <m/>
    <m/>
  </r>
  <r>
    <n v="834"/>
    <x v="24"/>
    <s v="27/10/16"/>
    <n v="3111"/>
    <s v="5T"/>
    <s v="SAMSUNG1"/>
    <s v="HCM(Q9)"/>
    <n v="27"/>
    <n v="30"/>
    <n v="704718"/>
    <m/>
    <m/>
    <n v="704718"/>
    <m/>
    <s v="THÙNG"/>
    <m/>
    <m/>
  </r>
  <r>
    <n v="835"/>
    <x v="12"/>
    <s v="27/10/16"/>
    <n v="3142"/>
    <s v="2.5T"/>
    <s v="SAMSUNG1"/>
    <s v="HCM(Q9)"/>
    <n v="27"/>
    <n v="30"/>
    <n v="545629.69999999995"/>
    <m/>
    <m/>
    <n v="545629.69999999995"/>
    <m/>
    <s v="THÙNG"/>
    <m/>
    <m/>
  </r>
  <r>
    <n v="836"/>
    <x v="28"/>
    <s v="27/10/16"/>
    <n v="3136"/>
    <s v="1.2T"/>
    <s v="TOMBOW"/>
    <s v="HCM"/>
    <n v="55"/>
    <n v="60"/>
    <n v="679792.68"/>
    <m/>
    <m/>
    <n v="679792.68"/>
    <m/>
    <n v="0"/>
    <m/>
    <m/>
  </r>
  <r>
    <n v="837"/>
    <x v="1"/>
    <s v="27/10/16"/>
    <n v="3128"/>
    <s v="2.5T"/>
    <s v="SANYO"/>
    <s v="Dong Nai"/>
    <n v="35"/>
    <n v="40"/>
    <n v="614382.57999999996"/>
    <m/>
    <m/>
    <n v="614382.57999999996"/>
    <m/>
    <s v="THÙNG"/>
    <m/>
    <m/>
  </r>
  <r>
    <n v="838"/>
    <x v="29"/>
    <s v="27/10/16"/>
    <n v="3205"/>
    <s v="2.5T"/>
    <s v="PACKAMEX"/>
    <s v="HCM"/>
    <n v="8"/>
    <n v="10"/>
    <n v="397812.38"/>
    <m/>
    <m/>
    <n v="397812.38"/>
    <m/>
    <s v="BOARD"/>
    <m/>
    <m/>
  </r>
  <r>
    <n v="839"/>
    <x v="15"/>
    <s v="27/10/16"/>
    <n v="3179"/>
    <s v="2.5T"/>
    <s v="SAMSUNG1"/>
    <s v="HCM(Q9)"/>
    <n v="27"/>
    <n v="30"/>
    <n v="545629.69999999995"/>
    <m/>
    <m/>
    <n v="545629.69999999995"/>
    <m/>
    <s v="THÙNG"/>
    <m/>
    <m/>
  </r>
  <r>
    <n v="840"/>
    <x v="34"/>
    <s v="27/10/16"/>
    <n v="3172"/>
    <s v="8T"/>
    <s v="POUYUEN"/>
    <s v="HCM"/>
    <n v="55"/>
    <n v="60"/>
    <n v="1618624.84"/>
    <m/>
    <m/>
    <n v="1618624.84"/>
    <m/>
    <s v="THÙNG"/>
    <m/>
    <m/>
  </r>
  <r>
    <n v="841"/>
    <x v="18"/>
    <s v="27/10/16"/>
    <n v="3170"/>
    <s v="2.5T"/>
    <s v="LAC TY"/>
    <s v="HCM"/>
    <n v="43"/>
    <n v="50"/>
    <n v="683135.46"/>
    <m/>
    <m/>
    <n v="683135.46"/>
    <m/>
    <s v="THÙNG"/>
    <m/>
    <m/>
  </r>
  <r>
    <n v="842"/>
    <x v="0"/>
    <s v="27/10/16"/>
    <n v="3151"/>
    <s v="5T"/>
    <s v="SAMSUNG1"/>
    <s v="HCM(Q9)"/>
    <n v="27"/>
    <n v="30"/>
    <n v="704718"/>
    <m/>
    <m/>
    <n v="704718"/>
    <m/>
    <s v="THÙNG"/>
    <m/>
    <m/>
  </r>
  <r>
    <n v="843"/>
    <x v="36"/>
    <s v="27/10/16"/>
    <n v="3122"/>
    <s v="2.5T"/>
    <s v="MINHQUANG"/>
    <s v="SONG THAN 3"/>
    <n v="24"/>
    <n v="30"/>
    <n v="545629.69999999995"/>
    <m/>
    <m/>
    <n v="545629.69999999995"/>
    <m/>
    <s v="BOARD"/>
    <m/>
    <m/>
  </r>
  <r>
    <n v="844"/>
    <x v="26"/>
    <s v="27/10/16"/>
    <n v="3145"/>
    <s v="8T"/>
    <s v="NHATKIEN"/>
    <s v="Binh Duong"/>
    <n v="25"/>
    <n v="30"/>
    <n v="1277910.2"/>
    <m/>
    <m/>
    <n v="1277910.2"/>
    <m/>
    <s v="BOARD"/>
    <m/>
    <m/>
  </r>
  <r>
    <n v="845"/>
    <x v="6"/>
    <s v="27/10/16"/>
    <n v="3146"/>
    <s v="2.5T"/>
    <s v="MINHQUANG"/>
    <s v="SONG THAN 3"/>
    <n v="24"/>
    <n v="30"/>
    <n v="545629.69999999995"/>
    <m/>
    <m/>
    <n v="545629.69999999995"/>
    <m/>
    <s v="BOARD"/>
    <m/>
    <m/>
  </r>
  <r>
    <n v="846"/>
    <x v="7"/>
    <s v="27/10/16"/>
    <n v="3126"/>
    <s v="2.5T"/>
    <s v="L&amp;E(CATLAI)"/>
    <s v="HCM"/>
    <n v="55"/>
    <n v="60"/>
    <n v="755325.2"/>
    <m/>
    <m/>
    <n v="755325.2"/>
    <m/>
    <s v="THÙNG"/>
    <m/>
    <m/>
  </r>
  <r>
    <n v="847"/>
    <x v="21"/>
    <s v="27/10/16"/>
    <n v="3124"/>
    <s v="1.2T"/>
    <s v="PACKAMEX"/>
    <s v="HCM"/>
    <n v="8"/>
    <n v="10"/>
    <n v="358030.26"/>
    <m/>
    <m/>
    <n v="358030.26"/>
    <m/>
    <s v="BOARD"/>
    <m/>
    <m/>
  </r>
  <r>
    <n v="848"/>
    <x v="21"/>
    <s v="27/10/16"/>
    <n v="3148"/>
    <s v="1.2T"/>
    <s v="LIWAYWAY"/>
    <s v="Binh Duong"/>
    <n v="1"/>
    <n v="10"/>
    <n v="322227.234"/>
    <m/>
    <m/>
    <n v="322227.234"/>
    <m/>
    <s v="THÙNG"/>
    <m/>
    <m/>
  </r>
  <r>
    <n v="849"/>
    <x v="18"/>
    <s v="27/10/16"/>
    <n v="3134"/>
    <s v="2.5T"/>
    <s v="KIMXUONG"/>
    <s v="BINH CHUAN"/>
    <n v="11"/>
    <n v="20"/>
    <n v="476877.8"/>
    <m/>
    <m/>
    <n v="476877.8"/>
    <m/>
    <s v="BOARD"/>
    <m/>
    <m/>
  </r>
  <r>
    <n v="850"/>
    <x v="23"/>
    <s v="27/10/16"/>
    <n v="3131"/>
    <s v="8T"/>
    <s v="HAIMY"/>
    <s v="Binh Duong"/>
    <n v="10"/>
    <n v="10"/>
    <n v="1037733.76"/>
    <m/>
    <m/>
    <n v="1037733.76"/>
    <m/>
    <s v="THÙNG"/>
    <m/>
    <m/>
  </r>
  <r>
    <n v="851"/>
    <x v="19"/>
    <s v="27/10/16"/>
    <n v="2985"/>
    <s v="2.5T"/>
    <s v="PACKAMEX"/>
    <s v="HCM"/>
    <n v="8"/>
    <n v="10"/>
    <n v="397812.38"/>
    <m/>
    <m/>
    <n v="397812.38"/>
    <m/>
    <s v="BOARD"/>
    <m/>
    <m/>
  </r>
  <r>
    <n v="852"/>
    <x v="19"/>
    <s v="28/10/16"/>
    <n v="3216"/>
    <s v="2.5T"/>
    <s v="BINHDONG"/>
    <s v="Binh Duong"/>
    <n v="25"/>
    <n v="30"/>
    <n v="545629.69999999995"/>
    <m/>
    <m/>
    <n v="545629.69999999995"/>
    <m/>
    <s v="BOARD"/>
    <m/>
    <m/>
  </r>
  <r>
    <n v="853"/>
    <x v="3"/>
    <s v="28/10/16"/>
    <n v="3192"/>
    <s v="2.5T"/>
    <s v="HANSAE1(TN)"/>
    <s v="Tay Ninh"/>
    <n v="52"/>
    <n v="60"/>
    <n v="755325.2"/>
    <m/>
    <m/>
    <n v="755325.2"/>
    <m/>
    <s v="THÙNG"/>
    <m/>
    <m/>
  </r>
  <r>
    <n v="854"/>
    <x v="21"/>
    <s v="28/10/16"/>
    <n v="3231"/>
    <s v="1.2T"/>
    <s v="HAIMY"/>
    <s v="Binh Duong"/>
    <n v="10"/>
    <n v="10"/>
    <n v="358030.26"/>
    <m/>
    <m/>
    <n v="358030.26"/>
    <m/>
    <s v="THÙNG"/>
    <m/>
    <m/>
  </r>
  <r>
    <n v="855"/>
    <x v="31"/>
    <s v="28/10/16"/>
    <n v="3215"/>
    <s v="2.5T"/>
    <s v="KAO"/>
    <s v="Dong Nai"/>
    <n v="40"/>
    <n v="40"/>
    <n v="614382.57999999996"/>
    <m/>
    <m/>
    <n v="614382.57999999996"/>
    <m/>
    <s v="THÙNG"/>
    <m/>
    <m/>
  </r>
  <r>
    <n v="856"/>
    <x v="1"/>
    <s v="28/10/16"/>
    <n v="3178"/>
    <s v="2.5T"/>
    <s v="SAMSUNG1"/>
    <s v="HCM(Q9)"/>
    <n v="27"/>
    <n v="30"/>
    <n v="545629.69999999995"/>
    <m/>
    <m/>
    <n v="545629.69999999995"/>
    <m/>
    <s v="THÙNG"/>
    <m/>
    <m/>
  </r>
  <r>
    <n v="857"/>
    <x v="32"/>
    <s v="28/10/16"/>
    <n v="3184"/>
    <s v="5T"/>
    <s v="SAMSUNG1"/>
    <s v="HCM(Q9)"/>
    <n v="27"/>
    <n v="30"/>
    <n v="704718"/>
    <m/>
    <m/>
    <n v="704718"/>
    <m/>
    <s v="THÙNG"/>
    <m/>
    <m/>
  </r>
  <r>
    <n v="858"/>
    <x v="10"/>
    <s v="28/10/16"/>
    <n v="3186"/>
    <s v="5T"/>
    <s v="SAMSUNG1"/>
    <s v="HCM(Q9)"/>
    <n v="27"/>
    <n v="30"/>
    <n v="704718"/>
    <m/>
    <m/>
    <n v="704718"/>
    <m/>
    <s v="THÙNG"/>
    <m/>
    <m/>
  </r>
  <r>
    <n v="859"/>
    <x v="2"/>
    <s v="28/10/16"/>
    <n v="3227"/>
    <s v="5T"/>
    <s v="SAMSUNG1"/>
    <s v="HCM(Q9)"/>
    <n v="27"/>
    <n v="30"/>
    <n v="704718"/>
    <m/>
    <m/>
    <n v="704718"/>
    <m/>
    <s v="THÙNG"/>
    <m/>
    <m/>
  </r>
  <r>
    <n v="860"/>
    <x v="4"/>
    <s v="28/10/16"/>
    <n v="3225"/>
    <s v="10T"/>
    <s v="NHATKIEN"/>
    <s v="Binh Duong"/>
    <n v="25"/>
    <n v="30"/>
    <n v="1365659.4"/>
    <m/>
    <m/>
    <n v="1365659.4"/>
    <m/>
    <s v="BOARD"/>
    <m/>
    <m/>
  </r>
  <r>
    <n v="861"/>
    <x v="3"/>
    <s v="28/10/16"/>
    <n v="3234"/>
    <s v="2.5T"/>
    <s v="BINHDONG"/>
    <s v="Binh Duong"/>
    <n v="25"/>
    <n v="30"/>
    <n v="545629.69999999995"/>
    <m/>
    <m/>
    <n v="545629.69999999995"/>
    <m/>
    <s v="BOARD"/>
    <m/>
    <m/>
  </r>
  <r>
    <n v="862"/>
    <x v="20"/>
    <s v="28/10/16"/>
    <n v="3233"/>
    <s v="5T"/>
    <s v="TINTHANH"/>
    <s v="LONG AN"/>
    <n v="60"/>
    <n v="60"/>
    <n v="972847.96"/>
    <m/>
    <m/>
    <n v="972847.96"/>
    <m/>
    <s v="THÙNG"/>
    <m/>
    <m/>
  </r>
  <r>
    <n v="863"/>
    <x v="32"/>
    <s v="28/10/16"/>
    <n v="3230"/>
    <s v="5T"/>
    <s v="HAIMY"/>
    <s v="Binh Duong"/>
    <n v="10"/>
    <n v="10"/>
    <n v="515708.34"/>
    <m/>
    <m/>
    <n v="515708.34"/>
    <m/>
    <s v="THÙNG"/>
    <m/>
    <m/>
  </r>
  <r>
    <n v="864"/>
    <x v="10"/>
    <s v="28/10/16"/>
    <n v="3229"/>
    <s v="5T"/>
    <s v="TUONG AN1"/>
    <s v="Vung Tau"/>
    <n v="100"/>
    <n v="100"/>
    <n v="1320098.22"/>
    <m/>
    <m/>
    <n v="1320098.22"/>
    <m/>
    <n v="0"/>
    <m/>
    <m/>
  </r>
  <r>
    <n v="865"/>
    <x v="24"/>
    <s v="28/10/16"/>
    <n v="3185"/>
    <s v="5T"/>
    <s v="L&amp;E(CATLAI)"/>
    <s v="HCM"/>
    <n v="55"/>
    <n v="60"/>
    <n v="972847.96"/>
    <m/>
    <m/>
    <n v="972847.96"/>
    <m/>
    <s v="THÙNG"/>
    <m/>
    <m/>
  </r>
  <r>
    <n v="866"/>
    <x v="22"/>
    <s v="28/10/16"/>
    <n v="3199"/>
    <s v="2.5T"/>
    <s v="FOODTECH"/>
    <s v="LONG AN"/>
    <n v="70"/>
    <n v="70"/>
    <n v="820639.26"/>
    <m/>
    <m/>
    <n v="820639.26"/>
    <m/>
    <s v="THÙNG"/>
    <m/>
    <m/>
  </r>
  <r>
    <n v="867"/>
    <x v="6"/>
    <s v="28/10/16"/>
    <n v="3198"/>
    <s v="2.5T"/>
    <s v="SAMSUNG1"/>
    <s v="HCM(Q9)"/>
    <n v="27"/>
    <n v="30"/>
    <n v="545629.69999999995"/>
    <m/>
    <m/>
    <n v="545629.69999999995"/>
    <m/>
    <s v="THÙNG"/>
    <m/>
    <m/>
  </r>
  <r>
    <n v="868"/>
    <x v="21"/>
    <s v="28/10/16"/>
    <n v="3203"/>
    <s v="1.2T"/>
    <s v="KEWPIE"/>
    <s v="Binh Duong"/>
    <n v="38"/>
    <n v="40"/>
    <n v="552943.43999999994"/>
    <m/>
    <m/>
    <n v="552943.43999999994"/>
    <m/>
    <s v="THÙNG"/>
    <m/>
    <m/>
  </r>
  <r>
    <n v="869"/>
    <x v="1"/>
    <s v="28/10/16"/>
    <n v="2392"/>
    <s v="2.5T"/>
    <s v="KIMXUONG"/>
    <s v="BINH CHUAN"/>
    <n v="11"/>
    <n v="20"/>
    <n v="476877.8"/>
    <m/>
    <m/>
    <n v="476877.8"/>
    <m/>
    <s v="BOARD"/>
    <m/>
    <m/>
  </r>
  <r>
    <n v="870"/>
    <x v="1"/>
    <s v="28/10/16"/>
    <n v="2372"/>
    <s v="2.5T"/>
    <s v="BINHDONG"/>
    <s v="Binh Duong"/>
    <n v="25"/>
    <n v="30"/>
    <n v="545629.69999999995"/>
    <m/>
    <m/>
    <n v="545629.69999999995"/>
    <m/>
    <s v="BOARD"/>
    <m/>
    <m/>
  </r>
  <r>
    <n v="871"/>
    <x v="12"/>
    <s v="28/10/16"/>
    <n v="3224"/>
    <s v="2.5T"/>
    <s v="GOLDEN HOPE"/>
    <s v="HCM"/>
    <n v="55"/>
    <n v="60"/>
    <n v="755325.2"/>
    <m/>
    <m/>
    <n v="755325.2"/>
    <m/>
    <s v="THÙNG"/>
    <m/>
    <m/>
  </r>
  <r>
    <n v="872"/>
    <x v="33"/>
    <s v="28/10/16"/>
    <n v="3223"/>
    <s v="8T"/>
    <s v="URC"/>
    <s v="Binh Duong"/>
    <n v="1"/>
    <n v="10"/>
    <n v="933960.38400000008"/>
    <m/>
    <m/>
    <n v="933960.38400000008"/>
    <m/>
    <s v="THÙNG"/>
    <m/>
    <m/>
  </r>
  <r>
    <n v="873"/>
    <x v="28"/>
    <s v="28/10/16"/>
    <n v="3213"/>
    <s v="1.2T"/>
    <s v="NHATKIEN"/>
    <s v="Binh Duong"/>
    <n v="25"/>
    <n v="30"/>
    <n v="491067.22"/>
    <m/>
    <m/>
    <n v="491067.22"/>
    <m/>
    <s v="BOARD"/>
    <m/>
    <m/>
  </r>
  <r>
    <n v="874"/>
    <x v="13"/>
    <s v="28/10/16"/>
    <n v="3209"/>
    <s v="10T"/>
    <s v="POUYUEN"/>
    <s v="HCM"/>
    <n v="55"/>
    <n v="60"/>
    <n v="1725820.18"/>
    <m/>
    <m/>
    <n v="1725820.18"/>
    <m/>
    <s v="THÙNG"/>
    <m/>
    <m/>
  </r>
  <r>
    <n v="875"/>
    <x v="29"/>
    <s v="28/10/16"/>
    <n v="3210"/>
    <s v="2.5T"/>
    <s v="SAMSUNG1"/>
    <s v="HCM(Q9)"/>
    <n v="27"/>
    <n v="30"/>
    <n v="545629.69999999995"/>
    <m/>
    <m/>
    <n v="545629.69999999995"/>
    <m/>
    <s v="THÙNG"/>
    <m/>
    <m/>
  </r>
  <r>
    <n v="876"/>
    <x v="20"/>
    <s v="28/10/16"/>
    <n v="3191"/>
    <s v="5T"/>
    <s v="SAMSUNG1"/>
    <s v="HCM(Q9)"/>
    <n v="27"/>
    <n v="30"/>
    <n v="704718"/>
    <m/>
    <m/>
    <n v="704718"/>
    <m/>
    <s v="THÙNG"/>
    <m/>
    <m/>
  </r>
  <r>
    <n v="877"/>
    <x v="11"/>
    <s v="28/10/16"/>
    <n v="3190"/>
    <s v="8T"/>
    <s v="VINACOSMO"/>
    <s v="HCM"/>
    <n v="55"/>
    <n v="60"/>
    <n v="1618624.84"/>
    <m/>
    <m/>
    <n v="1618624.84"/>
    <m/>
    <s v="THÙNG"/>
    <m/>
    <m/>
  </r>
  <r>
    <n v="878"/>
    <x v="36"/>
    <s v="28/10/16"/>
    <n v="3182"/>
    <s v="2.5T"/>
    <s v="SAMSUNG1"/>
    <s v="HCM(Q9)"/>
    <n v="27"/>
    <n v="30"/>
    <n v="545629.69999999995"/>
    <m/>
    <m/>
    <n v="545629.69999999995"/>
    <m/>
    <s v="THÙNG"/>
    <m/>
    <m/>
  </r>
  <r>
    <n v="879"/>
    <x v="25"/>
    <s v="28/10/16"/>
    <n v="3237"/>
    <s v="10T"/>
    <s v="BINHMINH(LA)"/>
    <s v="LONG AN"/>
    <n v="64"/>
    <n v="70"/>
    <n v="1838001.76"/>
    <m/>
    <m/>
    <n v="1838001.76"/>
    <m/>
    <s v="BOARD"/>
    <m/>
    <m/>
  </r>
  <r>
    <n v="880"/>
    <x v="1"/>
    <s v="28/10/16"/>
    <n v="3236"/>
    <s v="2.5T"/>
    <s v="KAO"/>
    <s v="Dong Nai"/>
    <n v="40"/>
    <n v="40"/>
    <n v="614382.57999999996"/>
    <m/>
    <m/>
    <n v="614382.57999999996"/>
    <m/>
    <s v="THÙNG"/>
    <m/>
    <m/>
  </r>
  <r>
    <n v="881"/>
    <x v="0"/>
    <s v="28/10/16"/>
    <n v="3188"/>
    <s v="5T"/>
    <s v="SAMSUNG1"/>
    <s v="HCM(Q9)"/>
    <n v="27"/>
    <n v="30"/>
    <n v="704718"/>
    <m/>
    <m/>
    <n v="704718"/>
    <m/>
    <s v="THÙNG"/>
    <m/>
    <m/>
  </r>
  <r>
    <n v="882"/>
    <x v="15"/>
    <s v="28/10/16"/>
    <n v="3226"/>
    <s v="2.5T"/>
    <s v="SAMSUNG1"/>
    <s v="HCM(Q9)"/>
    <n v="27"/>
    <n v="30"/>
    <n v="545629.69999999995"/>
    <n v="272814.84999999998"/>
    <s v="50% Binh dong"/>
    <n v="818444.54999999993"/>
    <m/>
    <s v="THÙNG"/>
    <m/>
    <m/>
  </r>
  <r>
    <n v="883"/>
    <x v="18"/>
    <s v="28/10/16"/>
    <n v="12803"/>
    <s v="2.5T"/>
    <s v="BINHDONG"/>
    <s v="Binh Duong"/>
    <n v="25"/>
    <n v="30"/>
    <n v="545629.69999999995"/>
    <m/>
    <m/>
    <n v="545629.69999999995"/>
    <m/>
    <s v="BOARD"/>
    <m/>
    <m/>
  </r>
  <r>
    <n v="884"/>
    <x v="34"/>
    <s v="28/10/16"/>
    <n v="3241"/>
    <s v="8T"/>
    <s v="NHATKIEN"/>
    <s v="Binh Duong"/>
    <n v="25"/>
    <n v="30"/>
    <n v="1277910.2"/>
    <m/>
    <m/>
    <n v="1277910.2"/>
    <m/>
    <s v="BOARD"/>
    <m/>
    <m/>
  </r>
  <r>
    <n v="885"/>
    <x v="35"/>
    <s v="28/10/16"/>
    <n v="3211"/>
    <s v="5T"/>
    <s v="SANYO"/>
    <s v="Dong Nai"/>
    <n v="35"/>
    <n v="40"/>
    <n v="792629.88"/>
    <m/>
    <m/>
    <n v="792629.88"/>
    <m/>
    <s v="THÙNG"/>
    <m/>
    <m/>
  </r>
  <r>
    <n v="886"/>
    <x v="6"/>
    <s v="28/10/16"/>
    <n v="4801"/>
    <s v="2.5T"/>
    <s v="DOANH THAI"/>
    <s v="SONG THAN"/>
    <n v="17"/>
    <n v="20"/>
    <n v="476877.8"/>
    <m/>
    <m/>
    <n v="476877.8"/>
    <m/>
    <s v="THÙNG"/>
    <m/>
    <m/>
  </r>
  <r>
    <n v="887"/>
    <x v="7"/>
    <s v="28/10/16"/>
    <n v="3235"/>
    <s v="2.5T"/>
    <s v="SAMSUNG1"/>
    <s v="HCM(Q9)"/>
    <n v="27"/>
    <n v="30"/>
    <n v="545629.69999999995"/>
    <m/>
    <m/>
    <n v="545629.69999999995"/>
    <m/>
    <s v="THÙNG"/>
    <m/>
    <m/>
  </r>
  <r>
    <n v="888"/>
    <x v="5"/>
    <s v="28/10/16"/>
    <n v="3206"/>
    <s v="8T"/>
    <s v="BINHMINH(LA)"/>
    <s v="LONG AN"/>
    <n v="64"/>
    <n v="70"/>
    <n v="1724749.04"/>
    <m/>
    <m/>
    <n v="1724749.04"/>
    <m/>
    <s v="BOARD"/>
    <m/>
    <m/>
  </r>
  <r>
    <n v="889"/>
    <x v="26"/>
    <s v="28/10/16"/>
    <n v="3212"/>
    <s v="8T"/>
    <s v="BINHMINH(LA)"/>
    <s v="LONG AN"/>
    <n v="64"/>
    <n v="70"/>
    <n v="1724749.04"/>
    <m/>
    <m/>
    <n v="1724749.04"/>
    <m/>
    <s v="BOARD"/>
    <m/>
    <m/>
  </r>
  <r>
    <n v="890"/>
    <x v="0"/>
    <s v="28/10/16"/>
    <n v="4805"/>
    <s v="5T"/>
    <s v="KIMXUONG"/>
    <s v="BINH CHUAN"/>
    <n v="11"/>
    <n v="20"/>
    <n v="616806.12"/>
    <m/>
    <m/>
    <n v="616806.12"/>
    <m/>
    <s v="BOARD"/>
    <m/>
    <m/>
  </r>
  <r>
    <n v="891"/>
    <x v="36"/>
    <s v="28/10/16"/>
    <n v="4806"/>
    <s v="2.5T"/>
    <s v="NTI VINA"/>
    <s v="Binh Duong"/>
    <n v="35"/>
    <n v="40"/>
    <n v="614382.57999999996"/>
    <m/>
    <m/>
    <n v="614382.57999999996"/>
    <m/>
    <s v="THÙNG"/>
    <m/>
    <m/>
  </r>
  <r>
    <n v="892"/>
    <x v="30"/>
    <s v="28/10/16"/>
    <n v="3181"/>
    <s v="8T"/>
    <s v="LAVIE"/>
    <s v="LONG AN"/>
    <n v="93"/>
    <n v="100"/>
    <n v="2059878.66"/>
    <m/>
    <m/>
    <n v="2059878.66"/>
    <m/>
    <s v="THÙNG"/>
    <m/>
    <m/>
  </r>
  <r>
    <n v="893"/>
    <x v="13"/>
    <s v="28/10/16"/>
    <n v="3147"/>
    <s v="10T"/>
    <s v="URC"/>
    <s v="Binh Duong"/>
    <n v="1"/>
    <n v="10"/>
    <n v="1000597.248"/>
    <m/>
    <m/>
    <n v="1000597.248"/>
    <m/>
    <s v="THÙNG"/>
    <m/>
    <m/>
  </r>
  <r>
    <n v="894"/>
    <x v="19"/>
    <s v="29/10/16"/>
    <n v="3242"/>
    <s v="2.5T"/>
    <s v="NANPAO"/>
    <s v="Binh Duong"/>
    <n v="8"/>
    <n v="10"/>
    <n v="397812.38"/>
    <m/>
    <m/>
    <n v="397812.38"/>
    <m/>
    <s v="THÙNG"/>
    <m/>
    <m/>
  </r>
  <r>
    <n v="895"/>
    <x v="1"/>
    <s v="29/10/16"/>
    <n v="4823"/>
    <s v="2.5T"/>
    <s v="DOANH THAI"/>
    <s v="SONG THAN"/>
    <n v="17"/>
    <n v="20"/>
    <n v="476877.8"/>
    <m/>
    <m/>
    <n v="476877.8"/>
    <m/>
    <s v="THÙNG"/>
    <m/>
    <m/>
  </r>
  <r>
    <n v="896"/>
    <x v="19"/>
    <s v="29/10/16"/>
    <n v="4851"/>
    <s v="2.5T"/>
    <s v="DOANH THAI"/>
    <s v="SONG THAN"/>
    <n v="17"/>
    <n v="20"/>
    <n v="476877.8"/>
    <m/>
    <m/>
    <n v="476877.8"/>
    <m/>
    <s v="THÙNG"/>
    <m/>
    <m/>
  </r>
  <r>
    <n v="897"/>
    <x v="24"/>
    <s v="29/10/16"/>
    <n v="4809"/>
    <s v="5T"/>
    <s v="SAMSUNG1"/>
    <s v="HCM(Q9)"/>
    <n v="27"/>
    <n v="30"/>
    <n v="704718"/>
    <m/>
    <m/>
    <n v="704718"/>
    <m/>
    <s v="THÙNG"/>
    <m/>
    <m/>
  </r>
  <r>
    <n v="898"/>
    <x v="0"/>
    <s v="29/10/16"/>
    <n v="4837"/>
    <s v="5T"/>
    <s v="DOANH THAI"/>
    <s v="SONG THAN"/>
    <n v="17"/>
    <n v="20"/>
    <n v="616806.12"/>
    <m/>
    <m/>
    <n v="616806.12"/>
    <m/>
    <s v="THÙNG"/>
    <m/>
    <m/>
  </r>
  <r>
    <n v="899"/>
    <x v="15"/>
    <s v="29/10/16"/>
    <n v="3244"/>
    <s v="2.5T"/>
    <s v="MINHTHANH"/>
    <s v="HCM"/>
    <n v="35"/>
    <n v="40"/>
    <n v="614382.57999999996"/>
    <m/>
    <m/>
    <n v="614382.57999999996"/>
    <m/>
    <s v="BOARD"/>
    <m/>
    <m/>
  </r>
  <r>
    <n v="900"/>
    <x v="21"/>
    <s v="29/10/16"/>
    <n v="4826"/>
    <s v="1.2T"/>
    <s v="SAMSUNG1"/>
    <s v="HCM(Q9)"/>
    <n v="27"/>
    <n v="30"/>
    <n v="491067.22"/>
    <m/>
    <m/>
    <n v="491067.22"/>
    <m/>
    <s v="THÙNG"/>
    <m/>
    <m/>
  </r>
  <r>
    <n v="901"/>
    <x v="6"/>
    <s v="29/10/16"/>
    <n v="4822"/>
    <s v="2.5T"/>
    <s v="MINHQUANG"/>
    <s v="SONG THAN 3"/>
    <n v="24"/>
    <n v="30"/>
    <n v="545629.69999999995"/>
    <m/>
    <m/>
    <n v="545629.69999999995"/>
    <m/>
    <s v="BOARD"/>
    <m/>
    <m/>
  </r>
  <r>
    <n v="902"/>
    <x v="7"/>
    <s v="29/10/16"/>
    <n v="4821"/>
    <s v="2.5T"/>
    <s v="VISINGPACK"/>
    <s v="HCM"/>
    <n v="35"/>
    <n v="40"/>
    <n v="614382.57999999996"/>
    <m/>
    <m/>
    <n v="614382.57999999996"/>
    <m/>
    <s v="THÙNG"/>
    <m/>
    <m/>
  </r>
  <r>
    <n v="903"/>
    <x v="5"/>
    <s v="29/10/16"/>
    <n v="4820"/>
    <s v="8T"/>
    <s v="DOANH THAI"/>
    <s v="SONG THAN"/>
    <n v="17"/>
    <n v="20"/>
    <n v="1166200"/>
    <m/>
    <m/>
    <n v="1166200"/>
    <m/>
    <s v="THÙNG"/>
    <m/>
    <m/>
  </r>
  <r>
    <n v="904"/>
    <x v="36"/>
    <s v="29/10/16"/>
    <n v="3250"/>
    <s v="2.5T"/>
    <s v="NHATKIEN"/>
    <s v="Binh Duong"/>
    <n v="25"/>
    <n v="30"/>
    <n v="545629.69999999995"/>
    <m/>
    <m/>
    <n v="545629.69999999995"/>
    <m/>
    <s v="BOARD"/>
    <m/>
    <m/>
  </r>
  <r>
    <n v="905"/>
    <x v="11"/>
    <s v="29/10/16"/>
    <n v="3248"/>
    <s v="8T"/>
    <s v="NHATKIEN"/>
    <s v="Binh Duong"/>
    <n v="25"/>
    <n v="30"/>
    <n v="1277910.2"/>
    <m/>
    <m/>
    <n v="1277910.2"/>
    <m/>
    <s v="BOARD"/>
    <m/>
    <m/>
  </r>
  <r>
    <n v="906"/>
    <x v="29"/>
    <s v="29/10/16"/>
    <n v="3247"/>
    <s v="2.5T"/>
    <s v="SAMSUNG1"/>
    <s v="HCM(Q9)"/>
    <n v="27"/>
    <n v="30"/>
    <n v="545629.69999999995"/>
    <m/>
    <m/>
    <n v="545629.69999999995"/>
    <m/>
    <s v="THÙNG"/>
    <m/>
    <m/>
  </r>
  <r>
    <n v="907"/>
    <x v="32"/>
    <s v="29/10/16"/>
    <n v="3246"/>
    <s v="5T"/>
    <s v="SAMSUNG1"/>
    <s v="HCM(Q9)"/>
    <n v="27"/>
    <n v="30"/>
    <n v="704718"/>
    <m/>
    <m/>
    <n v="704718"/>
    <m/>
    <s v="THÙNG"/>
    <m/>
    <m/>
  </r>
  <r>
    <n v="908"/>
    <x v="13"/>
    <s v="29/10/16"/>
    <n v="4838"/>
    <s v="10T"/>
    <s v="URC"/>
    <s v="Binh Duong"/>
    <n v="1"/>
    <n v="10"/>
    <n v="1000597.248"/>
    <m/>
    <m/>
    <n v="1000597.248"/>
    <m/>
    <s v="THÙNG"/>
    <m/>
    <m/>
  </r>
  <r>
    <n v="909"/>
    <x v="18"/>
    <s v="29/10/16"/>
    <n v="4839"/>
    <s v="2.5T"/>
    <s v="MINHQUANG"/>
    <s v="SONG THAN 3"/>
    <n v="24"/>
    <n v="30"/>
    <n v="491066.73"/>
    <m/>
    <m/>
    <n v="491066.73"/>
    <m/>
    <s v="BOARD"/>
    <m/>
    <m/>
  </r>
  <r>
    <n v="910"/>
    <x v="30"/>
    <s v="29/10/16"/>
    <n v="3245"/>
    <s v="8T"/>
    <s v="BINHMINH(LA)"/>
    <s v="LONG AN"/>
    <n v="64"/>
    <n v="70"/>
    <n v="1724749.04"/>
    <m/>
    <m/>
    <n v="1724749.04"/>
    <m/>
    <s v="BOARD"/>
    <m/>
    <m/>
  </r>
  <r>
    <n v="911"/>
    <x v="20"/>
    <s v="29/10/16"/>
    <n v="4824"/>
    <s v="5T"/>
    <s v="SAMSUNG1"/>
    <s v="HCM(Q9)"/>
    <n v="27"/>
    <n v="30"/>
    <n v="704718"/>
    <m/>
    <m/>
    <n v="704718"/>
    <m/>
    <s v="THÙNG"/>
    <m/>
    <m/>
  </r>
  <r>
    <n v="912"/>
    <x v="28"/>
    <s v="29/10/16"/>
    <n v="4829"/>
    <s v="1.2T"/>
    <s v="NIDEC"/>
    <s v="HCM"/>
    <n v="22"/>
    <n v="30"/>
    <n v="491067.22"/>
    <m/>
    <m/>
    <n v="491067.22"/>
    <m/>
    <s v="THÙNG"/>
    <m/>
    <m/>
  </r>
  <r>
    <n v="913"/>
    <x v="16"/>
    <s v="29/10/16"/>
    <n v="4812"/>
    <s v="10T"/>
    <s v="POUYUEN"/>
    <s v="HCM"/>
    <n v="55"/>
    <n v="60"/>
    <n v="1725820.18"/>
    <m/>
    <m/>
    <n v="1725820.18"/>
    <m/>
    <s v="THÙNG"/>
    <m/>
    <m/>
  </r>
  <r>
    <n v="914"/>
    <x v="35"/>
    <s v="29/10/16"/>
    <n v="3243"/>
    <s v="5T"/>
    <s v="APACHE"/>
    <s v="Tien Giang"/>
    <n v="107"/>
    <n v="110"/>
    <n v="1408010.1"/>
    <m/>
    <m/>
    <n v="1408010.1"/>
    <m/>
    <s v="THÙNG"/>
    <m/>
    <m/>
  </r>
  <r>
    <n v="915"/>
    <x v="26"/>
    <s v="29/10/16"/>
    <n v="4840"/>
    <s v="8T"/>
    <s v="DOANH THAI (TAN UYEN)"/>
    <s v="TAN YUEN"/>
    <n v="34"/>
    <n v="40"/>
    <n v="1389619.42"/>
    <m/>
    <m/>
    <n v="1389619.42"/>
    <m/>
    <n v="0"/>
    <m/>
    <m/>
  </r>
  <r>
    <n v="916"/>
    <x v="15"/>
    <s v="29/10/16"/>
    <n v="4843"/>
    <s v="2.5T"/>
    <s v="PACKAMEX"/>
    <s v="HCM"/>
    <n v="8"/>
    <n v="10"/>
    <n v="397812.38"/>
    <m/>
    <m/>
    <n v="397812.38"/>
    <m/>
    <s v="BOARD"/>
    <m/>
    <m/>
  </r>
  <r>
    <n v="917"/>
    <x v="3"/>
    <s v="29/10/16"/>
    <n v="4845"/>
    <s v="2.5T"/>
    <s v="SOPHUONG"/>
    <s v="HCM"/>
    <n v="35"/>
    <n v="40"/>
    <n v="614382.57999999996"/>
    <m/>
    <m/>
    <n v="614382.57999999996"/>
    <m/>
    <s v="BOARD"/>
    <m/>
    <m/>
  </r>
  <r>
    <n v="918"/>
    <x v="23"/>
    <s v="29/10/16"/>
    <n v="4846"/>
    <s v="8T"/>
    <s v="TYXUAN"/>
    <s v="VINH LONG"/>
    <n v="179"/>
    <n v="180"/>
    <n v="5186160"/>
    <m/>
    <m/>
    <n v="5186160"/>
    <m/>
    <s v="THÙNG"/>
    <m/>
    <m/>
  </r>
  <r>
    <n v="919"/>
    <x v="31"/>
    <s v="29/10/16"/>
    <n v="4847"/>
    <s v="2.5T"/>
    <s v="BINHDONG"/>
    <s v="Binh Duong"/>
    <n v="25"/>
    <n v="30"/>
    <n v="545629.69999999995"/>
    <m/>
    <m/>
    <n v="545629.69999999995"/>
    <m/>
    <s v="BOARD"/>
    <m/>
    <m/>
  </r>
  <r>
    <n v="920"/>
    <x v="6"/>
    <s v="29/10/16"/>
    <n v="4860"/>
    <s v="2.5T"/>
    <s v="SAMSUNG1"/>
    <s v="HCM(Q9)"/>
    <n v="27"/>
    <n v="30"/>
    <n v="545629.69999999995"/>
    <m/>
    <m/>
    <n v="545629.69999999995"/>
    <m/>
    <s v="THÙNG"/>
    <m/>
    <m/>
  </r>
  <r>
    <n v="921"/>
    <x v="19"/>
    <s v="29/10/16"/>
    <n v="3242"/>
    <s v="2.5T"/>
    <s v="NANPAO"/>
    <s v="Binh Duong"/>
    <n v="8"/>
    <n v="10"/>
    <n v="397812.38"/>
    <m/>
    <m/>
    <n v="397812.38"/>
    <m/>
    <s v="THÙNG"/>
    <m/>
    <m/>
  </r>
  <r>
    <n v="922"/>
    <x v="1"/>
    <s v="29/10/16"/>
    <n v="4823"/>
    <s v="2.5T"/>
    <s v="DOANH THAI"/>
    <s v="SONG THAN"/>
    <n v="17"/>
    <n v="20"/>
    <n v="476877.8"/>
    <m/>
    <m/>
    <n v="476877.8"/>
    <m/>
    <s v="THÙNG"/>
    <m/>
    <m/>
  </r>
  <r>
    <n v="923"/>
    <x v="15"/>
    <d v="2016-04-10T00:00:00"/>
    <n v="4363"/>
    <s v="2.5T"/>
    <s v="BINHDONG"/>
    <s v="Binh Duong"/>
    <n v="25"/>
    <n v="30"/>
    <n v="545629.69999999995"/>
    <m/>
    <m/>
    <n v="545629.69999999995"/>
    <m/>
    <s v="BOARD"/>
    <m/>
    <m/>
  </r>
  <r>
    <n v="924"/>
    <x v="22"/>
    <s v="28/10/16"/>
    <n v="3240"/>
    <s v="2.5T"/>
    <s v="APACHE"/>
    <s v="Tien Giang"/>
    <n v="107"/>
    <n v="110"/>
    <n v="1095648.82"/>
    <m/>
    <m/>
    <n v="1095648.82"/>
    <m/>
    <s v="THÙNG"/>
    <m/>
    <m/>
  </r>
  <r>
    <n v="925"/>
    <x v="5"/>
    <s v="31/10/2016"/>
    <n v="4884"/>
    <s v="8T"/>
    <s v="TANTHANH"/>
    <s v="DI AN"/>
    <n v="6"/>
    <n v="10"/>
    <n v="1037733.76"/>
    <m/>
    <m/>
    <n v="1037733.76"/>
    <m/>
    <n v="0"/>
    <m/>
    <m/>
  </r>
  <r>
    <n v="926"/>
    <x v="19"/>
    <s v="31/10/2016"/>
    <n v="4931"/>
    <s v="2.5T"/>
    <s v="DOANH THAI"/>
    <s v="SONG THAN"/>
    <n v="17"/>
    <n v="20"/>
    <n v="476877.8"/>
    <m/>
    <m/>
    <n v="476877.8"/>
    <m/>
    <s v="THÙNG"/>
    <m/>
    <m/>
  </r>
  <r>
    <n v="927"/>
    <x v="29"/>
    <s v="31/10/2016"/>
    <n v="4872"/>
    <s v="2.5T"/>
    <s v="NIDEC"/>
    <s v="HCM"/>
    <n v="22"/>
    <n v="30"/>
    <n v="545629.69999999995"/>
    <m/>
    <m/>
    <n v="545629.69999999995"/>
    <m/>
    <s v="THÙNG"/>
    <m/>
    <m/>
  </r>
  <r>
    <n v="928"/>
    <x v="28"/>
    <s v="31/10/2016"/>
    <n v="4875"/>
    <s v="1.2T"/>
    <s v="SAMSUNG1"/>
    <s v="HCM(Q9)"/>
    <n v="27"/>
    <n v="30"/>
    <n v="491067.22"/>
    <m/>
    <m/>
    <n v="491067.22"/>
    <m/>
    <s v="THÙNG"/>
    <m/>
    <m/>
  </r>
  <r>
    <n v="929"/>
    <x v="35"/>
    <s v="31/10/2016"/>
    <n v="4880"/>
    <s v="5T"/>
    <s v="APACHE"/>
    <s v="Tien Giang"/>
    <n v="107"/>
    <n v="110"/>
    <n v="1408010.1"/>
    <m/>
    <m/>
    <n v="1408010.1"/>
    <m/>
    <s v="THÙNG"/>
    <m/>
    <m/>
  </r>
  <r>
    <n v="930"/>
    <x v="15"/>
    <s v="31/10/2016"/>
    <n v="4879"/>
    <s v="2.5T"/>
    <s v="TINTHANH"/>
    <s v="LONG AN"/>
    <n v="60"/>
    <n v="60"/>
    <n v="755325.2"/>
    <m/>
    <m/>
    <n v="755325.2"/>
    <m/>
    <s v="THÙNG"/>
    <m/>
    <m/>
  </r>
  <r>
    <n v="931"/>
    <x v="36"/>
    <s v="31/10/2016"/>
    <n v="4856"/>
    <s v="2.5T"/>
    <s v="PACKAMEX"/>
    <s v="HCM"/>
    <n v="8"/>
    <n v="10"/>
    <n v="397812.38"/>
    <m/>
    <m/>
    <n v="397812.38"/>
    <m/>
    <s v="BOARD"/>
    <m/>
    <m/>
  </r>
  <r>
    <n v="932"/>
    <x v="20"/>
    <s v="31/10/2016"/>
    <n v="4887"/>
    <s v="5T"/>
    <s v="SAMSUNG1"/>
    <s v="HCM(Q9)"/>
    <n v="27"/>
    <n v="30"/>
    <n v="704718"/>
    <m/>
    <m/>
    <n v="704718"/>
    <m/>
    <s v="THÙNG"/>
    <m/>
    <m/>
  </r>
  <r>
    <n v="933"/>
    <x v="7"/>
    <s v="31/10/2016"/>
    <n v="4912"/>
    <s v="2.5T"/>
    <s v="SANYO"/>
    <s v="Dong Nai"/>
    <n v="35"/>
    <n v="40"/>
    <n v="614382.57999999996"/>
    <m/>
    <m/>
    <n v="614382.57999999996"/>
    <m/>
    <s v="THÙNG"/>
    <m/>
    <m/>
  </r>
  <r>
    <n v="934"/>
    <x v="3"/>
    <s v="31/10/2016"/>
    <n v="4894"/>
    <s v="2.5T"/>
    <s v="PACKAMEX"/>
    <s v="HCM"/>
    <n v="8"/>
    <n v="10"/>
    <n v="397812.38"/>
    <m/>
    <m/>
    <n v="397812.38"/>
    <m/>
    <s v="BOARD"/>
    <m/>
    <m/>
  </r>
  <r>
    <n v="935"/>
    <x v="22"/>
    <s v="31/10/2016"/>
    <n v="4910"/>
    <s v="2.5T"/>
    <s v="PACKAMEX"/>
    <s v="HCM"/>
    <n v="8"/>
    <n v="10"/>
    <n v="397812.38"/>
    <m/>
    <m/>
    <n v="397812.38"/>
    <m/>
    <s v="BOARD"/>
    <m/>
    <m/>
  </r>
  <r>
    <n v="936"/>
    <x v="36"/>
    <s v="31/10/2016"/>
    <n v="4904"/>
    <s v="2.5T"/>
    <s v="VIFON"/>
    <s v="HCM"/>
    <n v="32"/>
    <n v="40"/>
    <n v="614382.57999999996"/>
    <m/>
    <m/>
    <n v="614382.57999999996"/>
    <m/>
    <s v="THÙNG"/>
    <m/>
    <m/>
  </r>
  <r>
    <n v="937"/>
    <x v="33"/>
    <s v="31/10/2016"/>
    <n v="4908"/>
    <s v="8T"/>
    <s v="DU XINH"/>
    <s v="Binh Duong"/>
    <n v="8"/>
    <n v="10"/>
    <n v="1037733.76"/>
    <m/>
    <m/>
    <n v="1037733.76"/>
    <m/>
    <s v="BOARD"/>
    <m/>
    <m/>
  </r>
  <r>
    <n v="938"/>
    <x v="24"/>
    <s v="31/10/2016"/>
    <n v="4885"/>
    <s v="5T"/>
    <s v="KIMXUONG"/>
    <s v="BINH CHUAN"/>
    <n v="11"/>
    <n v="20"/>
    <n v="616806.12"/>
    <m/>
    <m/>
    <n v="616806.12"/>
    <m/>
    <s v="BOARD"/>
    <m/>
    <m/>
  </r>
  <r>
    <n v="939"/>
    <x v="25"/>
    <s v="31/10/2016"/>
    <n v="4899"/>
    <s v="10T"/>
    <s v="LAVIE"/>
    <s v="LONG AN"/>
    <n v="93"/>
    <n v="100"/>
    <n v="2192259.02"/>
    <m/>
    <m/>
    <n v="2192259.02"/>
    <m/>
    <s v="THÙNG"/>
    <m/>
    <m/>
  </r>
  <r>
    <n v="940"/>
    <x v="19"/>
    <s v="31/10/2016"/>
    <n v="4851"/>
    <s v="2.5T"/>
    <s v="DOANH THAI"/>
    <s v="SONG THAN"/>
    <n v="17"/>
    <n v="20"/>
    <n v="476877.8"/>
    <m/>
    <m/>
    <n v="476877.8"/>
    <m/>
    <s v="THÙNG"/>
    <m/>
    <m/>
  </r>
  <r>
    <n v="941"/>
    <x v="11"/>
    <s v="31/10/2016"/>
    <n v="4901"/>
    <s v="8T"/>
    <s v="HUNGCHENG"/>
    <s v="Binh Duong"/>
    <n v="5"/>
    <n v="10"/>
    <n v="1037733.76"/>
    <m/>
    <m/>
    <n v="1037733.76"/>
    <m/>
    <s v="THÙNG"/>
    <m/>
    <m/>
  </r>
  <r>
    <n v="942"/>
    <x v="10"/>
    <s v="31/10/2016"/>
    <n v="4889"/>
    <s v="5T"/>
    <s v="SANYO"/>
    <s v="Dong Nai"/>
    <n v="35"/>
    <n v="40"/>
    <n v="792629.88"/>
    <m/>
    <m/>
    <n v="792629.88"/>
    <m/>
    <s v="THÙNG"/>
    <m/>
    <m/>
  </r>
  <r>
    <n v="943"/>
    <x v="27"/>
    <s v="31/10/2016"/>
    <n v="4888"/>
    <s v="2.5T"/>
    <s v="POUYUEN"/>
    <s v="HCM"/>
    <n v="55"/>
    <n v="60"/>
    <n v="755325.2"/>
    <m/>
    <m/>
    <n v="755325.2"/>
    <m/>
    <s v="THÙNG"/>
    <m/>
    <m/>
  </r>
  <r>
    <n v="944"/>
    <x v="18"/>
    <s v="31/10/2016"/>
    <n v="4892"/>
    <s v="2.5T"/>
    <s v="KIMXUONG"/>
    <s v="BINH CHUAN"/>
    <n v="11"/>
    <n v="20"/>
    <n v="476877.8"/>
    <m/>
    <m/>
    <n v="476877.8"/>
    <m/>
    <s v="BOARD"/>
    <m/>
    <m/>
  </r>
  <r>
    <n v="945"/>
    <x v="31"/>
    <s v="31/10/2016"/>
    <n v="4890"/>
    <s v="2.5T"/>
    <s v="SAMSUNG1"/>
    <s v="HCM(Q9)"/>
    <n v="27"/>
    <n v="30"/>
    <n v="545629.69999999995"/>
    <m/>
    <m/>
    <n v="545629.69999999995"/>
    <m/>
    <s v="THÙNG"/>
    <m/>
    <m/>
  </r>
  <r>
    <n v="946"/>
    <x v="13"/>
    <s v="31/10/2016"/>
    <n v="4882"/>
    <s v="10T"/>
    <s v="POUYUEN"/>
    <s v="HCM"/>
    <n v="55"/>
    <n v="60"/>
    <n v="1725820.18"/>
    <m/>
    <m/>
    <n v="1725820.18"/>
    <m/>
    <s v="THÙNG"/>
    <m/>
    <m/>
  </r>
  <r>
    <n v="947"/>
    <x v="5"/>
    <s v="31/10/2016"/>
    <n v="4863"/>
    <s v="8T"/>
    <s v="BINHMINH(LA)"/>
    <s v="LONG AN"/>
    <n v="64"/>
    <n v="70"/>
    <n v="1724749.04"/>
    <m/>
    <m/>
    <n v="1724749.04"/>
    <m/>
    <s v="BOARD"/>
    <m/>
    <m/>
  </r>
  <r>
    <n v="948"/>
    <x v="21"/>
    <s v="31/10/2016"/>
    <n v="4881"/>
    <s v="1.2T"/>
    <s v="TANTHANH"/>
    <s v="DI AN"/>
    <n v="6"/>
    <n v="10"/>
    <n v="358030.26"/>
    <m/>
    <m/>
    <n v="358030.26"/>
    <m/>
    <n v="0"/>
    <m/>
    <m/>
  </r>
  <r>
    <n v="949"/>
    <x v="24"/>
    <s v="31/10/2016"/>
    <n v="4871"/>
    <s v="5T"/>
    <s v="PACKAMEX"/>
    <s v="HCM"/>
    <n v="8"/>
    <n v="10"/>
    <n v="515708.34"/>
    <m/>
    <m/>
    <n v="515708.34"/>
    <m/>
    <s v="BOARD"/>
    <m/>
    <m/>
  </r>
  <r>
    <n v="950"/>
    <x v="22"/>
    <s v="31/10/2016"/>
    <n v="4876"/>
    <s v="2.5T"/>
    <s v="MINHQUANG"/>
    <s v="SONG THAN 3"/>
    <n v="24"/>
    <n v="30"/>
    <n v="545629.69999999995"/>
    <m/>
    <m/>
    <n v="545629.69999999995"/>
    <m/>
    <s v="BOARD"/>
    <m/>
    <m/>
  </r>
  <r>
    <n v="951"/>
    <x v="32"/>
    <s v="31/10/2016"/>
    <n v="4925"/>
    <s v="5T"/>
    <s v="SC JOHNSON"/>
    <s v="Binh Duong"/>
    <n v="13"/>
    <n v="20"/>
    <n v="616806.12"/>
    <m/>
    <m/>
    <n v="616806.12"/>
    <m/>
    <s v="THÙNG"/>
    <m/>
    <m/>
  </r>
  <r>
    <n v="952"/>
    <x v="6"/>
    <s v="31/10/2016"/>
    <n v="4919"/>
    <s v="2.5T"/>
    <s v="NHATKIEN"/>
    <s v="Binh Duong"/>
    <n v="25"/>
    <n v="30"/>
    <n v="545629.69999999995"/>
    <m/>
    <m/>
    <n v="545629.69999999995"/>
    <m/>
    <s v="BOARD"/>
    <m/>
    <m/>
  </r>
  <r>
    <n v="953"/>
    <x v="19"/>
    <s v="31/10/2016"/>
    <n v="4929"/>
    <s v="2.5T"/>
    <s v="DU XINH"/>
    <s v="Binh Duong"/>
    <n v="8"/>
    <n v="10"/>
    <n v="397812.38"/>
    <m/>
    <m/>
    <n v="397812.38"/>
    <m/>
    <s v="BOARD"/>
    <m/>
    <m/>
  </r>
  <r>
    <n v="954"/>
    <x v="29"/>
    <s v="31/10/2016"/>
    <n v="4921"/>
    <s v="2.5T"/>
    <s v="KEWPIE"/>
    <s v="Binh Duong"/>
    <n v="38"/>
    <n v="40"/>
    <n v="614382.57999999996"/>
    <m/>
    <m/>
    <n v="614382.57999999996"/>
    <m/>
    <s v="THÙNG"/>
    <m/>
    <m/>
  </r>
  <r>
    <n v="955"/>
    <x v="40"/>
    <s v="31/10/2016"/>
    <n v="4924"/>
    <s v="5T"/>
    <s v="VINACOSMO"/>
    <s v="HCM"/>
    <n v="55"/>
    <n v="60"/>
    <n v="972847.96"/>
    <m/>
    <m/>
    <n v="972847.96"/>
    <m/>
    <s v="THÙNG"/>
    <m/>
    <m/>
  </r>
  <r>
    <n v="956"/>
    <x v="30"/>
    <s v="31/10/2016"/>
    <n v="4923"/>
    <s v="8T"/>
    <s v="BINHMINH(LA)"/>
    <s v="LONG AN"/>
    <n v="64"/>
    <n v="70"/>
    <n v="1724749.04"/>
    <m/>
    <m/>
    <n v="1724749.04"/>
    <m/>
    <s v="BOARD"/>
    <m/>
    <m/>
  </r>
  <r>
    <n v="957"/>
    <x v="4"/>
    <s v="31/10/2016"/>
    <n v="4853"/>
    <s v="10T"/>
    <s v="TYXUAN"/>
    <s v="VINH LONG"/>
    <n v="179"/>
    <n v="180"/>
    <n v="8739640"/>
    <m/>
    <m/>
    <n v="8739640"/>
    <m/>
    <s v="THÙNG"/>
    <m/>
    <m/>
  </r>
  <r>
    <n v="958"/>
    <x v="0"/>
    <s v="31/10/2016"/>
    <n v="4918"/>
    <s v="5T"/>
    <s v="TANA"/>
    <s v="HCM"/>
    <n v="12"/>
    <n v="20"/>
    <n v="616806.12"/>
    <m/>
    <m/>
    <n v="616806.12"/>
    <m/>
    <s v="THÙNG"/>
    <m/>
    <m/>
  </r>
  <r>
    <n v="959"/>
    <x v="1"/>
    <s v="31/10/2016"/>
    <n v="4857"/>
    <s v="2.5T"/>
    <s v="SOPHUONG"/>
    <s v="HCM"/>
    <n v="35"/>
    <n v="40"/>
    <n v="614382.57999999996"/>
    <m/>
    <m/>
    <n v="614382.57999999996"/>
    <m/>
    <s v="BOARD"/>
    <m/>
    <m/>
  </r>
  <r>
    <n v="960"/>
    <x v="0"/>
    <s v="31/10/2016"/>
    <n v="4869"/>
    <s v="5T"/>
    <s v="SAMSUNG1"/>
    <s v="HCM(Q9)"/>
    <n v="27"/>
    <n v="30"/>
    <n v="704718"/>
    <m/>
    <m/>
    <n v="704718"/>
    <m/>
    <s v="THÙNG"/>
    <m/>
    <m/>
  </r>
  <r>
    <n v="961"/>
    <x v="3"/>
    <s v="31/10/2016"/>
    <n v="4917"/>
    <s v="2.5T"/>
    <s v="PACKAMEX"/>
    <s v="HCM"/>
    <n v="8"/>
    <n v="10"/>
    <n v="397812.38"/>
    <m/>
    <m/>
    <n v="397812.38"/>
    <m/>
    <s v="BOARD"/>
    <m/>
    <m/>
  </r>
  <r>
    <n v="962"/>
    <x v="1"/>
    <s v="31/10/2016"/>
    <n v="4877"/>
    <s v="2.5T"/>
    <s v="HUNGCHENG1(DX)"/>
    <s v="DONG XOAI"/>
    <n v="120"/>
    <n v="120"/>
    <n v="1164402.68"/>
    <m/>
    <m/>
    <n v="1164402.68"/>
    <m/>
    <s v="THÙNG"/>
    <m/>
    <m/>
  </r>
  <r>
    <n v="963"/>
    <x v="2"/>
    <s v="31/10/2016"/>
    <n v="4916"/>
    <s v="5T"/>
    <s v="DOANH THAI (TAN UYEN)"/>
    <s v="TAN YUEN"/>
    <n v="34"/>
    <n v="40"/>
    <n v="792629.88"/>
    <m/>
    <m/>
    <n v="792629.88"/>
    <m/>
    <n v="0"/>
    <m/>
    <m/>
  </r>
  <r>
    <n v="964"/>
    <x v="21"/>
    <s v="31/10/2016"/>
    <n v="4914"/>
    <s v="1.2T"/>
    <s v="LOTTE"/>
    <s v="Binh Duong"/>
    <n v="14"/>
    <n v="20"/>
    <n v="429190.02"/>
    <m/>
    <m/>
    <n v="429190.02"/>
    <m/>
    <s v="THÙNG"/>
    <m/>
    <m/>
  </r>
  <r>
    <n v="965"/>
    <x v="11"/>
    <s v="31/10/2016"/>
    <n v="4898"/>
    <s v="8T"/>
    <s v="URC"/>
    <s v="Binh Duong"/>
    <n v="1"/>
    <n v="10"/>
    <n v="933960.38400000008"/>
    <m/>
    <m/>
    <n v="933960.38400000008"/>
    <m/>
    <s v="THÙNG"/>
    <m/>
    <m/>
  </r>
  <r>
    <n v="966"/>
    <x v="16"/>
    <s v="31/10/2016"/>
    <n v="4896"/>
    <s v="10T"/>
    <s v="POUYUEN"/>
    <s v="HCM"/>
    <n v="55"/>
    <n v="60"/>
    <n v="1725820.18"/>
    <m/>
    <m/>
    <n v="1725820.18"/>
    <m/>
    <s v="THÙNG"/>
    <m/>
    <m/>
  </r>
  <r>
    <n v="967"/>
    <x v="12"/>
    <s v="31/10/2016"/>
    <n v="4895"/>
    <s v="2.5T"/>
    <s v="KEWPIE"/>
    <s v="Binh Duong"/>
    <n v="38"/>
    <n v="40"/>
    <n v="614382.57999999996"/>
    <m/>
    <m/>
    <n v="614382.57999999996"/>
    <m/>
    <s v="THÙNG"/>
    <m/>
    <m/>
  </r>
  <r>
    <n v="968"/>
    <x v="32"/>
    <s v="31/10/2016"/>
    <n v="4868"/>
    <s v="5T"/>
    <s v="SAMSUNG1"/>
    <s v="HCM(Q9)"/>
    <n v="27"/>
    <n v="30"/>
    <n v="704718"/>
    <m/>
    <m/>
    <n v="704718"/>
    <m/>
    <s v="THÙNG"/>
    <m/>
    <m/>
  </r>
  <r>
    <n v="969"/>
    <x v="40"/>
    <s v="28/10/16"/>
    <n v="3239"/>
    <s v="5T"/>
    <s v="MINHQUANG"/>
    <s v="SONG THAN 3"/>
    <n v="24"/>
    <n v="30"/>
    <n v="704718"/>
    <m/>
    <m/>
    <n v="704718"/>
    <m/>
    <s v="BOARD"/>
    <m/>
    <m/>
  </r>
  <r>
    <n v="970"/>
    <x v="40"/>
    <s v="28/10/16"/>
    <n v="3201"/>
    <s v="5T"/>
    <s v="DU XINH"/>
    <s v="Binh Duong"/>
    <n v="8"/>
    <n v="10"/>
    <n v="515708.34"/>
    <m/>
    <m/>
    <n v="515708.34"/>
    <m/>
    <s v="BOARD"/>
    <m/>
    <m/>
  </r>
  <r>
    <n v="971"/>
    <x v="40"/>
    <s v="27/10/16"/>
    <n v="3123"/>
    <s v="5T"/>
    <s v="NHATKIEN"/>
    <s v="Binh Duong"/>
    <n v="25"/>
    <n v="30"/>
    <n v="704718"/>
    <m/>
    <m/>
    <n v="704718"/>
    <m/>
    <s v="BOARD"/>
    <m/>
    <m/>
  </r>
  <r>
    <n v="972"/>
    <x v="27"/>
    <s v="13/10/16"/>
    <n v="4737"/>
    <s v="2.5T"/>
    <s v="TANTHANH"/>
    <s v="DI AN"/>
    <n v="6"/>
    <n v="10"/>
    <n v="397812.38"/>
    <m/>
    <m/>
    <n v="397812.38"/>
    <m/>
    <n v="0"/>
    <m/>
    <m/>
  </r>
  <r>
    <n v="973"/>
    <x v="27"/>
    <s v="15/10/16"/>
    <n v="4531"/>
    <s v="2.5T"/>
    <s v="NTPM"/>
    <s v="Tan Uyen"/>
    <n v="32"/>
    <n v="40"/>
    <n v="614382.57999999996"/>
    <m/>
    <m/>
    <n v="614382.57999999996"/>
    <m/>
    <s v="THÙNG"/>
    <m/>
    <m/>
  </r>
  <r>
    <n v="974"/>
    <x v="40"/>
    <s v="29/10/16"/>
    <n v="4883"/>
    <s v="5T"/>
    <s v="DOANH THAI"/>
    <s v="SONG THAN"/>
    <n v="17"/>
    <n v="20"/>
    <n v="616806.12"/>
    <m/>
    <m/>
    <n v="616806.12"/>
    <m/>
    <s v="THÙNG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H996:I1038" firstHeaderRow="1" firstDataRow="1" firstDataCol="1"/>
  <pivotFields count="17">
    <pivotField showAll="0"/>
    <pivotField axis="axisRow" showAll="0">
      <items count="42">
        <item x="0"/>
        <item x="1"/>
        <item x="2"/>
        <item x="3"/>
        <item x="4"/>
        <item x="5"/>
        <item x="6"/>
        <item x="7"/>
        <item x="8"/>
        <item x="39"/>
        <item x="9"/>
        <item x="10"/>
        <item x="11"/>
        <item x="12"/>
        <item x="13"/>
        <item x="14"/>
        <item x="15"/>
        <item x="16"/>
        <item x="37"/>
        <item x="38"/>
        <item x="17"/>
        <item x="18"/>
        <item x="19"/>
        <item x="20"/>
        <item x="21"/>
        <item x="22"/>
        <item x="23"/>
        <item x="24"/>
        <item x="25"/>
        <item x="26"/>
        <item x="27"/>
        <item x="40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6" showAll="0"/>
    <pivotField showAll="0"/>
    <pivotField showAll="0"/>
    <pivotField showAll="0"/>
    <pivotField showAll="0"/>
  </pivotFields>
  <rowFields count="1">
    <field x="1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dataFields count="1">
    <dataField name="Sum of Total" fld="12" baseField="0" baseItem="0" numFmtId="165"/>
  </dataFields>
  <formats count="1">
    <format dxfId="11">
      <pivotArea outline="0" collapsedLevelsAreSubtotals="1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38"/>
  <sheetViews>
    <sheetView workbookViewId="0">
      <selection activeCell="G21" sqref="G21"/>
    </sheetView>
  </sheetViews>
  <sheetFormatPr defaultColWidth="9" defaultRowHeight="14.25"/>
  <sheetData>
    <row r="1" spans="1:1">
      <c r="A1" s="252" t="s">
        <v>0</v>
      </c>
    </row>
    <row r="2" spans="1:1">
      <c r="A2" s="252" t="s">
        <v>1</v>
      </c>
    </row>
    <row r="3" spans="1:1">
      <c r="A3" s="252" t="s">
        <v>2</v>
      </c>
    </row>
    <row r="4" spans="1:1">
      <c r="A4" s="252" t="s">
        <v>3</v>
      </c>
    </row>
    <row r="5" spans="1:1">
      <c r="A5" s="252" t="s">
        <v>4</v>
      </c>
    </row>
    <row r="6" spans="1:1">
      <c r="A6" s="252" t="s">
        <v>5</v>
      </c>
    </row>
    <row r="7" spans="1:1">
      <c r="A7" s="252" t="s">
        <v>6</v>
      </c>
    </row>
    <row r="8" spans="1:1">
      <c r="A8" s="252" t="s">
        <v>7</v>
      </c>
    </row>
    <row r="9" spans="1:1">
      <c r="A9" s="252" t="s">
        <v>8</v>
      </c>
    </row>
    <row r="10" spans="1:1">
      <c r="A10" s="252" t="s">
        <v>9</v>
      </c>
    </row>
    <row r="11" spans="1:1">
      <c r="A11" s="252" t="s">
        <v>10</v>
      </c>
    </row>
    <row r="12" spans="1:1">
      <c r="A12" s="252" t="s">
        <v>11</v>
      </c>
    </row>
    <row r="13" spans="1:1">
      <c r="A13" s="252" t="s">
        <v>12</v>
      </c>
    </row>
    <row r="14" spans="1:1">
      <c r="A14" s="252" t="s">
        <v>13</v>
      </c>
    </row>
    <row r="15" spans="1:1">
      <c r="A15" s="252" t="s">
        <v>14</v>
      </c>
    </row>
    <row r="16" spans="1:1">
      <c r="A16" s="252" t="s">
        <v>15</v>
      </c>
    </row>
    <row r="17" spans="1:1">
      <c r="A17" s="252" t="s">
        <v>16</v>
      </c>
    </row>
    <row r="18" spans="1:1">
      <c r="A18" s="252" t="s">
        <v>17</v>
      </c>
    </row>
    <row r="19" spans="1:1">
      <c r="A19" s="252" t="s">
        <v>18</v>
      </c>
    </row>
    <row r="20" spans="1:1">
      <c r="A20" s="252" t="s">
        <v>19</v>
      </c>
    </row>
    <row r="21" spans="1:1">
      <c r="A21" s="252" t="s">
        <v>20</v>
      </c>
    </row>
    <row r="22" spans="1:1">
      <c r="A22" s="252" t="s">
        <v>21</v>
      </c>
    </row>
    <row r="23" spans="1:1">
      <c r="A23" s="252" t="s">
        <v>22</v>
      </c>
    </row>
    <row r="24" spans="1:1">
      <c r="A24" s="252" t="s">
        <v>23</v>
      </c>
    </row>
    <row r="25" spans="1:1">
      <c r="A25" s="252" t="s">
        <v>24</v>
      </c>
    </row>
    <row r="26" spans="1:1">
      <c r="A26" s="252" t="s">
        <v>25</v>
      </c>
    </row>
    <row r="27" spans="1:1">
      <c r="A27" s="252" t="s">
        <v>26</v>
      </c>
    </row>
    <row r="28" spans="1:1">
      <c r="A28" s="252" t="s">
        <v>27</v>
      </c>
    </row>
    <row r="29" spans="1:1">
      <c r="A29" s="252" t="s">
        <v>28</v>
      </c>
    </row>
    <row r="30" spans="1:1">
      <c r="A30" s="252" t="s">
        <v>29</v>
      </c>
    </row>
    <row r="31" spans="1:1">
      <c r="A31" s="252" t="s">
        <v>30</v>
      </c>
    </row>
    <row r="32" spans="1:1">
      <c r="A32" s="252" t="s">
        <v>31</v>
      </c>
    </row>
    <row r="33" spans="1:1">
      <c r="A33" s="252" t="s">
        <v>32</v>
      </c>
    </row>
    <row r="34" spans="1:1">
      <c r="A34" s="251" t="s">
        <v>33</v>
      </c>
    </row>
    <row r="35" spans="1:1">
      <c r="A35" s="251" t="s">
        <v>34</v>
      </c>
    </row>
    <row r="36" spans="1:1">
      <c r="A36" s="251" t="s">
        <v>35</v>
      </c>
    </row>
    <row r="37" spans="1:1">
      <c r="A37" s="251" t="s">
        <v>36</v>
      </c>
    </row>
    <row r="38" spans="1:1">
      <c r="A38" s="251" t="s">
        <v>37</v>
      </c>
    </row>
  </sheetData>
  <hyperlinks>
    <hyperlink ref="A1" location="'2959-2.5T-K'!A1" display="2959-2.5T-K'!A1"/>
    <hyperlink ref="A2" location="'5976-2.5T-K'!A1" display="5976-2.5T-K'!A1"/>
    <hyperlink ref="A3" location="'10392-2.5T-R'!A1" display="10392-2.5T-R'!A1"/>
    <hyperlink ref="A4" location="'10395-2.5T-K'!A1" display="10395-2.5T-K'!A1"/>
    <hyperlink ref="A6" location="'11866-5T-K'!A1" display="11866-5T-K'!A1"/>
    <hyperlink ref="A7" location="'1617-5t-K'!A1" display="1617-5t-K'!A1"/>
    <hyperlink ref="A8" location="'2555-5T-K'!A1" display="2555-5T-K'!A1"/>
    <hyperlink ref="A9" location="'2634-5T-K'!A1" display="2634-5T-K'!A1"/>
    <hyperlink ref="A10" location="'2718-5T-K'!A1" display="2718-5T-K'!A1"/>
    <hyperlink ref="A11" location="'2489-5T-K'!A1" display="2489-5T-K'!A1"/>
    <hyperlink ref="A12" location="'3680-5T-K'!A1" display="3680-5T-K'!A1"/>
    <hyperlink ref="A13" location="'4322-5T-K'!A1" display="4322-5T-K'!A1"/>
    <hyperlink ref="A14" location="'6141-5T-K'!A1" display="6141-5T-K'!A1"/>
    <hyperlink ref="A15" location="'6233-5T-K'!A1" display="6233-5T-K'!A1"/>
    <hyperlink ref="A16" location="'8692-5T-K'!A1" display="8692-5T-K'!A1"/>
    <hyperlink ref="A17" location="'6277-5T-K'!A1" display="6277-5T-K'!A1"/>
    <hyperlink ref="A22" location="'13653-8T-K'!A1" display="13653-8T-K'!A1"/>
    <hyperlink ref="A23" location="'0271-8T-K'!A1" display="0271-8T-K'!A1"/>
    <hyperlink ref="A24" location="'3359-8T-K'!A1" display="3359-8T-K'!A1"/>
    <hyperlink ref="A25" location="'3094-10T-K'!A1" display="3094-10T-K'!A1"/>
    <hyperlink ref="A26" location="'3627-11T-K'!A1" display="3627-11T-K'!A1"/>
    <hyperlink ref="A27" location="'3482-11T-K'!A1" display="3482-11T-K'!A1"/>
    <hyperlink ref="A28" location="'5719-11T-K'!A1" display="5719-11T-K'!A1"/>
    <hyperlink ref="A29" location="'8405-11T-K'!A1" display="8405-11T-K'!A1"/>
    <hyperlink ref="A30" location="'1968-5T-PAC'!A1" display="1968-5T-K'!A1"/>
    <hyperlink ref="A31" location="'5483-pac'!A1" display="5483-pac-K'!A1"/>
    <hyperlink ref="A32" location="'5282-11T-K'!A1" display="5282-11T-K'!A1"/>
    <hyperlink ref="A33" location="'3495'!A1" display="3495'!A1"/>
    <hyperlink ref="A34" location="total!A1" display="total!A1"/>
    <hyperlink ref="A35" location="Destination!A1" display="Destination!A1"/>
    <hyperlink ref="A36" location="DES.PAC!A1" display="DES.PAC!A1"/>
    <hyperlink ref="A37" location="Cost!A1" display="Cost!A1"/>
    <hyperlink ref="A38" location="Sheet1!A1" display="Sheet1!A1"/>
    <hyperlink ref="A5" location="'5535-2t'!A1" display="5535-2t'!A1"/>
    <hyperlink ref="A18" location="'2210-5T'!A1" display="2210-5T'!A1"/>
    <hyperlink ref="A19" location="'6980-5t'!A1" display="6980-5t'!A1"/>
    <hyperlink ref="A20" location="'1018-5T'!A1" display="1018-5T'!A1"/>
    <hyperlink ref="A21" location="'21172-5T'!A1" display="21172-5T'!A1"/>
  </hyperlinks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C000"/>
  </sheetPr>
  <dimension ref="A1:N71"/>
  <sheetViews>
    <sheetView topLeftCell="E27" workbookViewId="0">
      <selection activeCell="I35" sqref="I35"/>
    </sheetView>
  </sheetViews>
  <sheetFormatPr defaultColWidth="9" defaultRowHeight="14.25"/>
  <cols>
    <col min="1" max="1" width="7" style="17" customWidth="1"/>
    <col min="2" max="2" width="13" style="171" customWidth="1"/>
    <col min="3" max="3" width="9.7109375" style="17" customWidth="1"/>
    <col min="4" max="4" width="15.7109375" style="17" customWidth="1"/>
    <col min="5" max="5" width="9.140625" style="17" customWidth="1"/>
    <col min="6" max="6" width="18" style="115" customWidth="1"/>
    <col min="7" max="7" width="15.140625" style="17" customWidth="1"/>
    <col min="8" max="8" width="18.28515625" style="17" customWidth="1"/>
    <col min="9" max="9" width="14.85546875" style="17" customWidth="1"/>
    <col min="10" max="10" width="26.7109375" style="17" customWidth="1"/>
    <col min="11" max="11" width="16.85546875" style="17" customWidth="1"/>
    <col min="12" max="12" width="18.7109375" style="172" customWidth="1"/>
    <col min="13" max="13" width="24.28515625" style="17" customWidth="1"/>
    <col min="14" max="14" width="19.42578125" style="115" customWidth="1"/>
  </cols>
  <sheetData>
    <row r="1" spans="1:14" ht="22.5">
      <c r="A1" s="435" t="s">
        <v>165</v>
      </c>
      <c r="B1" s="436"/>
      <c r="C1" s="436"/>
      <c r="D1" s="436"/>
      <c r="E1" s="436"/>
      <c r="F1" s="436"/>
      <c r="G1" s="436"/>
      <c r="H1" s="436"/>
      <c r="I1" s="436"/>
      <c r="J1" s="436"/>
      <c r="K1" s="436"/>
      <c r="L1" s="436"/>
      <c r="M1" s="436"/>
      <c r="N1" s="437"/>
    </row>
    <row r="2" spans="1:14" ht="30" customHeight="1">
      <c r="A2" s="173" t="s">
        <v>166</v>
      </c>
      <c r="B2" s="174" t="s">
        <v>167</v>
      </c>
      <c r="C2" s="175" t="s">
        <v>168</v>
      </c>
      <c r="D2" s="175" t="s">
        <v>169</v>
      </c>
      <c r="E2" s="175" t="s">
        <v>55</v>
      </c>
      <c r="F2" s="175" t="s">
        <v>170</v>
      </c>
      <c r="G2" s="175" t="s">
        <v>171</v>
      </c>
      <c r="H2" s="176" t="s">
        <v>172</v>
      </c>
      <c r="I2" s="175" t="s">
        <v>173</v>
      </c>
      <c r="J2" s="182" t="s">
        <v>61</v>
      </c>
      <c r="K2" s="183" t="s">
        <v>62</v>
      </c>
      <c r="L2" s="184" t="s">
        <v>63</v>
      </c>
      <c r="M2" s="182" t="s">
        <v>64</v>
      </c>
      <c r="N2" s="185" t="s">
        <v>174</v>
      </c>
    </row>
    <row r="3" spans="1:14" ht="20.25" customHeight="1">
      <c r="A3" s="177">
        <f>IF(B2&lt;&gt;"",COUNTA(B$2:B2),"")</f>
        <v>1</v>
      </c>
      <c r="B3" s="178">
        <v>42614</v>
      </c>
      <c r="C3" s="257" t="s">
        <v>43</v>
      </c>
      <c r="D3" s="179" t="str">
        <f>VLOOKUP($C3,'trong tai xe'!A$1:B$518,2,0)</f>
        <v>8T</v>
      </c>
      <c r="E3" s="179">
        <v>1084</v>
      </c>
      <c r="F3" s="180" t="s">
        <v>154</v>
      </c>
      <c r="G3" s="179"/>
      <c r="H3" s="181">
        <v>4640</v>
      </c>
      <c r="I3" s="179">
        <f>VLOOKUP(F3,Destination!$B$2:$D$425,3,0)</f>
        <v>60</v>
      </c>
      <c r="J3" s="186">
        <f>VLOOKUP(I3,Cost!$A$3:$G$27,IF(D3=1.2,2,IF(D3=2,3,IF(D3=5,4,IF(D3=8,5,IF(D3=10,6,7))))),0)</f>
        <v>0</v>
      </c>
      <c r="K3" s="186"/>
      <c r="L3" s="186"/>
      <c r="M3" s="187">
        <f t="shared" ref="M3" si="0">J3+K3</f>
        <v>0</v>
      </c>
      <c r="N3" s="188"/>
    </row>
    <row r="4" spans="1:14" ht="20.25" customHeight="1">
      <c r="A4" s="177">
        <f>IF(B3&lt;&gt;"",COUNTA(B$2:B3),"")</f>
        <v>2</v>
      </c>
      <c r="B4" s="178">
        <v>42614</v>
      </c>
      <c r="C4" s="179">
        <v>18806</v>
      </c>
      <c r="D4" s="179" t="str">
        <f>VLOOKUP($C4,'trong tai xe'!A$1:B$518,2,0)</f>
        <v>10T</v>
      </c>
      <c r="E4" s="179">
        <v>1086</v>
      </c>
      <c r="F4" s="54" t="s">
        <v>175</v>
      </c>
      <c r="G4" s="179"/>
      <c r="H4" s="181"/>
      <c r="I4" s="179">
        <f>VLOOKUP(F4,Destination!$B$2:$D$425,3,0)</f>
        <v>50</v>
      </c>
      <c r="J4" s="186">
        <f>VLOOKUP(I4,Cost!$A$3:$G$27,IF(D4=1.2,2,IF(D4=2,3,IF(D4=5,4,IF(D4=8,5,IF(D4=10,6,7))))),0)</f>
        <v>0</v>
      </c>
      <c r="K4" s="186"/>
      <c r="L4" s="186"/>
      <c r="M4" s="187">
        <f t="shared" ref="M4:M67" si="1">J4+K4</f>
        <v>0</v>
      </c>
      <c r="N4" s="188"/>
    </row>
    <row r="5" spans="1:14" ht="20.25" customHeight="1">
      <c r="A5" s="177">
        <f>IF(B4&lt;&gt;"",COUNTA(B$2:B4),"")</f>
        <v>3</v>
      </c>
      <c r="B5" s="178">
        <v>42614</v>
      </c>
      <c r="C5" s="179">
        <v>3094</v>
      </c>
      <c r="D5" s="179" t="str">
        <f>VLOOKUP($C5,'trong tai xe'!A$1:B$518,2,0)</f>
        <v>10T</v>
      </c>
      <c r="E5" s="179">
        <v>1091</v>
      </c>
      <c r="F5" s="52" t="s">
        <v>152</v>
      </c>
      <c r="G5" s="179"/>
      <c r="H5" s="181"/>
      <c r="I5" s="179">
        <f>VLOOKUP(F5,Destination!$B$2:$D$425,3,0)</f>
        <v>240</v>
      </c>
      <c r="J5" s="186">
        <f>VLOOKUP(I5,Cost!$A$3:$G$27,IF(D5=1.2,2,IF(D5=2,3,IF(D5=5,4,IF(D5=8,5,IF(D5=10,6,7))))),0)</f>
        <v>0</v>
      </c>
      <c r="K5" s="186"/>
      <c r="L5" s="186"/>
      <c r="M5" s="187">
        <f t="shared" si="1"/>
        <v>0</v>
      </c>
      <c r="N5" s="188"/>
    </row>
    <row r="6" spans="1:14" ht="20.25" customHeight="1">
      <c r="A6" s="177">
        <f>IF(B5&lt;&gt;"",COUNTA(B$2:B5),"")</f>
        <v>4</v>
      </c>
      <c r="B6" s="178">
        <v>42614</v>
      </c>
      <c r="C6" s="179">
        <v>12803</v>
      </c>
      <c r="D6" s="179" t="str">
        <f>VLOOKUP($C6,'trong tai xe'!A$1:B$518,2,0)</f>
        <v>2.5T</v>
      </c>
      <c r="E6" s="179">
        <v>1137</v>
      </c>
      <c r="F6" s="180" t="s">
        <v>150</v>
      </c>
      <c r="G6" s="179"/>
      <c r="H6" s="181"/>
      <c r="I6" s="179">
        <f>VLOOKUP(F6,Destination!$B$2:$D$425,3,0)</f>
        <v>10</v>
      </c>
      <c r="J6" s="186">
        <f>VLOOKUP(I6,Cost!$A$3:$G$27,IF(D6=1.2,2,IF(D6=2,3,IF(D6=5,4,IF(D6=8,5,IF(D6=10,6,7))))),0)</f>
        <v>0</v>
      </c>
      <c r="K6" s="186"/>
      <c r="L6" s="186"/>
      <c r="M6" s="187">
        <f t="shared" si="1"/>
        <v>0</v>
      </c>
      <c r="N6" s="188"/>
    </row>
    <row r="7" spans="1:14" ht="20.25" customHeight="1">
      <c r="A7" s="177">
        <f>IF(B6&lt;&gt;"",COUNTA(B$2:B6),"")</f>
        <v>5</v>
      </c>
      <c r="B7" s="178">
        <v>42616</v>
      </c>
      <c r="C7" s="179">
        <v>10658</v>
      </c>
      <c r="D7" s="179" t="str">
        <f>VLOOKUP($C7,'trong tai xe'!A$1:B$518,2,0)</f>
        <v>10T</v>
      </c>
      <c r="E7" s="179">
        <v>1138</v>
      </c>
      <c r="F7" s="52" t="s">
        <v>152</v>
      </c>
      <c r="G7" s="179"/>
      <c r="H7" s="181"/>
      <c r="I7" s="179">
        <f>VLOOKUP(F7,Destination!$B$2:$D$425,3,0)</f>
        <v>240</v>
      </c>
      <c r="J7" s="186">
        <f>VLOOKUP(I7,Cost!$A$3:$G$27,IF(D7=1.2,2,IF(D7=2,3,IF(D7=5,4,IF(D7=8,5,IF(D7=10,6,7))))),0)</f>
        <v>0</v>
      </c>
      <c r="K7" s="186"/>
      <c r="L7" s="186"/>
      <c r="M7" s="187">
        <f t="shared" si="1"/>
        <v>0</v>
      </c>
      <c r="N7" s="188"/>
    </row>
    <row r="8" spans="1:14" ht="20.25" customHeight="1">
      <c r="A8" s="177">
        <f>IF(B7&lt;&gt;"",COUNTA(B$2:B7),"")</f>
        <v>6</v>
      </c>
      <c r="B8" s="178">
        <v>42614</v>
      </c>
      <c r="C8" s="179">
        <v>18140</v>
      </c>
      <c r="D8" s="179" t="str">
        <f>VLOOKUP($C8,'trong tai xe'!A$1:B$518,2,0)</f>
        <v>5T</v>
      </c>
      <c r="E8" s="179">
        <v>1093</v>
      </c>
      <c r="F8" s="180" t="s">
        <v>150</v>
      </c>
      <c r="G8" s="179"/>
      <c r="H8" s="181"/>
      <c r="I8" s="179">
        <f>VLOOKUP(F8,Destination!$B$2:$D$425,3,0)</f>
        <v>10</v>
      </c>
      <c r="J8" s="186">
        <f>VLOOKUP(I8,Cost!$A$3:$G$27,IF(D8=1.2,2,IF(D8=2,3,IF(D8=5,4,IF(D8=8,5,IF(D8=10,6,7))))),0)</f>
        <v>0</v>
      </c>
      <c r="K8" s="186"/>
      <c r="L8" s="186"/>
      <c r="M8" s="187">
        <f t="shared" si="1"/>
        <v>0</v>
      </c>
      <c r="N8" s="188"/>
    </row>
    <row r="9" spans="1:14" ht="20.25" customHeight="1">
      <c r="A9" s="177">
        <f>IF(B8&lt;&gt;"",COUNTA(B$2:B8),"")</f>
        <v>7</v>
      </c>
      <c r="B9" s="178">
        <v>42614</v>
      </c>
      <c r="C9" s="179">
        <v>12803</v>
      </c>
      <c r="D9" s="179" t="str">
        <f>VLOOKUP($C9,'trong tai xe'!A$1:B$518,2,0)</f>
        <v>2.5T</v>
      </c>
      <c r="E9" s="179">
        <v>1101</v>
      </c>
      <c r="F9" s="180" t="s">
        <v>150</v>
      </c>
      <c r="G9" s="179"/>
      <c r="H9" s="181"/>
      <c r="I9" s="179">
        <f>VLOOKUP(F9,Destination!$B$2:$D$425,3,0)</f>
        <v>10</v>
      </c>
      <c r="J9" s="186">
        <f>VLOOKUP(I9,Cost!$A$3:$G$27,IF(D9=1.2,2,IF(D9=2,3,IF(D9=5,4,IF(D9=8,5,IF(D9=10,6,7))))),0)</f>
        <v>0</v>
      </c>
      <c r="K9" s="186"/>
      <c r="L9" s="186"/>
      <c r="M9" s="187">
        <f t="shared" si="1"/>
        <v>0</v>
      </c>
      <c r="N9" s="188"/>
    </row>
    <row r="10" spans="1:14" ht="20.25" customHeight="1">
      <c r="A10" s="177">
        <f>IF(B9&lt;&gt;"",COUNTA(B$2:B9),"")</f>
        <v>8</v>
      </c>
      <c r="B10" s="178">
        <v>42614</v>
      </c>
      <c r="C10" s="179">
        <v>3297</v>
      </c>
      <c r="D10" s="179" t="str">
        <f>VLOOKUP($C10,'trong tai xe'!A$1:B$518,2,0)</f>
        <v>8T</v>
      </c>
      <c r="E10" s="179">
        <v>1081</v>
      </c>
      <c r="F10" s="180" t="s">
        <v>175</v>
      </c>
      <c r="G10" s="179"/>
      <c r="H10" s="181"/>
      <c r="I10" s="179">
        <f>VLOOKUP(F10,Destination!$B$2:$D$425,3,0)</f>
        <v>50</v>
      </c>
      <c r="J10" s="186">
        <f>VLOOKUP(I10,Cost!$A$3:$G$27,IF(D10=1.2,2,IF(D10=2,3,IF(D10=5,4,IF(D10=8,5,IF(D10=10,6,7))))),0)</f>
        <v>0</v>
      </c>
      <c r="K10" s="186"/>
      <c r="L10" s="186"/>
      <c r="M10" s="187">
        <f t="shared" si="1"/>
        <v>0</v>
      </c>
      <c r="N10" s="188"/>
    </row>
    <row r="11" spans="1:14" ht="20.25" customHeight="1">
      <c r="A11" s="177">
        <f>IF(B10&lt;&gt;"",COUNTA(B$2:B10),"")</f>
        <v>9</v>
      </c>
      <c r="B11" s="178">
        <v>42618</v>
      </c>
      <c r="C11" s="257" t="s">
        <v>41</v>
      </c>
      <c r="D11" s="179" t="str">
        <f>VLOOKUP($C11,'trong tai xe'!A$1:B$518,2,0)</f>
        <v>5T</v>
      </c>
      <c r="E11" s="179">
        <v>1185</v>
      </c>
      <c r="F11" s="180" t="s">
        <v>156</v>
      </c>
      <c r="G11" s="179"/>
      <c r="H11" s="181"/>
      <c r="I11" s="179">
        <f>VLOOKUP(F11,Destination!$B$2:$D$425,3,0)</f>
        <v>140</v>
      </c>
      <c r="J11" s="186">
        <f>VLOOKUP(I11,Cost!$A$3:$G$27,IF(D11=1.2,2,IF(D11=2,3,IF(D11=5,4,IF(D11=8,5,IF(D11=10,6,7))))),0)</f>
        <v>0</v>
      </c>
      <c r="K11" s="186"/>
      <c r="L11" s="186"/>
      <c r="M11" s="187">
        <f t="shared" si="1"/>
        <v>0</v>
      </c>
      <c r="N11" s="188"/>
    </row>
    <row r="12" spans="1:14" ht="20.25" customHeight="1">
      <c r="A12" s="177">
        <f>IF(B11&lt;&gt;"",COUNTA(B$2:B11),"")</f>
        <v>10</v>
      </c>
      <c r="B12" s="178">
        <v>42618</v>
      </c>
      <c r="C12" s="179">
        <v>12803</v>
      </c>
      <c r="D12" s="179" t="str">
        <f>VLOOKUP($C12,'trong tai xe'!A$1:B$518,2,0)</f>
        <v>2.5T</v>
      </c>
      <c r="E12" s="179">
        <v>1187</v>
      </c>
      <c r="F12" s="180" t="s">
        <v>121</v>
      </c>
      <c r="G12" s="179"/>
      <c r="H12" s="181"/>
      <c r="I12" s="179">
        <f>VLOOKUP(F12,Destination!$B$2:$D$425,3,0)</f>
        <v>40</v>
      </c>
      <c r="J12" s="186">
        <f>VLOOKUP(I12,Cost!$A$3:$G$27,IF(D12=1.2,2,IF(D12=2,3,IF(D12=5,4,IF(D12=8,5,IF(D12=10,6,7))))),0)</f>
        <v>0</v>
      </c>
      <c r="K12" s="186"/>
      <c r="L12" s="186"/>
      <c r="M12" s="187">
        <f t="shared" si="1"/>
        <v>0</v>
      </c>
      <c r="N12" s="188"/>
    </row>
    <row r="13" spans="1:14" ht="20.25" customHeight="1">
      <c r="A13" s="177">
        <f>IF(B12&lt;&gt;"",COUNTA(B$2:B12),"")</f>
        <v>11</v>
      </c>
      <c r="B13" s="178">
        <v>42618</v>
      </c>
      <c r="C13" s="179">
        <v>34439</v>
      </c>
      <c r="D13" s="179" t="str">
        <f>VLOOKUP($C13,'trong tai xe'!A$1:B$518,2,0)</f>
        <v>1.2T</v>
      </c>
      <c r="E13" s="179">
        <v>1188</v>
      </c>
      <c r="F13" s="52" t="s">
        <v>176</v>
      </c>
      <c r="G13" s="179"/>
      <c r="H13" s="181"/>
      <c r="I13" s="179">
        <f>VLOOKUP(F13,Destination!$B$2:$D$425,3,0)</f>
        <v>60</v>
      </c>
      <c r="J13" s="186">
        <f>VLOOKUP(I13,Cost!$A$3:$G$27,IF(D13=1.2,2,IF(D13=2,3,IF(D13=5,4,IF(D13=8,5,IF(D13=10,6,7))))),0)</f>
        <v>0</v>
      </c>
      <c r="K13" s="186"/>
      <c r="L13" s="186"/>
      <c r="M13" s="187">
        <f t="shared" si="1"/>
        <v>0</v>
      </c>
      <c r="N13" s="188"/>
    </row>
    <row r="14" spans="1:14" ht="20.25" customHeight="1">
      <c r="A14" s="177">
        <f>IF(B13&lt;&gt;"",COUNTA(B$2:B13),"")</f>
        <v>12</v>
      </c>
      <c r="B14" s="178">
        <v>42618</v>
      </c>
      <c r="C14" s="179">
        <v>2959</v>
      </c>
      <c r="D14" s="179" t="str">
        <f>VLOOKUP($C14,'trong tai xe'!A$1:B$518,2,0)</f>
        <v>2.5T</v>
      </c>
      <c r="E14" s="179">
        <v>1168</v>
      </c>
      <c r="F14" s="180" t="s">
        <v>177</v>
      </c>
      <c r="G14" s="179"/>
      <c r="H14" s="181"/>
      <c r="I14" s="179">
        <f>VLOOKUP(F14,Destination!$B$2:$D$425,3,0)</f>
        <v>40</v>
      </c>
      <c r="J14" s="186">
        <f>VLOOKUP(I14,Cost!$A$3:$G$27,IF(D14=1.2,2,IF(D14=2,3,IF(D14=5,4,IF(D14=8,5,IF(D14=10,6,7))))),0)</f>
        <v>0</v>
      </c>
      <c r="K14" s="186"/>
      <c r="L14" s="186"/>
      <c r="M14" s="187">
        <f t="shared" si="1"/>
        <v>0</v>
      </c>
      <c r="N14" s="188"/>
    </row>
    <row r="15" spans="1:14" ht="20.25" customHeight="1">
      <c r="A15" s="177">
        <f>IF(B14&lt;&gt;"",COUNTA(B$2:B14),"")</f>
        <v>13</v>
      </c>
      <c r="B15" s="178">
        <v>42618</v>
      </c>
      <c r="C15" s="257" t="s">
        <v>43</v>
      </c>
      <c r="D15" s="179" t="str">
        <f>VLOOKUP($C15,'trong tai xe'!A$1:B$518,2,0)</f>
        <v>8T</v>
      </c>
      <c r="E15" s="179">
        <v>1197</v>
      </c>
      <c r="F15" s="180" t="s">
        <v>178</v>
      </c>
      <c r="G15" s="179"/>
      <c r="H15" s="181"/>
      <c r="I15" s="179">
        <f>VLOOKUP(F15,Destination!$B$2:$D$425,3,0)</f>
        <v>50</v>
      </c>
      <c r="J15" s="186">
        <f>VLOOKUP(I15,Cost!$A$3:$G$27,IF(D15=1.2,2,IF(D15=2,3,IF(D15=5,4,IF(D15=8,5,IF(D15=10,6,7))))),0)</f>
        <v>0</v>
      </c>
      <c r="K15" s="186"/>
      <c r="L15" s="186"/>
      <c r="M15" s="187">
        <f t="shared" si="1"/>
        <v>0</v>
      </c>
      <c r="N15" s="188"/>
    </row>
    <row r="16" spans="1:14" ht="20.25" customHeight="1">
      <c r="A16" s="177">
        <f>IF(B15&lt;&gt;"",COUNTA(B$2:B15),"")</f>
        <v>14</v>
      </c>
      <c r="B16" s="178">
        <v>42618</v>
      </c>
      <c r="C16" s="179">
        <v>18806</v>
      </c>
      <c r="D16" s="179" t="str">
        <f>VLOOKUP($C16,'trong tai xe'!A$1:B$518,2,0)</f>
        <v>10T</v>
      </c>
      <c r="E16" s="179">
        <v>1174</v>
      </c>
      <c r="F16" s="180" t="s">
        <v>152</v>
      </c>
      <c r="G16" s="179"/>
      <c r="H16" s="181"/>
      <c r="I16" s="179">
        <f>VLOOKUP(F16,Destination!$B$2:$D$425,3,0)</f>
        <v>240</v>
      </c>
      <c r="J16" s="186">
        <f>VLOOKUP(I16,Cost!$A$3:$G$27,IF(D16=1.2,2,IF(D16=2,3,IF(D16=5,4,IF(D16=8,5,IF(D16=10,6,7))))),0)</f>
        <v>0</v>
      </c>
      <c r="K16" s="186"/>
      <c r="L16" s="186"/>
      <c r="M16" s="187">
        <f t="shared" si="1"/>
        <v>0</v>
      </c>
      <c r="N16" s="188"/>
    </row>
    <row r="17" spans="1:14" ht="20.25" customHeight="1">
      <c r="A17" s="177">
        <f>IF(B16&lt;&gt;"",COUNTA(B$2:B16),"")</f>
        <v>15</v>
      </c>
      <c r="B17" s="178">
        <v>42619</v>
      </c>
      <c r="C17" s="179">
        <v>2959</v>
      </c>
      <c r="D17" s="179" t="str">
        <f>VLOOKUP($C17,'trong tai xe'!A$1:B$518,2,0)</f>
        <v>2.5T</v>
      </c>
      <c r="E17" s="179">
        <v>3050</v>
      </c>
      <c r="F17" s="180" t="s">
        <v>179</v>
      </c>
      <c r="G17" s="179"/>
      <c r="H17" s="181"/>
      <c r="I17" s="179">
        <f>VLOOKUP(F17,Destination!$B$2:$D$425,3,0)</f>
        <v>40</v>
      </c>
      <c r="J17" s="186">
        <f>VLOOKUP(I17,Cost!$A$3:$G$27,IF(D17=1.2,2,IF(D17=2,3,IF(D17=5,4,IF(D17=8,5,IF(D17=10,6,7))))),0)</f>
        <v>0</v>
      </c>
      <c r="K17" s="186"/>
      <c r="L17" s="186"/>
      <c r="M17" s="187">
        <f t="shared" si="1"/>
        <v>0</v>
      </c>
      <c r="N17" s="188"/>
    </row>
    <row r="18" spans="1:14" ht="20.25" customHeight="1">
      <c r="A18" s="177">
        <f>IF(B17&lt;&gt;"",COUNTA(B$2:B17),"")</f>
        <v>16</v>
      </c>
      <c r="B18" s="178">
        <v>42619</v>
      </c>
      <c r="C18" s="257" t="s">
        <v>41</v>
      </c>
      <c r="D18" s="179" t="str">
        <f>VLOOKUP($C18,'trong tai xe'!A$1:B$518,2,0)</f>
        <v>5T</v>
      </c>
      <c r="E18" s="179">
        <v>3038</v>
      </c>
      <c r="F18" s="180" t="s">
        <v>156</v>
      </c>
      <c r="G18" s="179"/>
      <c r="H18" s="181"/>
      <c r="I18" s="179">
        <f>VLOOKUP(F18,Destination!$B$2:$D$425,3,0)</f>
        <v>140</v>
      </c>
      <c r="J18" s="186">
        <f>VLOOKUP(I18,Cost!$A$3:$G$27,IF(D18=1.2,2,IF(D18=2,3,IF(D18=5,4,IF(D18=8,5,IF(D18=10,6,7))))),0)</f>
        <v>0</v>
      </c>
      <c r="K18" s="186"/>
      <c r="L18" s="186"/>
      <c r="M18" s="187">
        <f t="shared" si="1"/>
        <v>0</v>
      </c>
      <c r="N18" s="188"/>
    </row>
    <row r="19" spans="1:14" ht="20.25" customHeight="1">
      <c r="A19" s="177">
        <f>IF(B18&lt;&gt;"",COUNTA(B$2:B18),"")</f>
        <v>17</v>
      </c>
      <c r="B19" s="178">
        <v>42619</v>
      </c>
      <c r="C19" s="257" t="s">
        <v>43</v>
      </c>
      <c r="D19" s="179" t="str">
        <f>VLOOKUP($C19,'trong tai xe'!A$1:B$518,2,0)</f>
        <v>8T</v>
      </c>
      <c r="E19" s="179">
        <v>3036</v>
      </c>
      <c r="F19" s="180" t="s">
        <v>160</v>
      </c>
      <c r="G19" s="179"/>
      <c r="H19" s="181"/>
      <c r="I19" s="179">
        <f>VLOOKUP(F19,Destination!$B$2:$D$425,3,0)</f>
        <v>40</v>
      </c>
      <c r="J19" s="186">
        <f>VLOOKUP(I19,Cost!$A$3:$G$27,IF(D19=1.2,2,IF(D19=2,3,IF(D19=5,4,IF(D19=8,5,IF(D19=10,6,7))))),0)</f>
        <v>0</v>
      </c>
      <c r="K19" s="186"/>
      <c r="L19" s="186"/>
      <c r="M19" s="187">
        <f t="shared" si="1"/>
        <v>0</v>
      </c>
      <c r="N19" s="188"/>
    </row>
    <row r="20" spans="1:14" ht="20.25" customHeight="1">
      <c r="A20" s="177">
        <f>IF(B19&lt;&gt;"",COUNTA(B$2:B19),"")</f>
        <v>18</v>
      </c>
      <c r="B20" s="178">
        <v>42619</v>
      </c>
      <c r="C20" s="179">
        <v>34439</v>
      </c>
      <c r="D20" s="179" t="str">
        <f>VLOOKUP($C20,'trong tai xe'!A$1:B$518,2,0)</f>
        <v>1.2T</v>
      </c>
      <c r="E20" s="179">
        <v>1223</v>
      </c>
      <c r="F20" s="180" t="s">
        <v>178</v>
      </c>
      <c r="G20" s="179"/>
      <c r="H20" s="181"/>
      <c r="I20" s="179">
        <f>VLOOKUP(F20,Destination!$B$2:$D$425,3,0)</f>
        <v>50</v>
      </c>
      <c r="J20" s="186">
        <f>VLOOKUP(I20,Cost!$A$3:$G$27,IF(D20=1.2,2,IF(D20=2,3,IF(D20=5,4,IF(D20=8,5,IF(D20=10,6,7))))),0)</f>
        <v>0</v>
      </c>
      <c r="K20" s="186"/>
      <c r="L20" s="186"/>
      <c r="M20" s="187">
        <f t="shared" si="1"/>
        <v>0</v>
      </c>
      <c r="N20" s="188"/>
    </row>
    <row r="21" spans="1:14" ht="20.25" customHeight="1">
      <c r="A21" s="177">
        <f>IF(B20&lt;&gt;"",COUNTA(B$2:B20),"")</f>
        <v>19</v>
      </c>
      <c r="B21" s="178">
        <v>42620</v>
      </c>
      <c r="C21" s="257" t="s">
        <v>41</v>
      </c>
      <c r="D21" s="179" t="str">
        <f>VLOOKUP($C21,'trong tai xe'!A$1:B$518,2,0)</f>
        <v>5T</v>
      </c>
      <c r="E21" s="179">
        <v>1249</v>
      </c>
      <c r="F21" s="69" t="s">
        <v>158</v>
      </c>
      <c r="G21" s="179"/>
      <c r="H21" s="181"/>
      <c r="I21" s="179">
        <f>VLOOKUP(F21,Destination!$B$2:$D$425,3,0)</f>
        <v>60</v>
      </c>
      <c r="J21" s="186">
        <f>VLOOKUP(I21,Cost!$A$3:$G$27,IF(D21=1.2,2,IF(D21=2,3,IF(D21=5,4,IF(D21=8,5,IF(D21=10,6,7))))),0)</f>
        <v>0</v>
      </c>
      <c r="K21" s="186"/>
      <c r="L21" s="186"/>
      <c r="M21" s="187">
        <f t="shared" si="1"/>
        <v>0</v>
      </c>
      <c r="N21" s="188"/>
    </row>
    <row r="22" spans="1:14" ht="20.25" customHeight="1">
      <c r="A22" s="177">
        <f>IF(B21&lt;&gt;"",COUNTA(B$2:B21),"")</f>
        <v>20</v>
      </c>
      <c r="B22" s="178">
        <v>42620</v>
      </c>
      <c r="C22" s="257" t="s">
        <v>43</v>
      </c>
      <c r="D22" s="179" t="str">
        <f>VLOOKUP($C22,'trong tai xe'!A$1:B$518,2,0)</f>
        <v>8T</v>
      </c>
      <c r="E22" s="179">
        <v>1244</v>
      </c>
      <c r="F22" s="52" t="s">
        <v>154</v>
      </c>
      <c r="G22" s="179"/>
      <c r="H22" s="181"/>
      <c r="I22" s="179">
        <f>VLOOKUP(F22,Destination!$B$2:$D$425,3,0)</f>
        <v>60</v>
      </c>
      <c r="J22" s="186">
        <f>VLOOKUP(I22,Cost!$A$3:$G$27,IF(D22=1.2,2,IF(D22=2,3,IF(D22=5,4,IF(D22=8,5,IF(D22=10,6,7))))),0)</f>
        <v>0</v>
      </c>
      <c r="K22" s="186"/>
      <c r="L22" s="186"/>
      <c r="M22" s="187">
        <f t="shared" si="1"/>
        <v>0</v>
      </c>
      <c r="N22" s="188"/>
    </row>
    <row r="23" spans="1:14" ht="20.25" customHeight="1">
      <c r="A23" s="177">
        <f>IF(B22&lt;&gt;"",COUNTA(B$2:B22),"")</f>
        <v>21</v>
      </c>
      <c r="B23" s="178">
        <v>42620</v>
      </c>
      <c r="C23" s="179">
        <v>15469</v>
      </c>
      <c r="D23" s="179" t="str">
        <f>VLOOKUP($C23,'trong tai xe'!A$1:B$518,2,0)</f>
        <v>2.5T</v>
      </c>
      <c r="E23" s="179">
        <v>1314</v>
      </c>
      <c r="F23" s="180" t="s">
        <v>150</v>
      </c>
      <c r="G23" s="179"/>
      <c r="H23" s="181"/>
      <c r="I23" s="179">
        <f>VLOOKUP(F23,Destination!$B$2:$D$425,3,0)</f>
        <v>10</v>
      </c>
      <c r="J23" s="186">
        <f>VLOOKUP(I23,Cost!$A$3:$G$27,IF(D23=1.2,2,IF(D23=2,3,IF(D23=5,4,IF(D23=8,5,IF(D23=10,6,7))))),0)</f>
        <v>0</v>
      </c>
      <c r="K23" s="186"/>
      <c r="L23" s="186"/>
      <c r="M23" s="187">
        <f t="shared" si="1"/>
        <v>0</v>
      </c>
      <c r="N23" s="188"/>
    </row>
    <row r="24" spans="1:14" ht="20.25" customHeight="1">
      <c r="A24" s="177">
        <f>IF(B23&lt;&gt;"",COUNTA(B$2:B23),"")</f>
        <v>22</v>
      </c>
      <c r="B24" s="178">
        <v>42621</v>
      </c>
      <c r="C24" s="179">
        <v>34439</v>
      </c>
      <c r="D24" s="179" t="str">
        <f>VLOOKUP($C24,'trong tai xe'!A$1:B$518,2,0)</f>
        <v>1.2T</v>
      </c>
      <c r="E24" s="179">
        <v>1274</v>
      </c>
      <c r="F24" s="180" t="s">
        <v>150</v>
      </c>
      <c r="G24" s="180"/>
      <c r="H24" s="181"/>
      <c r="I24" s="179">
        <f>VLOOKUP(F24,Destination!$B$2:$D$425,3,0)</f>
        <v>10</v>
      </c>
      <c r="J24" s="186">
        <f>VLOOKUP(I24,Cost!$A$3:$G$27,IF(D24=1.2,2,IF(D24=2,3,IF(D24=5,4,IF(D24=8,5,IF(D24=10,6,7))))),0)</f>
        <v>0</v>
      </c>
      <c r="K24" s="186"/>
      <c r="L24" s="186"/>
      <c r="M24" s="187">
        <f t="shared" si="1"/>
        <v>0</v>
      </c>
      <c r="N24" s="188"/>
    </row>
    <row r="25" spans="1:14" ht="20.25" customHeight="1">
      <c r="A25" s="177">
        <f>IF(B24&lt;&gt;"",COUNTA(B$2:B24),"")</f>
        <v>23</v>
      </c>
      <c r="B25" s="178">
        <v>42621</v>
      </c>
      <c r="C25" s="179">
        <v>71306</v>
      </c>
      <c r="D25" s="179" t="str">
        <f>VLOOKUP($C25,'trong tai xe'!A$1:B$518,2,0)</f>
        <v>8T</v>
      </c>
      <c r="E25" s="179">
        <v>1255</v>
      </c>
      <c r="F25" s="52" t="s">
        <v>176</v>
      </c>
      <c r="G25" s="179"/>
      <c r="H25" s="181"/>
      <c r="I25" s="179">
        <f>VLOOKUP(F25,Destination!$B$2:$D$425,3,0)</f>
        <v>60</v>
      </c>
      <c r="J25" s="186">
        <f>VLOOKUP(I25,Cost!$A$3:$G$27,IF(D25=1.2,2,IF(D25=2,3,IF(D25=5,4,IF(D25=8,5,IF(D25=10,6,7))))),0)</f>
        <v>0</v>
      </c>
      <c r="K25" s="186"/>
      <c r="L25" s="186"/>
      <c r="M25" s="187">
        <f t="shared" si="1"/>
        <v>0</v>
      </c>
      <c r="N25" s="188"/>
    </row>
    <row r="26" spans="1:14" ht="20.25" customHeight="1">
      <c r="A26" s="177">
        <f>IF(B25&lt;&gt;"",COUNTA(B$2:B25),"")</f>
        <v>24</v>
      </c>
      <c r="B26" s="178">
        <v>42620</v>
      </c>
      <c r="C26" s="179">
        <v>8331</v>
      </c>
      <c r="D26" s="179" t="str">
        <f>VLOOKUP($C26,'trong tai xe'!A$1:B$518,2,0)</f>
        <v>8T</v>
      </c>
      <c r="E26" s="179">
        <v>3084</v>
      </c>
      <c r="F26" s="180" t="s">
        <v>156</v>
      </c>
      <c r="G26" s="179"/>
      <c r="H26" s="181"/>
      <c r="I26" s="179">
        <f>VLOOKUP(F26,Destination!$B$2:$D$425,3,0)</f>
        <v>140</v>
      </c>
      <c r="J26" s="186">
        <f>VLOOKUP(I26,Cost!$A$3:$G$27,IF(D26=1.2,2,IF(D26=2,3,IF(D26=5,4,IF(D26=8,5,IF(D26=10,6,7))))),0)</f>
        <v>0</v>
      </c>
      <c r="K26" s="186"/>
      <c r="L26" s="186"/>
      <c r="M26" s="187">
        <f t="shared" si="1"/>
        <v>0</v>
      </c>
      <c r="N26" s="188"/>
    </row>
    <row r="27" spans="1:14" ht="20.25" customHeight="1">
      <c r="A27" s="177">
        <f>IF(B26&lt;&gt;"",COUNTA(B$2:B26),"")</f>
        <v>25</v>
      </c>
      <c r="B27" s="178">
        <v>42620</v>
      </c>
      <c r="C27" s="179">
        <v>13780</v>
      </c>
      <c r="D27" s="179" t="str">
        <f>VLOOKUP($C27,'trong tai xe'!A$1:B$518,2,0)</f>
        <v>5T</v>
      </c>
      <c r="E27" s="179">
        <v>1337</v>
      </c>
      <c r="F27" s="180" t="s">
        <v>156</v>
      </c>
      <c r="G27" s="179"/>
      <c r="H27" s="181"/>
      <c r="I27" s="179">
        <f>VLOOKUP(F27,Destination!$B$2:$D$425,3,0)</f>
        <v>140</v>
      </c>
      <c r="J27" s="186">
        <f>VLOOKUP(I27,Cost!$A$3:$G$27,IF(D27=1.2,2,IF(D27=2,3,IF(D27=5,4,IF(D27=8,5,IF(D27=10,6,7))))),0)</f>
        <v>0</v>
      </c>
      <c r="K27" s="186"/>
      <c r="L27" s="186"/>
      <c r="M27" s="187">
        <f t="shared" si="1"/>
        <v>0</v>
      </c>
      <c r="N27" s="188"/>
    </row>
    <row r="28" spans="1:14" ht="20.25" customHeight="1">
      <c r="A28" s="177">
        <f>IF(B27&lt;&gt;"",COUNTA(B$2:B27),"")</f>
        <v>26</v>
      </c>
      <c r="B28" s="178">
        <v>42622</v>
      </c>
      <c r="C28" s="179">
        <v>13780</v>
      </c>
      <c r="D28" s="179" t="str">
        <f>VLOOKUP($C28,'trong tai xe'!A$1:B$518,2,0)</f>
        <v>5T</v>
      </c>
      <c r="E28" s="179">
        <v>1292</v>
      </c>
      <c r="F28" s="52" t="s">
        <v>154</v>
      </c>
      <c r="G28" s="179"/>
      <c r="H28" s="181"/>
      <c r="I28" s="179">
        <f>VLOOKUP(F28,Destination!$B$2:$D$425,3,0)</f>
        <v>60</v>
      </c>
      <c r="J28" s="186">
        <f>VLOOKUP(I28,Cost!$A$3:$G$27,IF(D28=1.2,2,IF(D28=2,3,IF(D28=5,4,IF(D28=8,5,IF(D28=10,6,7))))),0)</f>
        <v>0</v>
      </c>
      <c r="K28" s="186"/>
      <c r="L28" s="186"/>
      <c r="M28" s="187">
        <f t="shared" si="1"/>
        <v>0</v>
      </c>
      <c r="N28" s="188"/>
    </row>
    <row r="29" spans="1:14" ht="20.25" customHeight="1">
      <c r="A29" s="177">
        <f>IF(B28&lt;&gt;"",COUNTA(B$2:B28),"")</f>
        <v>27</v>
      </c>
      <c r="B29" s="178">
        <v>42622</v>
      </c>
      <c r="C29" s="179">
        <v>34439</v>
      </c>
      <c r="D29" s="179" t="str">
        <f>VLOOKUP($C29,'trong tai xe'!A$1:B$518,2,0)</f>
        <v>1.2T</v>
      </c>
      <c r="E29" s="179">
        <v>1352</v>
      </c>
      <c r="F29" s="52" t="s">
        <v>154</v>
      </c>
      <c r="G29" s="179"/>
      <c r="H29" s="181"/>
      <c r="I29" s="179">
        <f>VLOOKUP(F29,Destination!$B$2:$D$425,3,0)</f>
        <v>60</v>
      </c>
      <c r="J29" s="186">
        <f>VLOOKUP(I29,Cost!$A$3:$G$27,IF(D29=1.2,2,IF(D29=2,3,IF(D29=5,4,IF(D29=8,5,IF(D29=10,6,7))))),0)</f>
        <v>0</v>
      </c>
      <c r="K29" s="186"/>
      <c r="L29" s="186"/>
      <c r="M29" s="187">
        <f t="shared" si="1"/>
        <v>0</v>
      </c>
      <c r="N29" s="188"/>
    </row>
    <row r="30" spans="1:14" ht="20.25" customHeight="1">
      <c r="A30" s="177">
        <f>IF(B29&lt;&gt;"",COUNTA(B$2:B29),"")</f>
        <v>28</v>
      </c>
      <c r="B30" s="178">
        <v>42622</v>
      </c>
      <c r="C30" s="179">
        <v>71306</v>
      </c>
      <c r="D30" s="179" t="str">
        <f>VLOOKUP($C30,'trong tai xe'!A$1:B$518,2,0)</f>
        <v>8T</v>
      </c>
      <c r="E30" s="179">
        <v>1356</v>
      </c>
      <c r="F30" s="180" t="s">
        <v>158</v>
      </c>
      <c r="G30" s="179"/>
      <c r="H30" s="181"/>
      <c r="I30" s="179">
        <f>VLOOKUP(F30,Destination!$B$2:$D$425,3,0)</f>
        <v>60</v>
      </c>
      <c r="J30" s="186">
        <f>VLOOKUP(I30,Cost!$A$3:$G$27,IF(D30=1.2,2,IF(D30=2,3,IF(D30=5,4,IF(D30=8,5,IF(D30=10,6,7))))),0)</f>
        <v>0</v>
      </c>
      <c r="K30" s="186"/>
      <c r="L30" s="186"/>
      <c r="M30" s="187">
        <f t="shared" si="1"/>
        <v>0</v>
      </c>
      <c r="N30" s="188"/>
    </row>
    <row r="31" spans="1:14" ht="20.25" customHeight="1">
      <c r="A31" s="177">
        <f>IF(B30&lt;&gt;"",COUNTA(B$2:B30),"")</f>
        <v>29</v>
      </c>
      <c r="B31" s="178">
        <v>42622</v>
      </c>
      <c r="C31" s="179">
        <v>19791</v>
      </c>
      <c r="D31" s="179" t="str">
        <f>VLOOKUP($C31,'trong tai xe'!A$1:B$518,2,0)</f>
        <v>8T</v>
      </c>
      <c r="E31" s="179">
        <v>1298</v>
      </c>
      <c r="F31" s="180" t="s">
        <v>156</v>
      </c>
      <c r="G31" s="179"/>
      <c r="H31" s="181"/>
      <c r="I31" s="179">
        <f>VLOOKUP(F31,Destination!$B$2:$D$425,3,0)</f>
        <v>140</v>
      </c>
      <c r="J31" s="186">
        <f>VLOOKUP(I31,Cost!$A$3:$G$27,IF(D31=1.2,2,IF(D31=2,3,IF(D31=5,4,IF(D31=8,5,IF(D31=10,6,7))))),0)</f>
        <v>0</v>
      </c>
      <c r="K31" s="186"/>
      <c r="L31" s="186"/>
      <c r="M31" s="187">
        <f t="shared" si="1"/>
        <v>0</v>
      </c>
      <c r="N31" s="188"/>
    </row>
    <row r="32" spans="1:14" ht="20.25" customHeight="1">
      <c r="A32" s="177">
        <f>IF(B31&lt;&gt;"",COUNTA(B$2:B31),"")</f>
        <v>30</v>
      </c>
      <c r="B32" s="178">
        <v>42625</v>
      </c>
      <c r="C32" s="179">
        <v>1096</v>
      </c>
      <c r="D32" s="179" t="str">
        <f>VLOOKUP($C32,'trong tai xe'!A$1:B$518,2,0)</f>
        <v>2.5T</v>
      </c>
      <c r="E32" s="179">
        <v>1520</v>
      </c>
      <c r="F32" s="180" t="s">
        <v>179</v>
      </c>
      <c r="G32" s="179"/>
      <c r="H32" s="181"/>
      <c r="I32" s="179">
        <f>VLOOKUP(F32,Destination!$B$2:$D$425,3,0)</f>
        <v>40</v>
      </c>
      <c r="J32" s="186">
        <f>VLOOKUP(I32,Cost!$A$3:$G$27,IF(D32=1.2,2,IF(D32=2,3,IF(D32=5,4,IF(D32=8,5,IF(D32=10,6,7))))),0)</f>
        <v>0</v>
      </c>
      <c r="K32" s="186"/>
      <c r="L32" s="186"/>
      <c r="M32" s="187">
        <f t="shared" si="1"/>
        <v>0</v>
      </c>
      <c r="N32" s="188"/>
    </row>
    <row r="33" spans="1:14" ht="20.25" customHeight="1">
      <c r="A33" s="177">
        <f>IF(B32&lt;&gt;"",COUNTA(B$2:B32),"")</f>
        <v>31</v>
      </c>
      <c r="B33" s="178">
        <v>42625</v>
      </c>
      <c r="C33" s="179">
        <v>46674</v>
      </c>
      <c r="D33" s="179" t="str">
        <f>VLOOKUP($C33,'trong tai xe'!A$1:B$518,2,0)</f>
        <v>8T</v>
      </c>
      <c r="E33" s="179">
        <v>1517</v>
      </c>
      <c r="F33" s="180" t="s">
        <v>154</v>
      </c>
      <c r="G33" s="179"/>
      <c r="H33" s="181"/>
      <c r="I33" s="179">
        <f>VLOOKUP(F33,Destination!$B$2:$D$425,3,0)</f>
        <v>60</v>
      </c>
      <c r="J33" s="186">
        <f>VLOOKUP(I33,Cost!$A$3:$G$27,IF(D33=1.2,2,IF(D33=2,3,IF(D33=5,4,IF(D33=8,5,IF(D33=10,6,7))))),0)</f>
        <v>0</v>
      </c>
      <c r="K33" s="186"/>
      <c r="L33" s="186"/>
      <c r="M33" s="187">
        <f t="shared" si="1"/>
        <v>0</v>
      </c>
      <c r="N33" s="188"/>
    </row>
    <row r="34" spans="1:14" ht="20.25" customHeight="1">
      <c r="A34" s="177">
        <f>IF(B33&lt;&gt;"",COUNTA(B$2:B33),"")</f>
        <v>32</v>
      </c>
      <c r="B34" s="178">
        <v>42623</v>
      </c>
      <c r="C34" s="179">
        <v>13780</v>
      </c>
      <c r="D34" s="179" t="str">
        <f>VLOOKUP($C34,'trong tai xe'!A$1:B$518,2,0)</f>
        <v>5T</v>
      </c>
      <c r="E34" s="179">
        <v>1437</v>
      </c>
      <c r="F34" s="180" t="s">
        <v>175</v>
      </c>
      <c r="G34" s="179"/>
      <c r="H34" s="181"/>
      <c r="I34" s="179">
        <f>VLOOKUP(F34,Destination!$B$2:$D$425,3,0)</f>
        <v>50</v>
      </c>
      <c r="J34" s="186">
        <f>VLOOKUP(I34,Cost!$A$3:$G$27,IF(D34=1.2,2,IF(D34=2,3,IF(D34=5,4,IF(D34=8,5,IF(D34=10,6,7))))),0)</f>
        <v>0</v>
      </c>
      <c r="K34" s="186"/>
      <c r="L34" s="186"/>
      <c r="M34" s="187">
        <f t="shared" si="1"/>
        <v>0</v>
      </c>
      <c r="N34" s="188"/>
    </row>
    <row r="35" spans="1:14" ht="20.25" customHeight="1">
      <c r="A35" s="177">
        <f>IF(B34&lt;&gt;"",COUNTA(B$2:B34),"")</f>
        <v>33</v>
      </c>
      <c r="B35" s="178">
        <v>42625</v>
      </c>
      <c r="C35" s="179">
        <v>6980</v>
      </c>
      <c r="D35" s="179" t="str">
        <f>VLOOKUP($C35,'trong tai xe'!A$1:B$518,2,0)</f>
        <v>5T</v>
      </c>
      <c r="E35" s="179">
        <v>1430</v>
      </c>
      <c r="F35" s="180" t="s">
        <v>180</v>
      </c>
      <c r="G35" s="179"/>
      <c r="H35" s="181"/>
      <c r="I35" s="179">
        <f>VLOOKUP(F35,Destination!$B$2:$D$425,3,0)</f>
        <v>50</v>
      </c>
      <c r="J35" s="186">
        <f>VLOOKUP(I35,Cost!$A$3:$G$27,IF(D35=1.2,2,IF(D35=2,3,IF(D35=5,4,IF(D35=8,5,IF(D35=10,6,7))))),0)</f>
        <v>0</v>
      </c>
      <c r="K35" s="186"/>
      <c r="L35" s="186"/>
      <c r="M35" s="187">
        <f t="shared" si="1"/>
        <v>0</v>
      </c>
      <c r="N35" s="188"/>
    </row>
    <row r="36" spans="1:14" ht="20.25" customHeight="1">
      <c r="A36" s="177">
        <f>IF(B35&lt;&gt;"",COUNTA(B$2:B35),"")</f>
        <v>34</v>
      </c>
      <c r="B36" s="178">
        <v>42625</v>
      </c>
      <c r="C36" s="179">
        <v>71306</v>
      </c>
      <c r="D36" s="179" t="str">
        <f>VLOOKUP($C36,'trong tai xe'!A$1:B$518,2,0)</f>
        <v>8T</v>
      </c>
      <c r="E36" s="179">
        <v>1429</v>
      </c>
      <c r="F36" s="180" t="s">
        <v>154</v>
      </c>
      <c r="G36" s="179"/>
      <c r="H36" s="181"/>
      <c r="I36" s="179">
        <f>VLOOKUP(F36,Destination!$B$2:$D$425,3,0)</f>
        <v>60</v>
      </c>
      <c r="J36" s="186">
        <f>VLOOKUP(I36,Cost!$A$3:$G$27,IF(D36=1.2,2,IF(D36=2,3,IF(D36=5,4,IF(D36=8,5,IF(D36=10,6,7))))),0)</f>
        <v>0</v>
      </c>
      <c r="K36" s="186"/>
      <c r="L36" s="186"/>
      <c r="M36" s="187">
        <f t="shared" si="1"/>
        <v>0</v>
      </c>
      <c r="N36" s="188"/>
    </row>
    <row r="37" spans="1:14" ht="20.25" customHeight="1">
      <c r="A37" s="177">
        <f>IF(B36&lt;&gt;"",COUNTA(B$2:B36),"")</f>
        <v>35</v>
      </c>
      <c r="B37" s="178">
        <v>42623</v>
      </c>
      <c r="C37" s="179">
        <v>12803</v>
      </c>
      <c r="D37" s="179" t="str">
        <f>VLOOKUP($C37,'trong tai xe'!A$1:B$518,2,0)</f>
        <v>2.5T</v>
      </c>
      <c r="E37" s="179">
        <v>1431</v>
      </c>
      <c r="F37" s="180" t="s">
        <v>121</v>
      </c>
      <c r="G37" s="179"/>
      <c r="H37" s="181"/>
      <c r="I37" s="179">
        <f>VLOOKUP(F37,Destination!$B$2:$D$425,3,0)</f>
        <v>40</v>
      </c>
      <c r="J37" s="186">
        <f>VLOOKUP(I37,Cost!$A$3:$G$27,IF(D37=1.2,2,IF(D37=2,3,IF(D37=5,4,IF(D37=8,5,IF(D37=10,6,7))))),0)</f>
        <v>0</v>
      </c>
      <c r="K37" s="186"/>
      <c r="L37" s="186"/>
      <c r="M37" s="187">
        <f t="shared" si="1"/>
        <v>0</v>
      </c>
      <c r="N37" s="188"/>
    </row>
    <row r="38" spans="1:14" ht="20.25" customHeight="1">
      <c r="A38" s="177">
        <f>IF(B37&lt;&gt;"",COUNTA(B$2:B37),"")</f>
        <v>36</v>
      </c>
      <c r="B38" s="178">
        <v>42625</v>
      </c>
      <c r="C38" s="179">
        <v>3297</v>
      </c>
      <c r="D38" s="179" t="str">
        <f>VLOOKUP($C38,'trong tai xe'!A$1:B$518,2,0)</f>
        <v>8T</v>
      </c>
      <c r="E38" s="179">
        <v>1511</v>
      </c>
      <c r="F38" s="180" t="s">
        <v>175</v>
      </c>
      <c r="G38" s="179"/>
      <c r="H38" s="181"/>
      <c r="I38" s="179">
        <f>VLOOKUP(F38,Destination!$B$2:$D$425,3,0)</f>
        <v>50</v>
      </c>
      <c r="J38" s="186">
        <f>VLOOKUP(I38,Cost!$A$3:$G$27,IF(D38=1.2,2,IF(D38=2,3,IF(D38=5,4,IF(D38=8,5,IF(D38=10,6,7))))),0)</f>
        <v>0</v>
      </c>
      <c r="K38" s="186"/>
      <c r="L38" s="186"/>
      <c r="M38" s="187">
        <f t="shared" si="1"/>
        <v>0</v>
      </c>
      <c r="N38" s="188"/>
    </row>
    <row r="39" spans="1:14" ht="20.25" customHeight="1">
      <c r="A39" s="177">
        <f>IF(B38&lt;&gt;"",COUNTA(B$2:B38),"")</f>
        <v>37</v>
      </c>
      <c r="B39" s="178">
        <v>42625</v>
      </c>
      <c r="C39" s="179">
        <v>3094</v>
      </c>
      <c r="D39" s="179" t="str">
        <f>VLOOKUP($C39,'trong tai xe'!A$1:B$518,2,0)</f>
        <v>10T</v>
      </c>
      <c r="E39" s="179">
        <v>1509</v>
      </c>
      <c r="F39" s="180" t="s">
        <v>180</v>
      </c>
      <c r="G39" s="179"/>
      <c r="H39" s="181"/>
      <c r="I39" s="179">
        <f>VLOOKUP(F39,Destination!$B$2:$D$425,3,0)</f>
        <v>50</v>
      </c>
      <c r="J39" s="186">
        <f>VLOOKUP(I39,Cost!$A$3:$G$27,IF(D39=1.2,2,IF(D39=2,3,IF(D39=5,4,IF(D39=8,5,IF(D39=10,6,7))))),0)</f>
        <v>0</v>
      </c>
      <c r="K39" s="186"/>
      <c r="L39" s="186"/>
      <c r="M39" s="187">
        <f t="shared" si="1"/>
        <v>0</v>
      </c>
      <c r="N39" s="188"/>
    </row>
    <row r="40" spans="1:14" ht="20.25" customHeight="1">
      <c r="A40" s="177">
        <f>IF(B39&lt;&gt;"",COUNTA(B$2:B39),"")</f>
        <v>38</v>
      </c>
      <c r="B40" s="178">
        <v>42623</v>
      </c>
      <c r="C40" s="179">
        <v>7138</v>
      </c>
      <c r="D40" s="179" t="str">
        <f>VLOOKUP($C40,'trong tai xe'!A$1:B$518,2,0)</f>
        <v>8T</v>
      </c>
      <c r="E40" s="179">
        <v>1399</v>
      </c>
      <c r="F40" s="180" t="s">
        <v>150</v>
      </c>
      <c r="G40" s="179"/>
      <c r="H40" s="181"/>
      <c r="I40" s="179">
        <f>VLOOKUP(F40,Destination!$B$2:$D$425,3,0)</f>
        <v>10</v>
      </c>
      <c r="J40" s="186">
        <f>VLOOKUP(I40,Cost!$A$3:$G$27,IF(D40=1.2,2,IF(D40=2,3,IF(D40=5,4,IF(D40=8,5,IF(D40=10,6,7))))),0)</f>
        <v>0</v>
      </c>
      <c r="K40" s="186"/>
      <c r="L40" s="186"/>
      <c r="M40" s="187">
        <f t="shared" si="1"/>
        <v>0</v>
      </c>
      <c r="N40" s="188"/>
    </row>
    <row r="41" spans="1:14" ht="20.25" customHeight="1">
      <c r="A41" s="177">
        <f>IF(B40&lt;&gt;"",COUNTA(B$2:B40),"")</f>
        <v>39</v>
      </c>
      <c r="B41" s="178"/>
      <c r="C41" s="179">
        <v>7138</v>
      </c>
      <c r="D41" s="179" t="str">
        <f>VLOOKUP($C41,'trong tai xe'!A$1:B$518,2,0)</f>
        <v>8T</v>
      </c>
      <c r="E41" s="179"/>
      <c r="F41" s="180" t="s">
        <v>181</v>
      </c>
      <c r="G41" s="179"/>
      <c r="H41" s="181"/>
      <c r="I41" s="179">
        <f>VLOOKUP(F41,Destination!$B$2:$D$425,3,0)</f>
        <v>250</v>
      </c>
      <c r="J41" s="186">
        <f>VLOOKUP(I41,Cost!$A$3:$G$27,IF(D41=1.2,2,IF(D41=2,3,IF(D41=5,4,IF(D41=8,5,IF(D41=10,6,7))))),0)</f>
        <v>0</v>
      </c>
      <c r="K41" s="186"/>
      <c r="L41" s="186"/>
      <c r="M41" s="187">
        <f t="shared" si="1"/>
        <v>0</v>
      </c>
      <c r="N41" s="188"/>
    </row>
    <row r="42" spans="1:14" ht="20.25" customHeight="1">
      <c r="A42" s="177" t="str">
        <f>IF(B41&lt;&gt;"",COUNTA(B$2:B41),"")</f>
        <v/>
      </c>
      <c r="B42" s="178"/>
      <c r="C42" s="179"/>
      <c r="D42" s="179" t="e">
        <f>VLOOKUP($C42,'trong tai xe'!A$1:B$518,2,0)</f>
        <v>#N/A</v>
      </c>
      <c r="E42" s="179"/>
      <c r="F42" s="180"/>
      <c r="G42" s="179"/>
      <c r="H42" s="181"/>
      <c r="I42" s="179" t="e">
        <f>VLOOKUP(F42,Destination!$B$2:$D$425,3,0)</f>
        <v>#N/A</v>
      </c>
      <c r="J42" s="186" t="e">
        <f>VLOOKUP(I42,Cost!$A$3:$G$27,IF(D42=1.2,2,IF(D42=2,3,IF(D42=5,4,IF(D42=8,5,IF(D42=10,6,7))))),0)</f>
        <v>#N/A</v>
      </c>
      <c r="K42" s="186"/>
      <c r="L42" s="186"/>
      <c r="M42" s="187" t="e">
        <f t="shared" si="1"/>
        <v>#N/A</v>
      </c>
      <c r="N42" s="188"/>
    </row>
    <row r="43" spans="1:14" ht="20.25" customHeight="1">
      <c r="A43" s="177" t="str">
        <f>IF(B42&lt;&gt;"",COUNTA(B$2:B42),"")</f>
        <v/>
      </c>
      <c r="B43" s="178"/>
      <c r="C43" s="179"/>
      <c r="D43" s="179" t="e">
        <f>VLOOKUP($C43,'trong tai xe'!A$1:B$518,2,0)</f>
        <v>#N/A</v>
      </c>
      <c r="E43" s="179"/>
      <c r="F43" s="180"/>
      <c r="G43" s="179"/>
      <c r="H43" s="181"/>
      <c r="I43" s="179" t="e">
        <f>VLOOKUP(F43,Destination!$B$2:$D$425,3,0)</f>
        <v>#N/A</v>
      </c>
      <c r="J43" s="186" t="e">
        <f>VLOOKUP(I43,Cost!$A$3:$G$27,IF(D43=1.2,2,IF(D43=2,3,IF(D43=5,4,IF(D43=8,5,IF(D43=10,6,7))))),0)</f>
        <v>#N/A</v>
      </c>
      <c r="K43" s="186"/>
      <c r="L43" s="186"/>
      <c r="M43" s="187" t="e">
        <f t="shared" si="1"/>
        <v>#N/A</v>
      </c>
      <c r="N43" s="188"/>
    </row>
    <row r="44" spans="1:14" ht="20.25" customHeight="1">
      <c r="A44" s="177" t="str">
        <f>IF(B43&lt;&gt;"",COUNTA(B$2:B43),"")</f>
        <v/>
      </c>
      <c r="B44" s="178"/>
      <c r="C44" s="179"/>
      <c r="D44" s="179" t="e">
        <f>VLOOKUP($C44,'trong tai xe'!A$1:B$518,2,0)</f>
        <v>#N/A</v>
      </c>
      <c r="E44" s="179"/>
      <c r="F44" s="180"/>
      <c r="G44" s="179"/>
      <c r="H44" s="181"/>
      <c r="I44" s="179" t="e">
        <f>VLOOKUP(F44,Destination!$B$2:$D$425,3,0)</f>
        <v>#N/A</v>
      </c>
      <c r="J44" s="186" t="e">
        <f>VLOOKUP(I44,Cost!$A$3:$G$27,IF(D44=1.2,2,IF(D44=2,3,IF(D44=5,4,IF(D44=8,5,IF(D44=10,6,7))))),0)</f>
        <v>#N/A</v>
      </c>
      <c r="K44" s="186"/>
      <c r="L44" s="186"/>
      <c r="M44" s="187" t="e">
        <f t="shared" si="1"/>
        <v>#N/A</v>
      </c>
      <c r="N44" s="188"/>
    </row>
    <row r="45" spans="1:14" ht="20.25" customHeight="1">
      <c r="A45" s="177" t="str">
        <f>IF(B44&lt;&gt;"",COUNTA(B$2:B44),"")</f>
        <v/>
      </c>
      <c r="B45" s="178"/>
      <c r="C45" s="179"/>
      <c r="D45" s="179" t="e">
        <f>VLOOKUP($C45,'trong tai xe'!A$1:B$518,2,0)</f>
        <v>#N/A</v>
      </c>
      <c r="E45" s="179"/>
      <c r="F45" s="180"/>
      <c r="G45" s="179"/>
      <c r="H45" s="181"/>
      <c r="I45" s="179" t="e">
        <f>VLOOKUP(F45,Destination!$B$2:$D$425,3,0)</f>
        <v>#N/A</v>
      </c>
      <c r="J45" s="186" t="e">
        <f>VLOOKUP(I45,Cost!$A$3:$G$27,IF(D45=1.2,2,IF(D45=2,3,IF(D45=5,4,IF(D45=8,5,IF(D45=10,6,7))))),0)</f>
        <v>#N/A</v>
      </c>
      <c r="K45" s="186"/>
      <c r="L45" s="186"/>
      <c r="M45" s="187" t="e">
        <f t="shared" si="1"/>
        <v>#N/A</v>
      </c>
      <c r="N45" s="188"/>
    </row>
    <row r="46" spans="1:14" ht="20.25" customHeight="1">
      <c r="A46" s="177" t="str">
        <f>IF(B45&lt;&gt;"",COUNTA(B$2:B45),"")</f>
        <v/>
      </c>
      <c r="B46" s="178"/>
      <c r="C46" s="179"/>
      <c r="D46" s="179" t="e">
        <f>VLOOKUP($C46,'trong tai xe'!A$1:B$518,2,0)</f>
        <v>#N/A</v>
      </c>
      <c r="E46" s="179"/>
      <c r="F46" s="180"/>
      <c r="G46" s="179"/>
      <c r="H46" s="181"/>
      <c r="I46" s="179" t="e">
        <f>VLOOKUP(F46,Destination!$B$2:$D$425,3,0)</f>
        <v>#N/A</v>
      </c>
      <c r="J46" s="186" t="e">
        <f>VLOOKUP(I46,Cost!$A$3:$G$27,IF(D46=1.2,2,IF(D46=2,3,IF(D46=5,4,IF(D46=8,5,IF(D46=10,6,7))))),0)</f>
        <v>#N/A</v>
      </c>
      <c r="K46" s="186"/>
      <c r="L46" s="186"/>
      <c r="M46" s="187" t="e">
        <f t="shared" si="1"/>
        <v>#N/A</v>
      </c>
      <c r="N46" s="188"/>
    </row>
    <row r="47" spans="1:14" ht="20.25" customHeight="1">
      <c r="A47" s="177" t="str">
        <f>IF(B46&lt;&gt;"",COUNTA(B$2:B46),"")</f>
        <v/>
      </c>
      <c r="B47" s="178"/>
      <c r="C47" s="179"/>
      <c r="D47" s="179" t="e">
        <f>VLOOKUP($C47,'trong tai xe'!A$1:B$518,2,0)</f>
        <v>#N/A</v>
      </c>
      <c r="E47" s="179"/>
      <c r="F47" s="180"/>
      <c r="G47" s="179"/>
      <c r="H47" s="181"/>
      <c r="I47" s="179" t="e">
        <f>VLOOKUP(F47,Destination!$B$2:$D$425,3,0)</f>
        <v>#N/A</v>
      </c>
      <c r="J47" s="186" t="e">
        <f>VLOOKUP(I47,Cost!$A$3:$G$27,IF(D47=1.2,2,IF(D47=2,3,IF(D47=5,4,IF(D47=8,5,IF(D47=10,6,7))))),0)</f>
        <v>#N/A</v>
      </c>
      <c r="K47" s="186"/>
      <c r="L47" s="186"/>
      <c r="M47" s="187" t="e">
        <f t="shared" si="1"/>
        <v>#N/A</v>
      </c>
      <c r="N47" s="188"/>
    </row>
    <row r="48" spans="1:14" ht="20.25" customHeight="1">
      <c r="A48" s="177" t="str">
        <f>IF(B47&lt;&gt;"",COUNTA(B$2:B47),"")</f>
        <v/>
      </c>
      <c r="B48" s="178"/>
      <c r="C48" s="179"/>
      <c r="D48" s="179" t="e">
        <f>VLOOKUP($C48,'trong tai xe'!A$1:B$518,2,0)</f>
        <v>#N/A</v>
      </c>
      <c r="E48" s="179"/>
      <c r="F48" s="180"/>
      <c r="G48" s="179"/>
      <c r="H48" s="181"/>
      <c r="I48" s="179" t="e">
        <f>VLOOKUP(F48,Destination!$B$2:$D$425,3,0)</f>
        <v>#N/A</v>
      </c>
      <c r="J48" s="186" t="e">
        <f>VLOOKUP(I48,Cost!$A$3:$G$27,IF(D48=1.2,2,IF(D48=2,3,IF(D48=5,4,IF(D48=8,5,IF(D48=10,6,7))))),0)</f>
        <v>#N/A</v>
      </c>
      <c r="K48" s="186"/>
      <c r="L48" s="186"/>
      <c r="M48" s="187" t="e">
        <f t="shared" si="1"/>
        <v>#N/A</v>
      </c>
      <c r="N48" s="188"/>
    </row>
    <row r="49" spans="1:14" ht="20.25" customHeight="1">
      <c r="A49" s="177" t="str">
        <f>IF(B48&lt;&gt;"",COUNTA(B$2:B48),"")</f>
        <v/>
      </c>
      <c r="B49" s="178"/>
      <c r="C49" s="179"/>
      <c r="D49" s="179" t="e">
        <f>VLOOKUP($C49,'trong tai xe'!A$1:B$518,2,0)</f>
        <v>#N/A</v>
      </c>
      <c r="E49" s="179"/>
      <c r="F49" s="180"/>
      <c r="G49" s="179"/>
      <c r="H49" s="181"/>
      <c r="I49" s="179" t="e">
        <f>VLOOKUP(F49,Destination!$B$2:$D$425,3,0)</f>
        <v>#N/A</v>
      </c>
      <c r="J49" s="186" t="e">
        <f>VLOOKUP(I49,Cost!$A$3:$G$27,IF(D49=1.2,2,IF(D49=2,3,IF(D49=5,4,IF(D49=8,5,IF(D49=10,6,7))))),0)</f>
        <v>#N/A</v>
      </c>
      <c r="K49" s="186"/>
      <c r="L49" s="186"/>
      <c r="M49" s="187" t="e">
        <f t="shared" si="1"/>
        <v>#N/A</v>
      </c>
      <c r="N49" s="188"/>
    </row>
    <row r="50" spans="1:14" ht="20.25" customHeight="1">
      <c r="A50" s="177" t="str">
        <f>IF(B49&lt;&gt;"",COUNTA(B$2:B49),"")</f>
        <v/>
      </c>
      <c r="B50" s="178"/>
      <c r="C50" s="179"/>
      <c r="D50" s="179" t="e">
        <f>VLOOKUP($C50,'trong tai xe'!A$1:B$518,2,0)</f>
        <v>#N/A</v>
      </c>
      <c r="E50" s="179"/>
      <c r="F50" s="180"/>
      <c r="G50" s="179"/>
      <c r="H50" s="181"/>
      <c r="I50" s="179" t="e">
        <f>VLOOKUP(F50,Destination!$B$2:$D$425,3,0)</f>
        <v>#N/A</v>
      </c>
      <c r="J50" s="186" t="e">
        <f>VLOOKUP(I50,Cost!$A$3:$G$27,IF(D50=1.2,2,IF(D50=2,3,IF(D50=5,4,IF(D50=8,5,IF(D50=10,6,7))))),0)</f>
        <v>#N/A</v>
      </c>
      <c r="K50" s="186"/>
      <c r="L50" s="186"/>
      <c r="M50" s="187" t="e">
        <f t="shared" si="1"/>
        <v>#N/A</v>
      </c>
      <c r="N50" s="188"/>
    </row>
    <row r="51" spans="1:14" ht="20.25" customHeight="1">
      <c r="A51" s="177" t="str">
        <f>IF(B50&lt;&gt;"",COUNTA(B$2:B50),"")</f>
        <v/>
      </c>
      <c r="B51" s="178"/>
      <c r="C51" s="179"/>
      <c r="D51" s="179" t="e">
        <f>VLOOKUP($C51,'trong tai xe'!A$1:B$518,2,0)</f>
        <v>#N/A</v>
      </c>
      <c r="E51" s="179"/>
      <c r="F51" s="180"/>
      <c r="G51" s="179"/>
      <c r="H51" s="181"/>
      <c r="I51" s="179" t="e">
        <f>VLOOKUP(F51,Destination!$B$2:$D$425,3,0)</f>
        <v>#N/A</v>
      </c>
      <c r="J51" s="186" t="e">
        <f>VLOOKUP(I51,Cost!$A$3:$G$27,IF(D51=1.2,2,IF(D51=2,3,IF(D51=5,4,IF(D51=8,5,IF(D51=10,6,7))))),0)</f>
        <v>#N/A</v>
      </c>
      <c r="K51" s="186"/>
      <c r="L51" s="186"/>
      <c r="M51" s="187" t="e">
        <f t="shared" si="1"/>
        <v>#N/A</v>
      </c>
      <c r="N51" s="188"/>
    </row>
    <row r="52" spans="1:14" ht="20.25" customHeight="1">
      <c r="A52" s="177" t="str">
        <f>IF(B51&lt;&gt;"",COUNTA(B$2:B51),"")</f>
        <v/>
      </c>
      <c r="B52" s="178"/>
      <c r="C52" s="179"/>
      <c r="D52" s="179" t="e">
        <f>VLOOKUP($C52,'trong tai xe'!A$1:B$518,2,0)</f>
        <v>#N/A</v>
      </c>
      <c r="E52" s="179"/>
      <c r="F52" s="180"/>
      <c r="G52" s="179"/>
      <c r="H52" s="181"/>
      <c r="I52" s="179" t="e">
        <f>VLOOKUP(F52,Destination!$B$2:$D$425,3,0)</f>
        <v>#N/A</v>
      </c>
      <c r="J52" s="186" t="e">
        <f>VLOOKUP(I52,Cost!$A$3:$G$27,IF(D52=1.2,2,IF(D52=2,3,IF(D52=5,4,IF(D52=8,5,IF(D52=10,6,7))))),0)</f>
        <v>#N/A</v>
      </c>
      <c r="K52" s="186"/>
      <c r="L52" s="186"/>
      <c r="M52" s="187" t="e">
        <f t="shared" si="1"/>
        <v>#N/A</v>
      </c>
      <c r="N52" s="188"/>
    </row>
    <row r="53" spans="1:14" ht="20.25" customHeight="1">
      <c r="A53" s="177" t="str">
        <f>IF(B52&lt;&gt;"",COUNTA(B$2:B52),"")</f>
        <v/>
      </c>
      <c r="B53" s="178"/>
      <c r="C53" s="179"/>
      <c r="D53" s="179" t="e">
        <f>VLOOKUP($C53,'trong tai xe'!A$1:B$518,2,0)</f>
        <v>#N/A</v>
      </c>
      <c r="E53" s="179"/>
      <c r="F53" s="180"/>
      <c r="G53" s="179"/>
      <c r="H53" s="181"/>
      <c r="I53" s="179" t="e">
        <f>VLOOKUP(F53,Destination!$B$2:$D$425,3,0)</f>
        <v>#N/A</v>
      </c>
      <c r="J53" s="186" t="e">
        <f>VLOOKUP(I53,Cost!$A$3:$G$27,IF(D53=1.2,2,IF(D53=2,3,IF(D53=5,4,IF(D53=8,5,IF(D53=10,6,7))))),0)</f>
        <v>#N/A</v>
      </c>
      <c r="K53" s="186"/>
      <c r="L53" s="186"/>
      <c r="M53" s="187" t="e">
        <f t="shared" si="1"/>
        <v>#N/A</v>
      </c>
      <c r="N53" s="188"/>
    </row>
    <row r="54" spans="1:14" ht="20.25" customHeight="1">
      <c r="A54" s="177" t="str">
        <f>IF(B53&lt;&gt;"",COUNTA(B$2:B53),"")</f>
        <v/>
      </c>
      <c r="B54" s="178"/>
      <c r="C54" s="179"/>
      <c r="D54" s="179" t="e">
        <f>VLOOKUP($C54,'trong tai xe'!A$1:B$518,2,0)</f>
        <v>#N/A</v>
      </c>
      <c r="E54" s="179"/>
      <c r="F54" s="180"/>
      <c r="G54" s="179"/>
      <c r="H54" s="181"/>
      <c r="I54" s="179" t="e">
        <f>VLOOKUP(F54,Destination!$B$2:$D$425,3,0)</f>
        <v>#N/A</v>
      </c>
      <c r="J54" s="186" t="e">
        <f>VLOOKUP(I54,Cost!$A$3:$G$27,IF(D54=1.2,2,IF(D54=2,3,IF(D54=5,4,IF(D54=8,5,IF(D54=10,6,7))))),0)</f>
        <v>#N/A</v>
      </c>
      <c r="K54" s="186"/>
      <c r="L54" s="186"/>
      <c r="M54" s="187" t="e">
        <f t="shared" si="1"/>
        <v>#N/A</v>
      </c>
      <c r="N54" s="188"/>
    </row>
    <row r="55" spans="1:14" ht="20.25" customHeight="1">
      <c r="A55" s="177" t="str">
        <f>IF(B54&lt;&gt;"",COUNTA(B$2:B54),"")</f>
        <v/>
      </c>
      <c r="B55" s="178"/>
      <c r="C55" s="179"/>
      <c r="D55" s="179" t="e">
        <f>VLOOKUP($C55,'trong tai xe'!A$1:B$518,2,0)</f>
        <v>#N/A</v>
      </c>
      <c r="E55" s="179"/>
      <c r="F55" s="180"/>
      <c r="G55" s="179"/>
      <c r="H55" s="181"/>
      <c r="I55" s="179" t="e">
        <f>VLOOKUP(F55,Destination!$B$2:$D$425,3,0)</f>
        <v>#N/A</v>
      </c>
      <c r="J55" s="186" t="e">
        <f>VLOOKUP(I55,Cost!$A$3:$G$27,IF(D55=1.2,2,IF(D55=2,3,IF(D55=5,4,IF(D55=8,5,IF(D55=10,6,7))))),0)</f>
        <v>#N/A</v>
      </c>
      <c r="K55" s="186"/>
      <c r="L55" s="186"/>
      <c r="M55" s="187" t="e">
        <f t="shared" si="1"/>
        <v>#N/A</v>
      </c>
      <c r="N55" s="188"/>
    </row>
    <row r="56" spans="1:14" ht="20.25" customHeight="1">
      <c r="A56" s="177" t="str">
        <f>IF(B55&lt;&gt;"",COUNTA(B$2:B55),"")</f>
        <v/>
      </c>
      <c r="B56" s="178"/>
      <c r="C56" s="179"/>
      <c r="D56" s="179" t="e">
        <f>VLOOKUP($C56,'trong tai xe'!A$1:B$518,2,0)</f>
        <v>#N/A</v>
      </c>
      <c r="E56" s="179"/>
      <c r="F56" s="180"/>
      <c r="G56" s="179"/>
      <c r="H56" s="181"/>
      <c r="I56" s="179" t="e">
        <f>VLOOKUP(F56,Destination!$B$2:$D$425,3,0)</f>
        <v>#N/A</v>
      </c>
      <c r="J56" s="186" t="e">
        <f>VLOOKUP(I56,Cost!$A$3:$G$27,IF(D56=1.2,2,IF(D56=2,3,IF(D56=5,4,IF(D56=8,5,IF(D56=10,6,7))))),0)</f>
        <v>#N/A</v>
      </c>
      <c r="K56" s="186"/>
      <c r="L56" s="186"/>
      <c r="M56" s="187" t="e">
        <f t="shared" si="1"/>
        <v>#N/A</v>
      </c>
      <c r="N56" s="188"/>
    </row>
    <row r="57" spans="1:14" ht="20.25" customHeight="1">
      <c r="A57" s="177" t="str">
        <f>IF(B56&lt;&gt;"",COUNTA(B$2:B56),"")</f>
        <v/>
      </c>
      <c r="B57" s="178"/>
      <c r="C57" s="179"/>
      <c r="D57" s="179" t="e">
        <f>VLOOKUP($C57,'trong tai xe'!A$1:B$518,2,0)</f>
        <v>#N/A</v>
      </c>
      <c r="E57" s="179"/>
      <c r="F57" s="180"/>
      <c r="G57" s="179"/>
      <c r="H57" s="181"/>
      <c r="I57" s="179" t="e">
        <f>VLOOKUP(F57,Destination!$B$2:$D$425,3,0)</f>
        <v>#N/A</v>
      </c>
      <c r="J57" s="186" t="e">
        <f>VLOOKUP(I57,Cost!$A$3:$G$27,IF(D57=1.2,2,IF(D57=2,3,IF(D57=5,4,IF(D57=8,5,IF(D57=10,6,7))))),0)</f>
        <v>#N/A</v>
      </c>
      <c r="K57" s="186"/>
      <c r="L57" s="186"/>
      <c r="M57" s="187" t="e">
        <f t="shared" si="1"/>
        <v>#N/A</v>
      </c>
      <c r="N57" s="188"/>
    </row>
    <row r="58" spans="1:14" ht="20.25" customHeight="1">
      <c r="A58" s="177" t="str">
        <f>IF(B57&lt;&gt;"",COUNTA(B$2:B57),"")</f>
        <v/>
      </c>
      <c r="B58" s="178"/>
      <c r="C58" s="179"/>
      <c r="D58" s="179" t="e">
        <f>VLOOKUP($C58,'trong tai xe'!A$1:B$518,2,0)</f>
        <v>#N/A</v>
      </c>
      <c r="E58" s="179"/>
      <c r="F58" s="180"/>
      <c r="G58" s="179"/>
      <c r="H58" s="181"/>
      <c r="I58" s="179" t="e">
        <f>VLOOKUP(F58,Destination!$B$2:$D$425,3,0)</f>
        <v>#N/A</v>
      </c>
      <c r="J58" s="186" t="e">
        <f>VLOOKUP(I58,Cost!$A$3:$G$27,IF(D58=1.2,2,IF(D58=2,3,IF(D58=5,4,IF(D58=8,5,IF(D58=10,6,7))))),0)</f>
        <v>#N/A</v>
      </c>
      <c r="K58" s="186"/>
      <c r="L58" s="186"/>
      <c r="M58" s="187" t="e">
        <f t="shared" si="1"/>
        <v>#N/A</v>
      </c>
      <c r="N58" s="188"/>
    </row>
    <row r="59" spans="1:14" ht="20.25" customHeight="1">
      <c r="A59" s="177" t="str">
        <f>IF(B58&lt;&gt;"",COUNTA(B$2:B58),"")</f>
        <v/>
      </c>
      <c r="B59" s="178"/>
      <c r="C59" s="179"/>
      <c r="D59" s="179" t="e">
        <f>VLOOKUP($C59,'trong tai xe'!A$1:B$518,2,0)</f>
        <v>#N/A</v>
      </c>
      <c r="E59" s="179"/>
      <c r="F59" s="180"/>
      <c r="G59" s="179"/>
      <c r="H59" s="181"/>
      <c r="I59" s="179" t="e">
        <f>VLOOKUP(F59,Destination!$B$2:$D$425,3,0)</f>
        <v>#N/A</v>
      </c>
      <c r="J59" s="186" t="e">
        <f>VLOOKUP(I59,Cost!$A$3:$G$27,IF(D59=1.2,2,IF(D59=2,3,IF(D59=5,4,IF(D59=8,5,IF(D59=10,6,7))))),0)</f>
        <v>#N/A</v>
      </c>
      <c r="K59" s="186"/>
      <c r="L59" s="186"/>
      <c r="M59" s="187" t="e">
        <f t="shared" si="1"/>
        <v>#N/A</v>
      </c>
      <c r="N59" s="188"/>
    </row>
    <row r="60" spans="1:14" ht="20.25" customHeight="1">
      <c r="A60" s="177" t="str">
        <f>IF(B59&lt;&gt;"",COUNTA(B$2:B59),"")</f>
        <v/>
      </c>
      <c r="B60" s="178"/>
      <c r="C60" s="179"/>
      <c r="D60" s="179" t="e">
        <f>VLOOKUP($C60,'trong tai xe'!A$1:B$518,2,0)</f>
        <v>#N/A</v>
      </c>
      <c r="E60" s="179"/>
      <c r="F60" s="180"/>
      <c r="G60" s="179"/>
      <c r="H60" s="181"/>
      <c r="I60" s="179" t="e">
        <f>VLOOKUP(F60,Destination!$B$2:$D$425,3,0)</f>
        <v>#N/A</v>
      </c>
      <c r="J60" s="186" t="e">
        <f>VLOOKUP(I60,Cost!$A$3:$G$27,IF(D60=1.2,2,IF(D60=2,3,IF(D60=5,4,IF(D60=8,5,IF(D60=10,6,7))))),0)</f>
        <v>#N/A</v>
      </c>
      <c r="K60" s="186"/>
      <c r="L60" s="186"/>
      <c r="M60" s="187" t="e">
        <f t="shared" si="1"/>
        <v>#N/A</v>
      </c>
      <c r="N60" s="188"/>
    </row>
    <row r="61" spans="1:14" ht="20.25" customHeight="1">
      <c r="A61" s="177" t="str">
        <f>IF(B60&lt;&gt;"",COUNTA(B$2:B60),"")</f>
        <v/>
      </c>
      <c r="B61" s="178"/>
      <c r="C61" s="179"/>
      <c r="D61" s="179" t="e">
        <f>VLOOKUP($C61,'trong tai xe'!A$1:B$518,2,0)</f>
        <v>#N/A</v>
      </c>
      <c r="E61" s="179"/>
      <c r="F61" s="180"/>
      <c r="G61" s="179"/>
      <c r="H61" s="181"/>
      <c r="I61" s="179" t="e">
        <f>VLOOKUP(F61,Destination!$B$2:$D$425,3,0)</f>
        <v>#N/A</v>
      </c>
      <c r="J61" s="186" t="e">
        <f>VLOOKUP(I61,Cost!$A$3:$G$27,IF(D61=1.2,2,IF(D61=2,3,IF(D61=5,4,IF(D61=8,5,IF(D61=10,6,7))))),0)</f>
        <v>#N/A</v>
      </c>
      <c r="K61" s="186"/>
      <c r="L61" s="186"/>
      <c r="M61" s="187" t="e">
        <f t="shared" si="1"/>
        <v>#N/A</v>
      </c>
      <c r="N61" s="188"/>
    </row>
    <row r="62" spans="1:14" ht="20.25" customHeight="1">
      <c r="A62" s="177" t="str">
        <f>IF(B61&lt;&gt;"",COUNTA(B$2:B61),"")</f>
        <v/>
      </c>
      <c r="B62" s="178"/>
      <c r="C62" s="179"/>
      <c r="D62" s="179" t="e">
        <f>VLOOKUP($C62,'trong tai xe'!A$1:B$518,2,0)</f>
        <v>#N/A</v>
      </c>
      <c r="E62" s="179"/>
      <c r="F62" s="180"/>
      <c r="G62" s="179"/>
      <c r="H62" s="181"/>
      <c r="I62" s="179" t="e">
        <f>VLOOKUP(F62,Destination!$B$2:$D$425,3,0)</f>
        <v>#N/A</v>
      </c>
      <c r="J62" s="186" t="e">
        <f>VLOOKUP(I62,Cost!$A$3:$G$27,IF(D62=1.2,2,IF(D62=2,3,IF(D62=5,4,IF(D62=8,5,IF(D62=10,6,7))))),0)</f>
        <v>#N/A</v>
      </c>
      <c r="K62" s="186"/>
      <c r="L62" s="186"/>
      <c r="M62" s="187" t="e">
        <f t="shared" si="1"/>
        <v>#N/A</v>
      </c>
      <c r="N62" s="188"/>
    </row>
    <row r="63" spans="1:14" ht="20.25" customHeight="1">
      <c r="A63" s="177" t="str">
        <f>IF(B62&lt;&gt;"",COUNTA(B$2:B62),"")</f>
        <v/>
      </c>
      <c r="B63" s="178"/>
      <c r="C63" s="179"/>
      <c r="D63" s="179" t="e">
        <f>VLOOKUP($C63,'trong tai xe'!A$1:B$518,2,0)</f>
        <v>#N/A</v>
      </c>
      <c r="E63" s="179"/>
      <c r="F63" s="180"/>
      <c r="G63" s="179"/>
      <c r="H63" s="181"/>
      <c r="I63" s="179" t="e">
        <f>VLOOKUP(F63,Destination!$B$2:$D$425,3,0)</f>
        <v>#N/A</v>
      </c>
      <c r="J63" s="186" t="e">
        <f>VLOOKUP(I63,Cost!$A$3:$G$27,IF(D63=1.2,2,IF(D63=2,3,IF(D63=5,4,IF(D63=8,5,IF(D63=10,6,7))))),0)</f>
        <v>#N/A</v>
      </c>
      <c r="K63" s="186"/>
      <c r="L63" s="186"/>
      <c r="M63" s="187" t="e">
        <f t="shared" si="1"/>
        <v>#N/A</v>
      </c>
      <c r="N63" s="188"/>
    </row>
    <row r="64" spans="1:14" ht="20.25" customHeight="1">
      <c r="A64" s="177" t="str">
        <f>IF(B63&lt;&gt;"",COUNTA(B$2:B63),"")</f>
        <v/>
      </c>
      <c r="B64" s="178"/>
      <c r="C64" s="179"/>
      <c r="D64" s="179" t="e">
        <f>VLOOKUP($C64,'trong tai xe'!A$1:B$518,2,0)</f>
        <v>#N/A</v>
      </c>
      <c r="E64" s="179"/>
      <c r="F64" s="180"/>
      <c r="G64" s="179"/>
      <c r="H64" s="181"/>
      <c r="I64" s="179" t="e">
        <f>VLOOKUP(F64,Destination!$B$2:$D$425,3,0)</f>
        <v>#N/A</v>
      </c>
      <c r="J64" s="186" t="e">
        <f>VLOOKUP(I64,Cost!$A$3:$G$27,IF(D64=1.2,2,IF(D64=2,3,IF(D64=5,4,IF(D64=8,5,IF(D64=10,6,7))))),0)</f>
        <v>#N/A</v>
      </c>
      <c r="K64" s="186"/>
      <c r="L64" s="186"/>
      <c r="M64" s="187" t="e">
        <f t="shared" si="1"/>
        <v>#N/A</v>
      </c>
      <c r="N64" s="188"/>
    </row>
    <row r="65" spans="1:14" ht="20.25" customHeight="1">
      <c r="A65" s="177" t="str">
        <f>IF(B64&lt;&gt;"",COUNTA(B$2:B64),"")</f>
        <v/>
      </c>
      <c r="B65" s="178"/>
      <c r="C65" s="179"/>
      <c r="D65" s="179" t="e">
        <f>VLOOKUP($C65,'trong tai xe'!A$1:B$518,2,0)</f>
        <v>#N/A</v>
      </c>
      <c r="E65" s="179"/>
      <c r="F65" s="180"/>
      <c r="G65" s="179"/>
      <c r="H65" s="181"/>
      <c r="I65" s="179" t="e">
        <f>VLOOKUP(F65,Destination!$B$2:$D$425,3,0)</f>
        <v>#N/A</v>
      </c>
      <c r="J65" s="186" t="e">
        <f>VLOOKUP(I65,Cost!$A$3:$G$27,IF(D65=1.2,2,IF(D65=2,3,IF(D65=5,4,IF(D65=8,5,IF(D65=10,6,7))))),0)</f>
        <v>#N/A</v>
      </c>
      <c r="K65" s="186"/>
      <c r="L65" s="186"/>
      <c r="M65" s="187" t="e">
        <f t="shared" si="1"/>
        <v>#N/A</v>
      </c>
      <c r="N65" s="188"/>
    </row>
    <row r="66" spans="1:14" ht="20.25" customHeight="1">
      <c r="A66" s="177" t="str">
        <f>IF(B65&lt;&gt;"",COUNTA(B$2:B65),"")</f>
        <v/>
      </c>
      <c r="B66" s="178"/>
      <c r="C66" s="179"/>
      <c r="D66" s="179" t="e">
        <f>VLOOKUP($C66,'trong tai xe'!A$1:B$518,2,0)</f>
        <v>#N/A</v>
      </c>
      <c r="E66" s="179"/>
      <c r="F66" s="180"/>
      <c r="G66" s="179"/>
      <c r="H66" s="181"/>
      <c r="I66" s="179" t="e">
        <f>VLOOKUP(F66,Destination!$B$2:$D$425,3,0)</f>
        <v>#N/A</v>
      </c>
      <c r="J66" s="186" t="e">
        <f>VLOOKUP(I66,Cost!$A$3:$G$27,IF(D66=1.2,2,IF(D66=2,3,IF(D66=5,4,IF(D66=8,5,IF(D66=10,6,7))))),0)</f>
        <v>#N/A</v>
      </c>
      <c r="K66" s="186"/>
      <c r="L66" s="186"/>
      <c r="M66" s="187" t="e">
        <f t="shared" si="1"/>
        <v>#N/A</v>
      </c>
      <c r="N66" s="188"/>
    </row>
    <row r="67" spans="1:14" ht="20.25" customHeight="1">
      <c r="A67" s="177" t="str">
        <f>IF(B66&lt;&gt;"",COUNTA(B$2:B66),"")</f>
        <v/>
      </c>
      <c r="B67" s="178"/>
      <c r="C67" s="179"/>
      <c r="D67" s="179" t="e">
        <f>VLOOKUP($C67,'trong tai xe'!A$1:B$518,2,0)</f>
        <v>#N/A</v>
      </c>
      <c r="E67" s="179"/>
      <c r="F67" s="180"/>
      <c r="G67" s="179"/>
      <c r="H67" s="181"/>
      <c r="I67" s="179" t="e">
        <f>VLOOKUP(F67,Destination!$B$2:$D$425,3,0)</f>
        <v>#N/A</v>
      </c>
      <c r="J67" s="186" t="e">
        <f>VLOOKUP(I67,Cost!$A$3:$G$27,IF(D67=1.2,2,IF(D67=2,3,IF(D67=5,4,IF(D67=8,5,IF(D67=10,6,7))))),0)</f>
        <v>#N/A</v>
      </c>
      <c r="K67" s="186"/>
      <c r="L67" s="186"/>
      <c r="M67" s="187" t="e">
        <f t="shared" si="1"/>
        <v>#N/A</v>
      </c>
      <c r="N67" s="188"/>
    </row>
    <row r="68" spans="1:14" ht="20.25" customHeight="1">
      <c r="A68" s="177" t="str">
        <f>IF(B67&lt;&gt;"",COUNTA(B$2:B67),"")</f>
        <v/>
      </c>
      <c r="B68" s="178"/>
      <c r="C68" s="179"/>
      <c r="D68" s="179" t="e">
        <f>VLOOKUP($C68,'trong tai xe'!A$1:B$518,2,0)</f>
        <v>#N/A</v>
      </c>
      <c r="E68" s="179"/>
      <c r="F68" s="180"/>
      <c r="G68" s="179"/>
      <c r="H68" s="181"/>
      <c r="I68" s="179" t="e">
        <f>VLOOKUP(F68,Destination!$B$2:$D$425,3,0)</f>
        <v>#N/A</v>
      </c>
      <c r="J68" s="186" t="e">
        <f>VLOOKUP(I68,Cost!$A$3:$G$27,IF(D68=1.2,2,IF(D68=2,3,IF(D68=5,4,IF(D68=8,5,IF(D68=10,6,7))))),0)</f>
        <v>#N/A</v>
      </c>
      <c r="K68" s="186"/>
      <c r="L68" s="186"/>
      <c r="M68" s="187" t="e">
        <f t="shared" ref="M68:M70" si="2">J68+K68</f>
        <v>#N/A</v>
      </c>
      <c r="N68" s="188"/>
    </row>
    <row r="69" spans="1:14" ht="20.25" customHeight="1">
      <c r="A69" s="177" t="str">
        <f>IF(B68&lt;&gt;"",COUNTA(B$2:B68),"")</f>
        <v/>
      </c>
      <c r="B69" s="178"/>
      <c r="C69" s="179"/>
      <c r="D69" s="179" t="e">
        <f>VLOOKUP($C69,'trong tai xe'!A$1:B$518,2,0)</f>
        <v>#N/A</v>
      </c>
      <c r="E69" s="179"/>
      <c r="F69" s="180"/>
      <c r="G69" s="179"/>
      <c r="H69" s="181"/>
      <c r="I69" s="179" t="e">
        <f>VLOOKUP(F69,Destination!$B$2:$D$425,3,0)</f>
        <v>#N/A</v>
      </c>
      <c r="J69" s="186" t="e">
        <f>VLOOKUP(I69,Cost!$A$3:$G$27,IF(D69=1.2,2,IF(D69=2,3,IF(D69=5,4,IF(D69=8,5,IF(D69=10,6,7))))),0)</f>
        <v>#N/A</v>
      </c>
      <c r="K69" s="186"/>
      <c r="L69" s="186"/>
      <c r="M69" s="187" t="e">
        <f t="shared" si="2"/>
        <v>#N/A</v>
      </c>
      <c r="N69" s="188"/>
    </row>
    <row r="70" spans="1:14" ht="20.25" customHeight="1">
      <c r="A70" s="177" t="str">
        <f>IF(B69&lt;&gt;"",COUNTA(B$2:B69),"")</f>
        <v/>
      </c>
      <c r="B70" s="178"/>
      <c r="C70" s="179"/>
      <c r="D70" s="179" t="e">
        <f>VLOOKUP($C70,'trong tai xe'!A$1:B$518,2,0)</f>
        <v>#N/A</v>
      </c>
      <c r="E70" s="179"/>
      <c r="F70" s="180"/>
      <c r="G70" s="179"/>
      <c r="H70" s="181"/>
      <c r="I70" s="179" t="e">
        <f>VLOOKUP(F70,Destination!$B$2:$D$425,3,0)</f>
        <v>#N/A</v>
      </c>
      <c r="J70" s="186" t="e">
        <f>VLOOKUP(I70,Cost!$A$3:$G$27,IF(D70=1.2,2,IF(D70=2,3,IF(D70=5,4,IF(D70=8,5,IF(D70=10,6,7))))),0)</f>
        <v>#N/A</v>
      </c>
      <c r="K70" s="186"/>
      <c r="L70" s="186"/>
      <c r="M70" s="187" t="e">
        <f t="shared" si="2"/>
        <v>#N/A</v>
      </c>
      <c r="N70" s="188"/>
    </row>
    <row r="71" spans="1:14" ht="21">
      <c r="A71" s="438" t="s">
        <v>144</v>
      </c>
      <c r="B71" s="439"/>
      <c r="C71" s="439"/>
      <c r="D71" s="439"/>
      <c r="E71" s="439"/>
      <c r="F71" s="439"/>
      <c r="G71" s="440"/>
      <c r="H71" s="189">
        <f t="shared" ref="H71:K71" si="3">SUM(H3:H70)</f>
        <v>4640</v>
      </c>
      <c r="I71" s="190" t="e">
        <f t="shared" si="3"/>
        <v>#N/A</v>
      </c>
      <c r="J71" s="191" t="e">
        <f t="shared" si="3"/>
        <v>#N/A</v>
      </c>
      <c r="K71" s="192">
        <f t="shared" si="3"/>
        <v>0</v>
      </c>
      <c r="L71" s="193"/>
      <c r="M71" s="194" t="e">
        <f>SUM(M3:M70)</f>
        <v>#N/A</v>
      </c>
      <c r="N71" s="195"/>
    </row>
  </sheetData>
  <mergeCells count="2">
    <mergeCell ref="A1:N1"/>
    <mergeCell ref="A71:G71"/>
  </mergeCells>
  <pageMargins left="0.16875000000000001" right="0.22916666666666699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30"/>
  <sheetViews>
    <sheetView topLeftCell="A4" workbookViewId="0">
      <selection sqref="A1:L31"/>
    </sheetView>
  </sheetViews>
  <sheetFormatPr defaultRowHeight="14.25"/>
  <cols>
    <col min="10" max="10" width="15.140625" customWidth="1"/>
    <col min="12" max="12" width="14.85546875" customWidth="1"/>
  </cols>
  <sheetData>
    <row r="1" spans="1:12">
      <c r="A1" s="441" t="s">
        <v>669</v>
      </c>
      <c r="B1" s="441"/>
      <c r="C1" s="441"/>
      <c r="D1" s="441"/>
      <c r="E1" s="441"/>
      <c r="F1" s="321"/>
      <c r="G1" s="321"/>
      <c r="H1" s="321"/>
      <c r="I1" s="442" t="s">
        <v>670</v>
      </c>
      <c r="J1" s="442"/>
      <c r="K1" s="442"/>
      <c r="L1" s="443"/>
    </row>
    <row r="2" spans="1:12">
      <c r="A2" s="441" t="s">
        <v>671</v>
      </c>
      <c r="B2" s="441"/>
      <c r="C2" s="441"/>
      <c r="D2" s="441"/>
      <c r="E2" s="441"/>
      <c r="F2" s="321"/>
      <c r="G2" s="321"/>
      <c r="H2" s="321"/>
      <c r="I2" s="442" t="s">
        <v>672</v>
      </c>
      <c r="J2" s="442"/>
      <c r="K2" s="442"/>
      <c r="L2" s="443"/>
    </row>
    <row r="3" spans="1:12">
      <c r="A3" s="441" t="s">
        <v>673</v>
      </c>
      <c r="B3" s="441"/>
      <c r="C3" s="441"/>
      <c r="D3" s="441"/>
      <c r="E3" s="441"/>
      <c r="F3" s="321"/>
      <c r="G3" s="321"/>
      <c r="H3" s="321"/>
      <c r="I3" s="442" t="s">
        <v>674</v>
      </c>
      <c r="J3" s="442"/>
      <c r="K3" s="442"/>
      <c r="L3" s="443"/>
    </row>
    <row r="4" spans="1:12">
      <c r="A4" s="441" t="s">
        <v>675</v>
      </c>
      <c r="B4" s="441"/>
      <c r="C4" s="441"/>
      <c r="D4" s="441"/>
      <c r="E4" s="441"/>
      <c r="F4" s="321"/>
      <c r="G4" s="321"/>
      <c r="H4" s="321"/>
      <c r="I4" s="441" t="s">
        <v>675</v>
      </c>
      <c r="J4" s="441"/>
      <c r="K4" s="441"/>
      <c r="L4" s="444"/>
    </row>
    <row r="5" spans="1:12" ht="15.75">
      <c r="A5" s="445" t="s">
        <v>676</v>
      </c>
      <c r="B5" s="445"/>
      <c r="C5" s="445"/>
      <c r="D5" s="445"/>
      <c r="E5" s="445"/>
      <c r="F5" s="445"/>
      <c r="G5" s="445"/>
      <c r="H5" s="445"/>
      <c r="I5" s="445"/>
      <c r="J5" s="445"/>
      <c r="K5" s="445"/>
      <c r="L5" s="446"/>
    </row>
    <row r="6" spans="1:12">
      <c r="A6" s="447" t="s">
        <v>677</v>
      </c>
      <c r="B6" s="447"/>
      <c r="C6" s="447"/>
      <c r="D6" s="447"/>
      <c r="E6" s="447"/>
      <c r="F6" s="447"/>
      <c r="G6" s="447"/>
      <c r="H6" s="447"/>
      <c r="I6" s="447"/>
      <c r="J6" s="447"/>
      <c r="K6" s="447"/>
      <c r="L6" s="448"/>
    </row>
    <row r="7" spans="1:12">
      <c r="A7" s="322" t="s">
        <v>706</v>
      </c>
      <c r="B7" s="323"/>
      <c r="C7" s="324"/>
      <c r="D7" s="325"/>
      <c r="E7" s="325"/>
      <c r="F7" s="325"/>
      <c r="G7" s="325"/>
      <c r="H7" s="325"/>
      <c r="I7" s="326" t="s">
        <v>678</v>
      </c>
      <c r="J7" s="327"/>
      <c r="K7" s="326"/>
      <c r="L7" s="328"/>
    </row>
    <row r="8" spans="1:12">
      <c r="A8" s="329"/>
      <c r="B8" s="330"/>
      <c r="C8" s="331"/>
      <c r="D8" s="111"/>
      <c r="E8" s="332"/>
      <c r="F8" s="332"/>
      <c r="G8" s="332"/>
      <c r="H8" s="332"/>
      <c r="I8" s="333"/>
      <c r="J8" s="334"/>
      <c r="K8" s="334"/>
      <c r="L8" s="335"/>
    </row>
    <row r="9" spans="1:12">
      <c r="A9" s="449" t="s">
        <v>679</v>
      </c>
      <c r="B9" s="449" t="s">
        <v>680</v>
      </c>
      <c r="C9" s="451" t="s">
        <v>681</v>
      </c>
      <c r="D9" s="451" t="s">
        <v>682</v>
      </c>
      <c r="E9" s="451" t="s">
        <v>683</v>
      </c>
      <c r="F9" s="453" t="s">
        <v>684</v>
      </c>
      <c r="G9" s="453"/>
      <c r="H9" s="453"/>
      <c r="I9" s="454" t="s">
        <v>685</v>
      </c>
      <c r="J9" s="455">
        <v>42658</v>
      </c>
      <c r="K9" s="456"/>
      <c r="L9" s="457" t="s">
        <v>686</v>
      </c>
    </row>
    <row r="10" spans="1:12">
      <c r="A10" s="450"/>
      <c r="B10" s="450"/>
      <c r="C10" s="452"/>
      <c r="D10" s="452"/>
      <c r="E10" s="452"/>
      <c r="F10" s="336" t="s">
        <v>687</v>
      </c>
      <c r="G10" s="336" t="s">
        <v>688</v>
      </c>
      <c r="H10" s="336" t="s">
        <v>689</v>
      </c>
      <c r="I10" s="454"/>
      <c r="J10" s="337" t="s">
        <v>690</v>
      </c>
      <c r="K10" s="338" t="s">
        <v>691</v>
      </c>
      <c r="L10" s="457"/>
    </row>
    <row r="11" spans="1:12" ht="22.5">
      <c r="A11" s="339"/>
      <c r="B11" s="340" t="s">
        <v>692</v>
      </c>
      <c r="C11" s="341"/>
      <c r="D11" s="341"/>
      <c r="E11" s="342"/>
      <c r="F11" s="343"/>
      <c r="G11" s="343"/>
      <c r="H11" s="343"/>
      <c r="I11" s="344"/>
      <c r="J11" s="345"/>
      <c r="K11" s="346"/>
      <c r="L11" s="347"/>
    </row>
    <row r="12" spans="1:12">
      <c r="A12" s="348">
        <v>1</v>
      </c>
      <c r="B12" s="349" t="s">
        <v>693</v>
      </c>
      <c r="C12" s="350">
        <v>14459</v>
      </c>
      <c r="D12" s="350">
        <v>1.2</v>
      </c>
      <c r="E12" s="351"/>
      <c r="F12" s="343"/>
      <c r="G12" s="343"/>
      <c r="H12" s="343"/>
      <c r="I12" s="352"/>
      <c r="J12" s="353">
        <f>'14459-1.2T'!M46</f>
        <v>20149185</v>
      </c>
      <c r="K12" s="353"/>
      <c r="L12" s="354"/>
    </row>
    <row r="13" spans="1:12">
      <c r="A13" s="348">
        <v>2</v>
      </c>
      <c r="B13" s="349" t="s">
        <v>693</v>
      </c>
      <c r="C13" s="350">
        <v>34439</v>
      </c>
      <c r="D13" s="350">
        <v>1.2</v>
      </c>
      <c r="E13" s="351"/>
      <c r="F13" s="343"/>
      <c r="G13" s="343"/>
      <c r="H13" s="343"/>
      <c r="I13" s="352"/>
      <c r="J13" s="353">
        <f>'34439-1.2T (2)'!M42</f>
        <v>25955032.5</v>
      </c>
      <c r="K13" s="353"/>
      <c r="L13" s="354"/>
    </row>
    <row r="14" spans="1:12">
      <c r="A14" s="348">
        <v>4</v>
      </c>
      <c r="B14" s="349" t="s">
        <v>693</v>
      </c>
      <c r="C14" s="349" t="s">
        <v>694</v>
      </c>
      <c r="D14" s="349" t="s">
        <v>695</v>
      </c>
      <c r="E14" s="355">
        <v>39833</v>
      </c>
      <c r="F14" s="356">
        <v>5.95</v>
      </c>
      <c r="G14" s="356">
        <v>2.31</v>
      </c>
      <c r="H14" s="356">
        <v>2.4300000000000002</v>
      </c>
      <c r="I14" s="357">
        <f>F14*G14*H14</f>
        <v>33.399135000000001</v>
      </c>
      <c r="J14" s="353">
        <f>'2634-5T1'!K35</f>
        <v>26335211.5</v>
      </c>
      <c r="K14" s="353"/>
      <c r="L14" s="353"/>
    </row>
    <row r="15" spans="1:12">
      <c r="A15" s="348">
        <v>5</v>
      </c>
      <c r="B15" s="349" t="s">
        <v>693</v>
      </c>
      <c r="C15" s="349">
        <v>71306</v>
      </c>
      <c r="D15" s="349" t="s">
        <v>696</v>
      </c>
      <c r="E15" s="358"/>
      <c r="F15" s="359"/>
      <c r="G15" s="359"/>
      <c r="H15" s="359"/>
      <c r="I15" s="360"/>
      <c r="J15" s="353">
        <f>'71306-8T'!M25</f>
        <v>23209023.399999999</v>
      </c>
      <c r="K15" s="353"/>
      <c r="L15" s="361"/>
    </row>
    <row r="16" spans="1:12">
      <c r="A16" s="348">
        <v>6</v>
      </c>
      <c r="B16" s="349" t="s">
        <v>693</v>
      </c>
      <c r="C16" s="362" t="s">
        <v>43</v>
      </c>
      <c r="D16" s="349" t="s">
        <v>696</v>
      </c>
      <c r="E16" s="358"/>
      <c r="F16" s="359"/>
      <c r="G16" s="359"/>
      <c r="H16" s="359"/>
      <c r="I16" s="360"/>
      <c r="J16" s="353">
        <f>'0271-8T'!K24</f>
        <v>33749938</v>
      </c>
      <c r="K16" s="353"/>
      <c r="L16" s="361"/>
    </row>
    <row r="17" spans="1:12" ht="15" thickBot="1">
      <c r="A17" s="363"/>
      <c r="B17" s="364" t="s">
        <v>697</v>
      </c>
      <c r="C17" s="365"/>
      <c r="D17" s="365"/>
      <c r="E17" s="365"/>
      <c r="F17" s="366"/>
      <c r="G17" s="366"/>
      <c r="H17" s="366"/>
      <c r="I17" s="367"/>
      <c r="J17" s="368">
        <f>SUM(J12:J16)</f>
        <v>129398390.40000001</v>
      </c>
      <c r="K17" s="369">
        <f>SUM(K12:K16)</f>
        <v>0</v>
      </c>
      <c r="L17" s="370"/>
    </row>
    <row r="18" spans="1:12" ht="24.75" thickTop="1">
      <c r="A18" s="371"/>
      <c r="B18" s="372" t="s">
        <v>698</v>
      </c>
      <c r="C18" s="373"/>
      <c r="D18" s="374"/>
      <c r="E18" s="375"/>
      <c r="F18" s="376"/>
      <c r="G18" s="376"/>
      <c r="H18" s="376"/>
      <c r="I18" s="377"/>
      <c r="J18" s="378"/>
      <c r="K18" s="378"/>
      <c r="L18" s="354"/>
    </row>
    <row r="19" spans="1:12" ht="15" thickBot="1">
      <c r="A19" s="379"/>
      <c r="B19" s="380" t="s">
        <v>699</v>
      </c>
      <c r="C19" s="379"/>
      <c r="D19" s="379"/>
      <c r="E19" s="379"/>
      <c r="F19" s="381"/>
      <c r="G19" s="381"/>
      <c r="H19" s="381"/>
      <c r="I19" s="382"/>
      <c r="J19" s="383">
        <f>J17</f>
        <v>129398390.40000001</v>
      </c>
      <c r="K19" s="383">
        <f>K17</f>
        <v>0</v>
      </c>
      <c r="L19" s="384"/>
    </row>
    <row r="20" spans="1:12" ht="15.75" thickTop="1" thickBot="1">
      <c r="A20" s="363"/>
      <c r="B20" s="364" t="s">
        <v>700</v>
      </c>
      <c r="C20" s="385"/>
      <c r="D20" s="385"/>
      <c r="E20" s="386"/>
      <c r="F20" s="387"/>
      <c r="G20" s="387"/>
      <c r="H20" s="387"/>
      <c r="I20" s="388"/>
      <c r="J20" s="389">
        <f>SUM(J19)</f>
        <v>129398390.40000001</v>
      </c>
      <c r="K20" s="389">
        <f>SUM(K19)</f>
        <v>0</v>
      </c>
      <c r="L20" s="390"/>
    </row>
    <row r="21" spans="1:12" ht="15.75" thickTop="1" thickBot="1">
      <c r="A21" s="391"/>
      <c r="B21" s="391"/>
      <c r="C21" s="391"/>
      <c r="D21" s="391"/>
      <c r="E21" s="391"/>
      <c r="F21" s="392"/>
      <c r="G21" s="392"/>
      <c r="H21" s="392"/>
      <c r="I21" s="393"/>
      <c r="J21" s="394"/>
      <c r="K21" s="394"/>
      <c r="L21" s="395"/>
    </row>
    <row r="22" spans="1:12" ht="15" thickTop="1">
      <c r="A22" s="396"/>
      <c r="B22" s="111"/>
      <c r="C22" s="331"/>
      <c r="D22" s="111"/>
      <c r="E22" s="332"/>
      <c r="F22" s="332"/>
      <c r="G22" s="332"/>
      <c r="I22" s="333"/>
      <c r="J22" s="397" t="s">
        <v>701</v>
      </c>
      <c r="K22" s="397"/>
      <c r="L22" s="335">
        <f>J20</f>
        <v>129398390.40000001</v>
      </c>
    </row>
    <row r="23" spans="1:12" ht="16.5" thickBot="1">
      <c r="A23" s="458" t="s">
        <v>146</v>
      </c>
      <c r="B23" s="458"/>
      <c r="C23" s="458"/>
      <c r="D23" s="157"/>
      <c r="E23" s="459" t="s">
        <v>147</v>
      </c>
      <c r="F23" s="459"/>
      <c r="G23" s="398"/>
      <c r="I23" s="333"/>
      <c r="J23" s="399" t="s">
        <v>702</v>
      </c>
      <c r="K23" s="399"/>
      <c r="L23" s="400">
        <f>L22*10%</f>
        <v>12939839.040000001</v>
      </c>
    </row>
    <row r="24" spans="1:12" ht="15" thickTop="1">
      <c r="A24" s="396"/>
      <c r="B24" s="116"/>
      <c r="C24" s="116"/>
      <c r="D24" s="116"/>
      <c r="F24" s="46"/>
      <c r="G24" s="398"/>
      <c r="I24" s="333"/>
      <c r="J24" s="401" t="s">
        <v>703</v>
      </c>
      <c r="K24" s="401"/>
      <c r="L24" s="402">
        <f>SUM(L22:L23)</f>
        <v>142338229.44</v>
      </c>
    </row>
    <row r="25" spans="1:12">
      <c r="B25" s="116"/>
      <c r="C25" s="403"/>
      <c r="D25" s="159"/>
      <c r="E25" s="404"/>
      <c r="F25" s="46"/>
      <c r="G25" s="398"/>
      <c r="J25" s="334"/>
      <c r="K25" s="334"/>
    </row>
    <row r="26" spans="1:12">
      <c r="B26" s="116"/>
      <c r="C26" s="403"/>
      <c r="D26" s="159"/>
      <c r="E26" s="404"/>
      <c r="F26" s="46"/>
      <c r="G26" s="398"/>
      <c r="J26" s="334"/>
      <c r="K26" s="334"/>
    </row>
    <row r="27" spans="1:12">
      <c r="B27" s="116"/>
      <c r="C27" s="403"/>
      <c r="D27" s="159"/>
      <c r="E27" s="404"/>
      <c r="G27" s="398"/>
      <c r="J27" s="405"/>
      <c r="K27" s="334"/>
    </row>
    <row r="28" spans="1:12">
      <c r="B28" s="116"/>
      <c r="C28" s="17"/>
      <c r="D28" s="17"/>
      <c r="G28" s="398"/>
      <c r="J28" s="406"/>
      <c r="K28" s="334"/>
    </row>
    <row r="29" spans="1:12">
      <c r="B29" s="116"/>
      <c r="C29" s="115"/>
      <c r="D29" s="115"/>
      <c r="E29" s="46"/>
      <c r="F29" s="46"/>
      <c r="G29" s="398"/>
      <c r="J29" s="334"/>
      <c r="K29" s="334"/>
    </row>
    <row r="30" spans="1:12">
      <c r="B30" s="116"/>
      <c r="C30" s="115"/>
      <c r="D30" s="115"/>
      <c r="E30" s="46"/>
      <c r="F30" s="46"/>
      <c r="G30" s="398"/>
      <c r="J30" s="334"/>
      <c r="K30" s="334"/>
    </row>
  </sheetData>
  <mergeCells count="21">
    <mergeCell ref="A23:C23"/>
    <mergeCell ref="E23:F23"/>
    <mergeCell ref="A4:E4"/>
    <mergeCell ref="I4:L4"/>
    <mergeCell ref="A5:L5"/>
    <mergeCell ref="A6:L6"/>
    <mergeCell ref="A9:A10"/>
    <mergeCell ref="B9:B10"/>
    <mergeCell ref="C9:C10"/>
    <mergeCell ref="D9:D10"/>
    <mergeCell ref="E9:E10"/>
    <mergeCell ref="F9:H9"/>
    <mergeCell ref="I9:I10"/>
    <mergeCell ref="J9:K9"/>
    <mergeCell ref="L9:L10"/>
    <mergeCell ref="A1:E1"/>
    <mergeCell ref="I1:L1"/>
    <mergeCell ref="A2:E2"/>
    <mergeCell ref="I2:L2"/>
    <mergeCell ref="A3:E3"/>
    <mergeCell ref="I3:L3"/>
  </mergeCells>
  <pageMargins left="0.7" right="0.7" top="0.75" bottom="0.75" header="0.3" footer="0.3"/>
  <pageSetup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38"/>
  <sheetViews>
    <sheetView workbookViewId="0">
      <selection activeCell="I40" sqref="I40"/>
    </sheetView>
  </sheetViews>
  <sheetFormatPr defaultColWidth="9" defaultRowHeight="14.25"/>
  <cols>
    <col min="1" max="1" width="9.140625" customWidth="1"/>
    <col min="2" max="2" width="20.42578125" customWidth="1"/>
    <col min="3" max="3" width="21" customWidth="1"/>
    <col min="4" max="5" width="11.42578125" customWidth="1"/>
    <col min="6" max="6" width="15.85546875" customWidth="1"/>
    <col min="7" max="8" width="11" customWidth="1"/>
  </cols>
  <sheetData>
    <row r="1" spans="1:8" ht="23.25" customHeight="1">
      <c r="A1" s="460" t="s">
        <v>182</v>
      </c>
      <c r="B1" s="460"/>
      <c r="C1" s="460"/>
      <c r="D1" s="460"/>
      <c r="E1" s="460"/>
      <c r="F1" s="460"/>
    </row>
    <row r="2" spans="1:8" ht="33.75" customHeight="1">
      <c r="A2" s="461" t="s">
        <v>185</v>
      </c>
      <c r="B2" s="461"/>
      <c r="C2" s="461"/>
      <c r="D2" s="461"/>
      <c r="E2" s="461"/>
      <c r="F2" s="461"/>
    </row>
    <row r="4" spans="1:8" ht="24.75" customHeight="1">
      <c r="A4" s="87" t="s">
        <v>186</v>
      </c>
      <c r="B4" s="87" t="s">
        <v>187</v>
      </c>
      <c r="C4" s="87" t="s">
        <v>58</v>
      </c>
      <c r="D4" s="87" t="s">
        <v>188</v>
      </c>
      <c r="E4" s="88"/>
      <c r="F4" s="89" t="s">
        <v>189</v>
      </c>
    </row>
    <row r="5" spans="1:8" ht="33" customHeight="1">
      <c r="A5" s="90">
        <v>1</v>
      </c>
      <c r="B5" s="91" t="s">
        <v>83</v>
      </c>
      <c r="C5" s="91" t="s">
        <v>190</v>
      </c>
      <c r="D5" s="90">
        <v>1</v>
      </c>
      <c r="E5" s="92">
        <v>0.1</v>
      </c>
      <c r="F5" s="93">
        <v>0.9</v>
      </c>
      <c r="G5" s="19"/>
      <c r="H5" s="94"/>
    </row>
    <row r="6" spans="1:8" ht="25.5" customHeight="1">
      <c r="A6" s="95">
        <v>2</v>
      </c>
      <c r="B6" s="96" t="s">
        <v>191</v>
      </c>
      <c r="C6" s="96" t="s">
        <v>190</v>
      </c>
      <c r="D6" s="95">
        <v>6</v>
      </c>
      <c r="E6" s="97">
        <v>0.05</v>
      </c>
      <c r="F6" s="98">
        <v>0.95</v>
      </c>
      <c r="H6" s="94"/>
    </row>
    <row r="7" spans="1:8" ht="27" customHeight="1">
      <c r="A7" s="95">
        <v>3</v>
      </c>
      <c r="B7" s="96" t="s">
        <v>97</v>
      </c>
      <c r="C7" s="96" t="s">
        <v>190</v>
      </c>
      <c r="D7" s="95">
        <v>1</v>
      </c>
      <c r="E7" s="97">
        <v>0.1</v>
      </c>
      <c r="F7" s="98">
        <v>0.9</v>
      </c>
    </row>
    <row r="8" spans="1:8" ht="27" customHeight="1">
      <c r="A8" s="95">
        <v>4</v>
      </c>
      <c r="B8" s="96" t="s">
        <v>76</v>
      </c>
      <c r="C8" s="96" t="s">
        <v>190</v>
      </c>
      <c r="D8" s="95">
        <v>1</v>
      </c>
      <c r="E8" s="97">
        <v>0.1</v>
      </c>
      <c r="F8" s="98">
        <v>0.9</v>
      </c>
    </row>
    <row r="9" spans="1:8" ht="27" customHeight="1">
      <c r="A9" s="99">
        <v>5</v>
      </c>
      <c r="B9" s="100" t="s">
        <v>192</v>
      </c>
      <c r="C9" s="100" t="s">
        <v>190</v>
      </c>
      <c r="D9" s="99">
        <v>4</v>
      </c>
      <c r="E9" s="101">
        <v>0.05</v>
      </c>
      <c r="F9" s="102">
        <v>0.95</v>
      </c>
    </row>
    <row r="10" spans="1:8" ht="21.75" customHeight="1">
      <c r="A10" s="103">
        <v>6</v>
      </c>
      <c r="B10" s="104" t="s">
        <v>193</v>
      </c>
      <c r="C10" s="104" t="s">
        <v>190</v>
      </c>
      <c r="D10" s="105">
        <v>1</v>
      </c>
      <c r="E10" s="106">
        <v>0.1</v>
      </c>
      <c r="F10" s="464">
        <v>0.9</v>
      </c>
    </row>
    <row r="11" spans="1:8" ht="21.75" customHeight="1">
      <c r="A11" s="95">
        <v>7</v>
      </c>
      <c r="B11" s="52" t="s">
        <v>194</v>
      </c>
      <c r="C11" s="52" t="s">
        <v>190</v>
      </c>
      <c r="D11" s="51">
        <v>1</v>
      </c>
      <c r="E11" s="97">
        <v>0.1</v>
      </c>
      <c r="F11" s="465"/>
    </row>
    <row r="12" spans="1:8" ht="21.75" customHeight="1">
      <c r="A12" s="95">
        <v>8</v>
      </c>
      <c r="B12" s="52" t="s">
        <v>195</v>
      </c>
      <c r="C12" s="52" t="s">
        <v>190</v>
      </c>
      <c r="D12" s="51">
        <v>2</v>
      </c>
      <c r="E12" s="97">
        <v>0.1</v>
      </c>
      <c r="F12" s="465"/>
    </row>
    <row r="13" spans="1:8" ht="21.75" customHeight="1">
      <c r="A13" s="95">
        <v>9</v>
      </c>
      <c r="B13" s="52" t="s">
        <v>196</v>
      </c>
      <c r="C13" s="52" t="s">
        <v>190</v>
      </c>
      <c r="D13" s="51">
        <v>1</v>
      </c>
      <c r="E13" s="97">
        <v>0.1</v>
      </c>
      <c r="F13" s="465"/>
    </row>
    <row r="14" spans="1:8" ht="21.75" customHeight="1">
      <c r="A14" s="95">
        <v>10</v>
      </c>
      <c r="B14" s="52" t="s">
        <v>139</v>
      </c>
      <c r="C14" s="52" t="s">
        <v>190</v>
      </c>
      <c r="D14" s="51">
        <v>2</v>
      </c>
      <c r="E14" s="97">
        <v>0.1</v>
      </c>
      <c r="F14" s="465"/>
    </row>
    <row r="15" spans="1:8" ht="21.75" customHeight="1">
      <c r="A15" s="95">
        <v>11</v>
      </c>
      <c r="B15" s="52" t="s">
        <v>197</v>
      </c>
      <c r="C15" s="52" t="s">
        <v>190</v>
      </c>
      <c r="D15" s="51">
        <v>1</v>
      </c>
      <c r="E15" s="97">
        <v>0.1</v>
      </c>
      <c r="F15" s="465"/>
    </row>
    <row r="16" spans="1:8" ht="21.75" customHeight="1">
      <c r="A16" s="95">
        <v>12</v>
      </c>
      <c r="B16" s="52" t="s">
        <v>85</v>
      </c>
      <c r="C16" s="52" t="s">
        <v>190</v>
      </c>
      <c r="D16" s="51">
        <v>1</v>
      </c>
      <c r="E16" s="97">
        <v>0.1</v>
      </c>
      <c r="F16" s="465"/>
    </row>
    <row r="17" spans="1:6" ht="21.75" customHeight="1">
      <c r="A17" s="95">
        <v>13</v>
      </c>
      <c r="B17" s="52" t="s">
        <v>198</v>
      </c>
      <c r="C17" s="52" t="s">
        <v>199</v>
      </c>
      <c r="D17" s="51">
        <v>1</v>
      </c>
      <c r="E17" s="97">
        <v>0.1</v>
      </c>
      <c r="F17" s="465"/>
    </row>
    <row r="18" spans="1:6" ht="18.75" customHeight="1">
      <c r="A18" s="95">
        <v>14</v>
      </c>
      <c r="B18" s="52" t="s">
        <v>200</v>
      </c>
      <c r="C18" s="52" t="s">
        <v>190</v>
      </c>
      <c r="D18" s="51">
        <v>1</v>
      </c>
      <c r="E18" s="97">
        <v>0.1</v>
      </c>
      <c r="F18" s="465"/>
    </row>
    <row r="19" spans="1:6" ht="18.75" customHeight="1">
      <c r="A19" s="95">
        <v>15</v>
      </c>
      <c r="B19" s="52" t="s">
        <v>201</v>
      </c>
      <c r="C19" s="52" t="s">
        <v>190</v>
      </c>
      <c r="D19" s="51">
        <v>3</v>
      </c>
      <c r="E19" s="97">
        <v>0.1</v>
      </c>
      <c r="F19" s="465"/>
    </row>
    <row r="20" spans="1:6" ht="18.75" customHeight="1">
      <c r="A20" s="95">
        <v>16</v>
      </c>
      <c r="B20" s="52" t="s">
        <v>202</v>
      </c>
      <c r="C20" s="52" t="s">
        <v>190</v>
      </c>
      <c r="D20" s="51">
        <v>1</v>
      </c>
      <c r="E20" s="97">
        <v>0.1</v>
      </c>
      <c r="F20" s="465"/>
    </row>
    <row r="21" spans="1:6" ht="18.75" customHeight="1">
      <c r="A21" s="95">
        <v>17</v>
      </c>
      <c r="B21" s="54" t="s">
        <v>203</v>
      </c>
      <c r="C21" s="54" t="s">
        <v>190</v>
      </c>
      <c r="D21" s="51">
        <v>1</v>
      </c>
      <c r="E21" s="97">
        <v>0.1</v>
      </c>
      <c r="F21" s="465"/>
    </row>
    <row r="22" spans="1:6" ht="18.75" customHeight="1">
      <c r="A22" s="95">
        <v>18</v>
      </c>
      <c r="B22" s="54" t="s">
        <v>204</v>
      </c>
      <c r="C22" s="54" t="s">
        <v>190</v>
      </c>
      <c r="D22" s="51">
        <v>3</v>
      </c>
      <c r="E22" s="97">
        <v>0.1</v>
      </c>
      <c r="F22" s="465"/>
    </row>
    <row r="23" spans="1:6" ht="18.75" customHeight="1">
      <c r="A23" s="95">
        <v>19</v>
      </c>
      <c r="B23" s="54" t="s">
        <v>205</v>
      </c>
      <c r="C23" s="54" t="s">
        <v>190</v>
      </c>
      <c r="D23" s="51">
        <v>3</v>
      </c>
      <c r="E23" s="97">
        <v>0.1</v>
      </c>
      <c r="F23" s="466"/>
    </row>
    <row r="25" spans="1:6" s="86" customFormat="1" ht="18.75" customHeight="1">
      <c r="B25" s="107" t="s">
        <v>206</v>
      </c>
      <c r="C25" s="107"/>
      <c r="D25" s="458" t="s">
        <v>207</v>
      </c>
      <c r="E25" s="458"/>
    </row>
    <row r="26" spans="1:6" ht="63" customHeight="1">
      <c r="B26" s="108"/>
      <c r="D26" s="462"/>
      <c r="E26" s="463"/>
    </row>
    <row r="38" spans="3:3">
      <c r="C38" t="s">
        <v>183</v>
      </c>
    </row>
  </sheetData>
  <mergeCells count="5">
    <mergeCell ref="A1:F1"/>
    <mergeCell ref="A2:F2"/>
    <mergeCell ref="D25:E25"/>
    <mergeCell ref="D26:E26"/>
    <mergeCell ref="F10:F23"/>
  </mergeCells>
  <pageMargins left="0.69930555555555596" right="0.69930555555555596" top="0.75" bottom="0.75" header="0.3" footer="0.3"/>
  <pageSetup paperSize="9" scale="4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9" tint="-0.499984740745262"/>
  </sheetPr>
  <dimension ref="A1:Q337"/>
  <sheetViews>
    <sheetView tabSelected="1" zoomScale="115" zoomScaleNormal="115" workbookViewId="0">
      <selection activeCell="E3" sqref="E3"/>
    </sheetView>
  </sheetViews>
  <sheetFormatPr defaultColWidth="9" defaultRowHeight="14.25"/>
  <cols>
    <col min="2" max="2" width="27.5703125" customWidth="1"/>
    <col min="3" max="3" width="15" customWidth="1"/>
    <col min="4" max="4" width="9.140625" style="46" customWidth="1"/>
    <col min="5" max="5" width="12.5703125" style="46" customWidth="1"/>
    <col min="6" max="6" width="47.85546875" style="47" customWidth="1"/>
    <col min="7" max="7" width="13.7109375" style="48" customWidth="1"/>
  </cols>
  <sheetData>
    <row r="1" spans="1:7" ht="18.75" customHeight="1">
      <c r="A1" s="15"/>
      <c r="B1" s="15"/>
    </row>
    <row r="2" spans="1:7" ht="15.75">
      <c r="A2" s="49" t="s">
        <v>186</v>
      </c>
      <c r="B2" s="49" t="s">
        <v>187</v>
      </c>
      <c r="C2" s="49" t="s">
        <v>58</v>
      </c>
      <c r="D2" s="49" t="s">
        <v>59</v>
      </c>
      <c r="E2" s="49" t="s">
        <v>188</v>
      </c>
      <c r="F2" s="50"/>
    </row>
    <row r="3" spans="1:7">
      <c r="A3" s="51">
        <v>1</v>
      </c>
      <c r="B3" s="52" t="s">
        <v>208</v>
      </c>
      <c r="C3" s="52" t="s">
        <v>209</v>
      </c>
      <c r="D3" s="51">
        <v>30</v>
      </c>
      <c r="E3" s="51">
        <v>30</v>
      </c>
      <c r="F3" s="53" t="s">
        <v>210</v>
      </c>
      <c r="G3" s="48" t="s">
        <v>211</v>
      </c>
    </row>
    <row r="4" spans="1:7">
      <c r="A4" s="51">
        <v>2</v>
      </c>
      <c r="B4" s="52" t="s">
        <v>154</v>
      </c>
      <c r="C4" s="52" t="s">
        <v>209</v>
      </c>
      <c r="D4" s="51">
        <v>60</v>
      </c>
      <c r="E4" s="51">
        <v>55</v>
      </c>
      <c r="F4" s="53" t="s">
        <v>212</v>
      </c>
      <c r="G4" s="48" t="s">
        <v>211</v>
      </c>
    </row>
    <row r="5" spans="1:7">
      <c r="A5" s="51">
        <v>3</v>
      </c>
      <c r="B5" s="52" t="s">
        <v>213</v>
      </c>
      <c r="C5" s="52" t="s">
        <v>199</v>
      </c>
      <c r="D5" s="51">
        <v>40</v>
      </c>
      <c r="E5" s="51">
        <v>35</v>
      </c>
      <c r="F5" s="53" t="s">
        <v>214</v>
      </c>
      <c r="G5" s="48" t="s">
        <v>211</v>
      </c>
    </row>
    <row r="6" spans="1:7">
      <c r="A6" s="51">
        <v>4</v>
      </c>
      <c r="B6" s="52" t="s">
        <v>215</v>
      </c>
      <c r="C6" s="52" t="s">
        <v>209</v>
      </c>
      <c r="D6" s="51">
        <v>50</v>
      </c>
      <c r="E6" s="51">
        <v>45</v>
      </c>
      <c r="F6" s="53" t="s">
        <v>216</v>
      </c>
      <c r="G6" s="48" t="s">
        <v>211</v>
      </c>
    </row>
    <row r="7" spans="1:7">
      <c r="A7" s="51">
        <v>5</v>
      </c>
      <c r="B7" s="52" t="s">
        <v>217</v>
      </c>
      <c r="C7" s="52" t="s">
        <v>190</v>
      </c>
      <c r="D7" s="51">
        <v>20</v>
      </c>
      <c r="E7" s="51">
        <v>13</v>
      </c>
      <c r="F7" s="53" t="s">
        <v>218</v>
      </c>
      <c r="G7" s="48" t="s">
        <v>211</v>
      </c>
    </row>
    <row r="8" spans="1:7">
      <c r="A8" s="51">
        <v>6</v>
      </c>
      <c r="B8" s="52" t="s">
        <v>219</v>
      </c>
      <c r="C8" s="52" t="s">
        <v>199</v>
      </c>
      <c r="D8" s="51">
        <v>40</v>
      </c>
      <c r="E8" s="51">
        <v>38</v>
      </c>
      <c r="F8" s="53" t="s">
        <v>220</v>
      </c>
      <c r="G8" s="48" t="s">
        <v>221</v>
      </c>
    </row>
    <row r="9" spans="1:7">
      <c r="A9" s="51">
        <v>7</v>
      </c>
      <c r="B9" s="54" t="s">
        <v>129</v>
      </c>
      <c r="C9" s="52" t="s">
        <v>222</v>
      </c>
      <c r="D9" s="51">
        <v>50</v>
      </c>
      <c r="E9" s="51">
        <v>50</v>
      </c>
      <c r="F9" s="55"/>
    </row>
    <row r="10" spans="1:7">
      <c r="A10" s="51">
        <v>8</v>
      </c>
      <c r="B10" s="54" t="s">
        <v>223</v>
      </c>
      <c r="C10" s="52" t="s">
        <v>224</v>
      </c>
      <c r="D10" s="51">
        <v>70</v>
      </c>
      <c r="E10" s="51">
        <v>65</v>
      </c>
      <c r="F10" s="55"/>
    </row>
    <row r="11" spans="1:7">
      <c r="A11" s="51">
        <v>9</v>
      </c>
      <c r="B11" s="56" t="s">
        <v>225</v>
      </c>
      <c r="C11" s="52" t="s">
        <v>190</v>
      </c>
      <c r="D11" s="51">
        <v>40</v>
      </c>
      <c r="E11" s="51">
        <v>32</v>
      </c>
      <c r="F11" s="55" t="s">
        <v>226</v>
      </c>
    </row>
    <row r="12" spans="1:7">
      <c r="A12" s="51">
        <v>10</v>
      </c>
      <c r="B12" s="56" t="s">
        <v>70</v>
      </c>
      <c r="C12" s="52" t="s">
        <v>227</v>
      </c>
      <c r="D12" s="51">
        <v>110</v>
      </c>
      <c r="E12" s="51">
        <v>107</v>
      </c>
      <c r="F12" s="55" t="s">
        <v>665</v>
      </c>
      <c r="G12" s="48" t="s">
        <v>211</v>
      </c>
    </row>
    <row r="13" spans="1:7">
      <c r="A13" s="51">
        <v>10</v>
      </c>
      <c r="B13" s="56" t="s">
        <v>664</v>
      </c>
      <c r="C13" s="52" t="s">
        <v>227</v>
      </c>
      <c r="D13" s="51">
        <v>150</v>
      </c>
      <c r="E13" s="51">
        <v>150</v>
      </c>
      <c r="F13" s="55" t="s">
        <v>666</v>
      </c>
      <c r="G13" s="48" t="s">
        <v>211</v>
      </c>
    </row>
    <row r="14" spans="1:7">
      <c r="A14" s="51">
        <v>11</v>
      </c>
      <c r="B14" s="52" t="s">
        <v>228</v>
      </c>
      <c r="C14" s="52" t="s">
        <v>190</v>
      </c>
      <c r="D14" s="51">
        <v>30</v>
      </c>
      <c r="E14" s="51">
        <v>26</v>
      </c>
      <c r="F14" s="53" t="s">
        <v>229</v>
      </c>
    </row>
    <row r="15" spans="1:7">
      <c r="A15" s="51">
        <v>12</v>
      </c>
      <c r="B15" s="52" t="s">
        <v>230</v>
      </c>
      <c r="C15" s="52" t="s">
        <v>190</v>
      </c>
      <c r="D15" s="51">
        <v>40</v>
      </c>
      <c r="E15" s="51">
        <v>35</v>
      </c>
      <c r="F15" s="55" t="s">
        <v>231</v>
      </c>
    </row>
    <row r="16" spans="1:7">
      <c r="A16" s="51">
        <v>13</v>
      </c>
      <c r="B16" s="52" t="s">
        <v>86</v>
      </c>
      <c r="C16" s="52" t="s">
        <v>190</v>
      </c>
      <c r="D16" s="51">
        <v>30</v>
      </c>
      <c r="E16" s="51">
        <v>25</v>
      </c>
      <c r="F16" s="53" t="s">
        <v>232</v>
      </c>
      <c r="G16" s="48" t="s">
        <v>221</v>
      </c>
    </row>
    <row r="17" spans="1:7">
      <c r="A17" s="51">
        <v>14</v>
      </c>
      <c r="B17" s="54" t="s">
        <v>233</v>
      </c>
      <c r="C17" s="52" t="s">
        <v>234</v>
      </c>
      <c r="D17" s="51">
        <v>40</v>
      </c>
      <c r="E17" s="51">
        <v>40</v>
      </c>
      <c r="F17" s="55" t="s">
        <v>235</v>
      </c>
      <c r="G17" s="48" t="s">
        <v>221</v>
      </c>
    </row>
    <row r="18" spans="1:7">
      <c r="A18" s="51">
        <v>15</v>
      </c>
      <c r="B18" s="52" t="s">
        <v>236</v>
      </c>
      <c r="C18" s="52" t="s">
        <v>234</v>
      </c>
      <c r="D18" s="51">
        <v>50</v>
      </c>
      <c r="E18" s="51">
        <v>45</v>
      </c>
      <c r="F18" s="55"/>
      <c r="G18" s="48" t="s">
        <v>221</v>
      </c>
    </row>
    <row r="19" spans="1:7">
      <c r="A19" s="51">
        <v>16</v>
      </c>
      <c r="B19" s="52" t="s">
        <v>237</v>
      </c>
      <c r="C19" s="52" t="s">
        <v>199</v>
      </c>
      <c r="D19" s="51">
        <v>40</v>
      </c>
      <c r="E19" s="51">
        <v>35</v>
      </c>
      <c r="F19" s="53" t="s">
        <v>238</v>
      </c>
      <c r="G19" s="48" t="s">
        <v>221</v>
      </c>
    </row>
    <row r="20" spans="1:7">
      <c r="A20" s="51">
        <v>17</v>
      </c>
      <c r="B20" s="52" t="s">
        <v>91</v>
      </c>
      <c r="C20" s="52" t="s">
        <v>239</v>
      </c>
      <c r="D20" s="51">
        <v>70</v>
      </c>
      <c r="E20" s="51">
        <v>64</v>
      </c>
      <c r="F20" s="53" t="s">
        <v>240</v>
      </c>
      <c r="G20" s="48" t="s">
        <v>221</v>
      </c>
    </row>
    <row r="21" spans="1:7">
      <c r="A21" s="51">
        <v>17</v>
      </c>
      <c r="B21" s="52" t="s">
        <v>241</v>
      </c>
      <c r="C21" s="52" t="s">
        <v>199</v>
      </c>
      <c r="D21" s="51">
        <v>50</v>
      </c>
      <c r="E21" s="51">
        <v>45</v>
      </c>
      <c r="F21" s="55" t="s">
        <v>242</v>
      </c>
      <c r="G21" s="48" t="s">
        <v>221</v>
      </c>
    </row>
    <row r="22" spans="1:7">
      <c r="A22" s="51"/>
      <c r="B22" s="52" t="s">
        <v>128</v>
      </c>
      <c r="C22" s="52" t="s">
        <v>243</v>
      </c>
      <c r="D22" s="51">
        <v>40</v>
      </c>
      <c r="E22" s="51">
        <v>34</v>
      </c>
      <c r="F22" s="55"/>
      <c r="G22" s="48" t="s">
        <v>221</v>
      </c>
    </row>
    <row r="23" spans="1:7">
      <c r="A23" s="51">
        <v>18</v>
      </c>
      <c r="B23" s="52" t="s">
        <v>244</v>
      </c>
      <c r="C23" s="52" t="s">
        <v>245</v>
      </c>
      <c r="D23" s="51">
        <v>10</v>
      </c>
      <c r="E23" s="51">
        <v>10</v>
      </c>
      <c r="F23" s="53" t="s">
        <v>246</v>
      </c>
      <c r="G23" s="48" t="s">
        <v>221</v>
      </c>
    </row>
    <row r="24" spans="1:7">
      <c r="A24" s="51">
        <v>19</v>
      </c>
      <c r="B24" s="52" t="s">
        <v>84</v>
      </c>
      <c r="C24" s="52" t="s">
        <v>190</v>
      </c>
      <c r="D24" s="51">
        <v>20</v>
      </c>
      <c r="E24" s="51">
        <v>15</v>
      </c>
      <c r="F24" s="53" t="s">
        <v>247</v>
      </c>
      <c r="G24" s="48" t="s">
        <v>221</v>
      </c>
    </row>
    <row r="25" spans="1:7">
      <c r="A25" s="51">
        <v>20</v>
      </c>
      <c r="B25" s="52" t="s">
        <v>193</v>
      </c>
      <c r="C25" s="52" t="s">
        <v>190</v>
      </c>
      <c r="D25" s="51">
        <v>10</v>
      </c>
      <c r="E25" s="51">
        <v>1</v>
      </c>
      <c r="F25" s="53" t="s">
        <v>248</v>
      </c>
      <c r="G25" s="48" t="s">
        <v>221</v>
      </c>
    </row>
    <row r="26" spans="1:7">
      <c r="A26" s="51">
        <v>21</v>
      </c>
      <c r="B26" s="52" t="s">
        <v>98</v>
      </c>
      <c r="C26" s="52" t="s">
        <v>199</v>
      </c>
      <c r="D26" s="51">
        <v>20</v>
      </c>
      <c r="E26" s="51">
        <v>14</v>
      </c>
      <c r="F26" s="55" t="s">
        <v>249</v>
      </c>
      <c r="G26" s="48" t="s">
        <v>221</v>
      </c>
    </row>
    <row r="27" spans="1:7">
      <c r="A27" s="51">
        <v>22</v>
      </c>
      <c r="B27" s="52" t="s">
        <v>250</v>
      </c>
      <c r="C27" s="52" t="s">
        <v>190</v>
      </c>
      <c r="D27" s="51">
        <v>20</v>
      </c>
      <c r="E27" s="51">
        <v>13</v>
      </c>
      <c r="F27" s="55" t="s">
        <v>251</v>
      </c>
      <c r="G27" s="48" t="s">
        <v>221</v>
      </c>
    </row>
    <row r="28" spans="1:7">
      <c r="A28" s="51">
        <v>23</v>
      </c>
      <c r="B28" s="52" t="s">
        <v>252</v>
      </c>
      <c r="C28" s="52" t="s">
        <v>190</v>
      </c>
      <c r="D28" s="51">
        <v>30</v>
      </c>
      <c r="E28" s="51">
        <v>25</v>
      </c>
      <c r="F28" s="55" t="s">
        <v>253</v>
      </c>
      <c r="G28" s="48" t="s">
        <v>221</v>
      </c>
    </row>
    <row r="29" spans="1:7">
      <c r="A29" s="51">
        <v>24</v>
      </c>
      <c r="B29" s="52" t="s">
        <v>254</v>
      </c>
      <c r="C29" s="52" t="s">
        <v>190</v>
      </c>
      <c r="D29" s="51">
        <v>10</v>
      </c>
      <c r="E29" s="51">
        <v>10</v>
      </c>
      <c r="F29" s="55" t="s">
        <v>255</v>
      </c>
      <c r="G29" s="48" t="s">
        <v>221</v>
      </c>
    </row>
    <row r="30" spans="1:7">
      <c r="A30" s="51">
        <v>25</v>
      </c>
      <c r="B30" s="52" t="s">
        <v>256</v>
      </c>
      <c r="C30" s="52" t="s">
        <v>190</v>
      </c>
      <c r="D30" s="51">
        <v>20</v>
      </c>
      <c r="E30" s="51">
        <v>14</v>
      </c>
      <c r="F30" s="55" t="s">
        <v>257</v>
      </c>
      <c r="G30" s="48" t="s">
        <v>221</v>
      </c>
    </row>
    <row r="31" spans="1:7">
      <c r="A31" s="51">
        <v>26</v>
      </c>
      <c r="B31" s="52" t="s">
        <v>258</v>
      </c>
      <c r="C31" s="52" t="s">
        <v>259</v>
      </c>
      <c r="D31" s="51">
        <v>40</v>
      </c>
      <c r="E31" s="51">
        <v>35</v>
      </c>
      <c r="F31" s="55" t="s">
        <v>260</v>
      </c>
      <c r="G31" s="48" t="s">
        <v>221</v>
      </c>
    </row>
    <row r="32" spans="1:7">
      <c r="A32" s="51">
        <v>27</v>
      </c>
      <c r="B32" s="69" t="s">
        <v>176</v>
      </c>
      <c r="C32" s="52" t="s">
        <v>199</v>
      </c>
      <c r="D32" s="51">
        <v>60</v>
      </c>
      <c r="E32" s="51">
        <v>55</v>
      </c>
      <c r="F32" s="55" t="s">
        <v>261</v>
      </c>
      <c r="G32" s="48" t="s">
        <v>211</v>
      </c>
    </row>
    <row r="33" spans="1:17">
      <c r="A33" s="51">
        <v>28</v>
      </c>
      <c r="B33" s="52" t="s">
        <v>262</v>
      </c>
      <c r="C33" s="52" t="s">
        <v>199</v>
      </c>
      <c r="D33" s="51">
        <v>60</v>
      </c>
      <c r="E33" s="51">
        <v>55</v>
      </c>
      <c r="F33" s="53" t="s">
        <v>263</v>
      </c>
      <c r="G33" s="57"/>
      <c r="H33" s="21"/>
      <c r="I33" s="21"/>
      <c r="J33" s="21"/>
      <c r="K33" s="21"/>
      <c r="L33" s="21"/>
      <c r="M33" s="21"/>
      <c r="N33" s="21"/>
      <c r="O33" s="21"/>
      <c r="P33" s="21"/>
      <c r="Q33" s="21"/>
    </row>
    <row r="34" spans="1:17">
      <c r="A34" s="51">
        <v>29</v>
      </c>
      <c r="B34" s="52" t="s">
        <v>264</v>
      </c>
      <c r="C34" s="52" t="s">
        <v>199</v>
      </c>
      <c r="D34" s="51">
        <v>60</v>
      </c>
      <c r="E34" s="51">
        <v>55</v>
      </c>
      <c r="F34" s="55"/>
      <c r="G34" s="57"/>
      <c r="H34" s="21"/>
      <c r="I34" s="21"/>
      <c r="J34" s="21"/>
      <c r="K34" s="21"/>
      <c r="L34" s="21"/>
      <c r="M34" s="21"/>
      <c r="N34" s="21"/>
      <c r="O34" s="21"/>
      <c r="P34" s="21"/>
      <c r="Q34" s="21"/>
    </row>
    <row r="35" spans="1:17">
      <c r="A35" s="51">
        <v>30</v>
      </c>
      <c r="B35" s="52" t="s">
        <v>265</v>
      </c>
      <c r="C35" s="52" t="s">
        <v>266</v>
      </c>
      <c r="D35" s="51">
        <v>30</v>
      </c>
      <c r="E35" s="51">
        <v>25</v>
      </c>
      <c r="F35" s="55"/>
      <c r="G35" s="57"/>
      <c r="H35" s="21"/>
      <c r="I35" s="21"/>
      <c r="J35" s="21"/>
      <c r="K35" s="21"/>
      <c r="L35" s="21"/>
      <c r="M35" s="21"/>
      <c r="N35" s="21"/>
      <c r="O35" s="21"/>
      <c r="P35" s="21"/>
      <c r="Q35" s="21"/>
    </row>
    <row r="36" spans="1:17">
      <c r="A36" s="51">
        <v>31</v>
      </c>
      <c r="B36" s="54" t="s">
        <v>205</v>
      </c>
      <c r="C36" s="52" t="s">
        <v>190</v>
      </c>
      <c r="D36" s="51">
        <v>10</v>
      </c>
      <c r="E36" s="51">
        <v>3</v>
      </c>
      <c r="F36" s="55"/>
      <c r="G36" s="57" t="s">
        <v>211</v>
      </c>
      <c r="H36" s="21"/>
      <c r="I36" s="21"/>
      <c r="J36" s="21"/>
      <c r="K36" s="21"/>
      <c r="L36" s="21"/>
      <c r="M36" s="21"/>
      <c r="N36" s="21"/>
      <c r="O36" s="21"/>
      <c r="P36" s="21"/>
      <c r="Q36" s="21"/>
    </row>
    <row r="37" spans="1:17">
      <c r="A37" s="51">
        <v>32</v>
      </c>
      <c r="B37" s="54" t="s">
        <v>267</v>
      </c>
      <c r="C37" s="52" t="s">
        <v>268</v>
      </c>
      <c r="D37" s="51">
        <v>40</v>
      </c>
      <c r="E37" s="51">
        <v>35</v>
      </c>
      <c r="F37" s="55"/>
      <c r="G37" s="57" t="s">
        <v>211</v>
      </c>
      <c r="H37" s="21"/>
      <c r="I37" s="21"/>
      <c r="J37" s="21"/>
      <c r="K37" s="21"/>
      <c r="L37" s="21"/>
      <c r="M37" s="21"/>
      <c r="N37" s="21"/>
      <c r="O37" s="21"/>
      <c r="P37" s="21"/>
      <c r="Q37" s="21"/>
    </row>
    <row r="38" spans="1:17">
      <c r="A38" s="51">
        <v>33</v>
      </c>
      <c r="B38" s="54" t="s">
        <v>269</v>
      </c>
      <c r="C38" s="52" t="s">
        <v>209</v>
      </c>
      <c r="D38" s="51">
        <v>70</v>
      </c>
      <c r="E38" s="51">
        <v>70</v>
      </c>
      <c r="F38" s="55"/>
      <c r="G38" s="57"/>
      <c r="H38" s="21"/>
      <c r="I38" s="21"/>
      <c r="J38" s="21"/>
      <c r="K38" s="21"/>
      <c r="L38" s="21"/>
      <c r="M38" s="21"/>
      <c r="N38" s="21"/>
      <c r="O38" s="21"/>
      <c r="P38" s="21"/>
      <c r="Q38" s="21"/>
    </row>
    <row r="39" spans="1:17">
      <c r="A39" s="51">
        <v>34</v>
      </c>
      <c r="B39" s="56" t="s">
        <v>177</v>
      </c>
      <c r="C39" s="52" t="s">
        <v>199</v>
      </c>
      <c r="D39" s="51">
        <v>40</v>
      </c>
      <c r="E39" s="51">
        <v>35</v>
      </c>
      <c r="F39" s="55"/>
      <c r="G39" s="57" t="s">
        <v>221</v>
      </c>
      <c r="H39" s="21"/>
      <c r="I39" s="21"/>
      <c r="J39" s="21"/>
      <c r="K39" s="21"/>
      <c r="L39" s="21"/>
      <c r="M39" s="21"/>
      <c r="N39" s="21"/>
      <c r="O39" s="21"/>
      <c r="P39" s="21"/>
      <c r="Q39" s="21"/>
    </row>
    <row r="40" spans="1:17">
      <c r="A40" s="51">
        <v>35</v>
      </c>
      <c r="B40" s="56" t="s">
        <v>270</v>
      </c>
      <c r="C40" s="52" t="s">
        <v>271</v>
      </c>
      <c r="D40" s="51">
        <v>278</v>
      </c>
      <c r="E40" s="51">
        <v>278</v>
      </c>
      <c r="F40" s="55"/>
      <c r="G40" s="57" t="s">
        <v>211</v>
      </c>
      <c r="H40" s="21"/>
      <c r="I40" s="21"/>
      <c r="J40" s="21"/>
      <c r="K40" s="21"/>
      <c r="L40" s="21"/>
      <c r="M40" s="21"/>
      <c r="N40" s="21"/>
      <c r="O40" s="21"/>
      <c r="P40" s="21"/>
      <c r="Q40" s="21"/>
    </row>
    <row r="41" spans="1:17">
      <c r="A41" s="51">
        <v>36</v>
      </c>
      <c r="B41" s="56" t="s">
        <v>272</v>
      </c>
      <c r="C41" s="52" t="s">
        <v>190</v>
      </c>
      <c r="D41" s="51">
        <v>30</v>
      </c>
      <c r="E41" s="51">
        <v>25</v>
      </c>
      <c r="F41" s="55"/>
      <c r="G41" s="57"/>
      <c r="H41" s="21"/>
      <c r="I41" s="21"/>
      <c r="J41" s="21"/>
      <c r="K41" s="21"/>
      <c r="L41" s="21"/>
      <c r="M41" s="21"/>
      <c r="N41" s="21"/>
      <c r="O41" s="21"/>
      <c r="P41" s="21"/>
      <c r="Q41" s="21"/>
    </row>
    <row r="42" spans="1:17" s="17" customFormat="1">
      <c r="A42" s="58">
        <v>37</v>
      </c>
      <c r="B42" s="56" t="s">
        <v>273</v>
      </c>
      <c r="C42" s="54" t="s">
        <v>274</v>
      </c>
      <c r="D42" s="58">
        <v>240</v>
      </c>
      <c r="E42" s="58">
        <v>235</v>
      </c>
      <c r="F42" s="59"/>
      <c r="G42" s="60"/>
      <c r="H42" s="61"/>
      <c r="I42" s="61"/>
      <c r="J42" s="61"/>
      <c r="K42" s="61"/>
      <c r="L42" s="61"/>
      <c r="M42" s="61"/>
      <c r="N42" s="61"/>
      <c r="O42" s="61"/>
      <c r="P42" s="61"/>
      <c r="Q42" s="61"/>
    </row>
    <row r="43" spans="1:17">
      <c r="A43" s="51">
        <v>38</v>
      </c>
      <c r="B43" s="52" t="s">
        <v>275</v>
      </c>
      <c r="C43" s="52" t="s">
        <v>199</v>
      </c>
      <c r="D43" s="51">
        <v>60</v>
      </c>
      <c r="E43" s="51">
        <v>55</v>
      </c>
      <c r="F43" s="55"/>
    </row>
    <row r="44" spans="1:17">
      <c r="A44" s="51">
        <v>39</v>
      </c>
      <c r="B44" s="52" t="s">
        <v>194</v>
      </c>
      <c r="C44" s="52" t="s">
        <v>190</v>
      </c>
      <c r="D44" s="51">
        <v>10</v>
      </c>
      <c r="E44" s="51">
        <v>1</v>
      </c>
      <c r="F44" s="53" t="s">
        <v>248</v>
      </c>
      <c r="G44" s="48" t="s">
        <v>211</v>
      </c>
    </row>
    <row r="45" spans="1:17">
      <c r="A45" s="51">
        <v>40</v>
      </c>
      <c r="B45" s="52" t="s">
        <v>276</v>
      </c>
      <c r="C45" s="52" t="s">
        <v>199</v>
      </c>
      <c r="D45" s="51">
        <v>80</v>
      </c>
      <c r="E45" s="51">
        <v>75</v>
      </c>
      <c r="F45" s="53" t="s">
        <v>277</v>
      </c>
      <c r="G45" s="48" t="s">
        <v>211</v>
      </c>
    </row>
    <row r="46" spans="1:17">
      <c r="A46" s="51">
        <v>41</v>
      </c>
      <c r="B46" s="52" t="s">
        <v>278</v>
      </c>
      <c r="C46" s="52" t="s">
        <v>279</v>
      </c>
      <c r="D46" s="51">
        <v>10</v>
      </c>
      <c r="E46" s="51">
        <v>10</v>
      </c>
      <c r="F46" s="55" t="s">
        <v>280</v>
      </c>
      <c r="G46" s="48" t="s">
        <v>211</v>
      </c>
    </row>
    <row r="47" spans="1:17">
      <c r="A47" s="51">
        <v>42</v>
      </c>
      <c r="B47" s="52" t="s">
        <v>281</v>
      </c>
      <c r="C47" s="52" t="s">
        <v>282</v>
      </c>
      <c r="D47" s="51">
        <v>40</v>
      </c>
      <c r="E47" s="51">
        <v>35</v>
      </c>
      <c r="F47" s="55" t="s">
        <v>283</v>
      </c>
      <c r="G47" s="48" t="s">
        <v>211</v>
      </c>
    </row>
    <row r="48" spans="1:17">
      <c r="A48" s="51">
        <v>43</v>
      </c>
      <c r="B48" s="52" t="s">
        <v>284</v>
      </c>
      <c r="C48" s="52" t="s">
        <v>190</v>
      </c>
      <c r="D48" s="51">
        <v>20</v>
      </c>
      <c r="E48" s="51">
        <v>12</v>
      </c>
      <c r="F48" s="55" t="s">
        <v>285</v>
      </c>
    </row>
    <row r="49" spans="1:7">
      <c r="A49" s="51">
        <v>44</v>
      </c>
      <c r="B49" s="52" t="s">
        <v>286</v>
      </c>
      <c r="C49" s="52" t="s">
        <v>199</v>
      </c>
      <c r="D49" s="51">
        <v>40</v>
      </c>
      <c r="E49" s="51">
        <v>32</v>
      </c>
      <c r="F49" s="55" t="s">
        <v>287</v>
      </c>
    </row>
    <row r="50" spans="1:7">
      <c r="A50" s="51">
        <v>45</v>
      </c>
      <c r="B50" s="52" t="s">
        <v>288</v>
      </c>
      <c r="C50" s="52" t="s">
        <v>199</v>
      </c>
      <c r="D50" s="51">
        <v>20</v>
      </c>
      <c r="E50" s="51">
        <v>16</v>
      </c>
      <c r="F50" s="53" t="s">
        <v>277</v>
      </c>
    </row>
    <row r="51" spans="1:7">
      <c r="A51" s="51">
        <v>46</v>
      </c>
      <c r="B51" s="52" t="s">
        <v>195</v>
      </c>
      <c r="C51" s="52" t="s">
        <v>190</v>
      </c>
      <c r="D51" s="51">
        <v>10</v>
      </c>
      <c r="E51" s="51">
        <v>2</v>
      </c>
      <c r="F51" s="53" t="s">
        <v>248</v>
      </c>
      <c r="G51" s="48" t="s">
        <v>211</v>
      </c>
    </row>
    <row r="52" spans="1:7">
      <c r="A52" s="51">
        <v>47</v>
      </c>
      <c r="B52" s="52" t="s">
        <v>289</v>
      </c>
      <c r="C52" s="52" t="s">
        <v>190</v>
      </c>
      <c r="D52" s="51">
        <v>30</v>
      </c>
      <c r="E52" s="51">
        <v>22</v>
      </c>
      <c r="F52" s="55"/>
      <c r="G52" s="48" t="s">
        <v>211</v>
      </c>
    </row>
    <row r="53" spans="1:7">
      <c r="A53" s="51">
        <v>48</v>
      </c>
      <c r="B53" s="52" t="s">
        <v>196</v>
      </c>
      <c r="C53" s="52" t="s">
        <v>190</v>
      </c>
      <c r="D53" s="51">
        <v>10</v>
      </c>
      <c r="E53" s="51">
        <v>1</v>
      </c>
      <c r="F53" s="53" t="s">
        <v>248</v>
      </c>
    </row>
    <row r="54" spans="1:7">
      <c r="A54" s="51">
        <v>49</v>
      </c>
      <c r="B54" s="52" t="s">
        <v>290</v>
      </c>
      <c r="C54" s="52" t="s">
        <v>209</v>
      </c>
      <c r="D54" s="51">
        <v>70</v>
      </c>
      <c r="E54" s="51">
        <v>65</v>
      </c>
      <c r="F54" s="55" t="s">
        <v>183</v>
      </c>
      <c r="G54" s="48" t="s">
        <v>211</v>
      </c>
    </row>
    <row r="55" spans="1:7">
      <c r="A55" s="51">
        <v>50</v>
      </c>
      <c r="B55" s="52" t="s">
        <v>80</v>
      </c>
      <c r="C55" s="52" t="s">
        <v>199</v>
      </c>
      <c r="D55" s="51">
        <v>40</v>
      </c>
      <c r="E55" s="51">
        <v>37</v>
      </c>
      <c r="F55" s="53" t="s">
        <v>291</v>
      </c>
      <c r="G55" s="48" t="s">
        <v>211</v>
      </c>
    </row>
    <row r="56" spans="1:7">
      <c r="A56" s="51">
        <v>51</v>
      </c>
      <c r="B56" s="52" t="s">
        <v>292</v>
      </c>
      <c r="C56" s="52" t="s">
        <v>209</v>
      </c>
      <c r="D56" s="51">
        <v>40</v>
      </c>
      <c r="E56" s="51">
        <v>35</v>
      </c>
      <c r="F56" s="55"/>
      <c r="G56" s="48" t="s">
        <v>211</v>
      </c>
    </row>
    <row r="57" spans="1:7">
      <c r="A57" s="51">
        <v>52</v>
      </c>
      <c r="B57" s="54" t="s">
        <v>293</v>
      </c>
      <c r="C57" s="52" t="s">
        <v>190</v>
      </c>
      <c r="D57" s="51">
        <v>20</v>
      </c>
      <c r="E57" s="51">
        <v>17</v>
      </c>
      <c r="F57" s="55"/>
      <c r="G57" s="48" t="s">
        <v>211</v>
      </c>
    </row>
    <row r="58" spans="1:7">
      <c r="A58" s="51">
        <v>53</v>
      </c>
      <c r="B58" s="54" t="s">
        <v>175</v>
      </c>
      <c r="C58" s="52"/>
      <c r="D58" s="51">
        <v>50</v>
      </c>
      <c r="E58" s="51">
        <v>47</v>
      </c>
      <c r="F58" s="55"/>
      <c r="G58" s="48" t="s">
        <v>221</v>
      </c>
    </row>
    <row r="59" spans="1:7">
      <c r="A59" s="51">
        <v>54</v>
      </c>
      <c r="B59" s="54" t="s">
        <v>294</v>
      </c>
      <c r="C59" s="52" t="s">
        <v>295</v>
      </c>
      <c r="D59" s="51">
        <v>20</v>
      </c>
      <c r="E59" s="51">
        <v>11</v>
      </c>
      <c r="F59" s="55"/>
    </row>
    <row r="60" spans="1:7">
      <c r="A60" s="51">
        <v>55</v>
      </c>
      <c r="B60" s="52" t="s">
        <v>296</v>
      </c>
      <c r="C60" s="52" t="s">
        <v>199</v>
      </c>
      <c r="D60" s="51">
        <v>40</v>
      </c>
      <c r="E60" s="51">
        <v>40</v>
      </c>
      <c r="F60" s="55"/>
    </row>
    <row r="61" spans="1:7">
      <c r="A61" s="51">
        <v>56</v>
      </c>
      <c r="B61" s="52" t="s">
        <v>297</v>
      </c>
      <c r="C61" s="52" t="s">
        <v>190</v>
      </c>
      <c r="D61" s="51">
        <v>30</v>
      </c>
      <c r="E61" s="51">
        <v>25</v>
      </c>
      <c r="F61" s="55"/>
    </row>
    <row r="62" spans="1:7">
      <c r="A62" s="51">
        <v>57</v>
      </c>
      <c r="B62" s="52" t="s">
        <v>298</v>
      </c>
      <c r="C62" s="52" t="s">
        <v>190</v>
      </c>
      <c r="D62" s="51">
        <v>20</v>
      </c>
      <c r="E62" s="51">
        <v>18</v>
      </c>
      <c r="F62" s="55"/>
    </row>
    <row r="63" spans="1:7">
      <c r="A63" s="51">
        <v>58</v>
      </c>
      <c r="B63" s="52" t="s">
        <v>299</v>
      </c>
      <c r="C63" s="52" t="s">
        <v>190</v>
      </c>
      <c r="D63" s="51">
        <v>30</v>
      </c>
      <c r="E63" s="51">
        <v>25</v>
      </c>
      <c r="F63" s="55"/>
      <c r="G63" s="48" t="s">
        <v>211</v>
      </c>
    </row>
    <row r="64" spans="1:7">
      <c r="A64" s="51">
        <v>59</v>
      </c>
      <c r="B64" s="52" t="s">
        <v>300</v>
      </c>
      <c r="C64" s="52" t="s">
        <v>199</v>
      </c>
      <c r="D64" s="51">
        <v>40</v>
      </c>
      <c r="E64" s="51">
        <v>35</v>
      </c>
      <c r="F64" s="55"/>
    </row>
    <row r="65" spans="1:7">
      <c r="A65" s="51">
        <v>60</v>
      </c>
      <c r="B65" s="52" t="s">
        <v>301</v>
      </c>
      <c r="C65" s="52" t="s">
        <v>302</v>
      </c>
      <c r="D65" s="51">
        <v>90</v>
      </c>
      <c r="E65" s="51">
        <v>85</v>
      </c>
      <c r="F65" s="55"/>
    </row>
    <row r="66" spans="1:7">
      <c r="A66" s="51">
        <v>61</v>
      </c>
      <c r="B66" s="52" t="s">
        <v>303</v>
      </c>
      <c r="C66" s="52" t="s">
        <v>199</v>
      </c>
      <c r="D66" s="51">
        <v>40</v>
      </c>
      <c r="E66" s="51">
        <v>35</v>
      </c>
      <c r="F66" s="55"/>
    </row>
    <row r="67" spans="1:7">
      <c r="A67" s="51">
        <v>62</v>
      </c>
      <c r="B67" s="52" t="s">
        <v>304</v>
      </c>
      <c r="C67" s="52" t="s">
        <v>305</v>
      </c>
      <c r="D67" s="51">
        <v>20</v>
      </c>
      <c r="E67" s="51">
        <v>11</v>
      </c>
      <c r="F67" s="53" t="s">
        <v>246</v>
      </c>
      <c r="G67" s="48" t="s">
        <v>221</v>
      </c>
    </row>
    <row r="68" spans="1:7">
      <c r="A68" s="51">
        <v>63</v>
      </c>
      <c r="B68" s="52" t="s">
        <v>99</v>
      </c>
      <c r="C68" s="52" t="s">
        <v>190</v>
      </c>
      <c r="D68" s="51">
        <v>10</v>
      </c>
      <c r="E68" s="51">
        <v>8</v>
      </c>
      <c r="F68" s="53" t="s">
        <v>306</v>
      </c>
      <c r="G68" s="48" t="s">
        <v>221</v>
      </c>
    </row>
    <row r="69" spans="1:7">
      <c r="A69" s="51">
        <v>64</v>
      </c>
      <c r="B69" s="52" t="s">
        <v>307</v>
      </c>
      <c r="C69" s="52" t="s">
        <v>190</v>
      </c>
      <c r="D69" s="51">
        <v>20</v>
      </c>
      <c r="E69" s="51">
        <v>13</v>
      </c>
      <c r="F69" s="53" t="s">
        <v>308</v>
      </c>
      <c r="G69" s="48" t="s">
        <v>221</v>
      </c>
    </row>
    <row r="70" spans="1:7">
      <c r="A70" s="51">
        <v>65</v>
      </c>
      <c r="B70" s="52" t="s">
        <v>309</v>
      </c>
      <c r="C70" s="52" t="s">
        <v>190</v>
      </c>
      <c r="D70" s="51">
        <v>20</v>
      </c>
      <c r="E70" s="51">
        <v>15</v>
      </c>
      <c r="F70" s="55"/>
    </row>
    <row r="71" spans="1:7">
      <c r="A71" s="51">
        <v>66</v>
      </c>
      <c r="B71" s="52" t="s">
        <v>310</v>
      </c>
      <c r="C71" s="52" t="s">
        <v>190</v>
      </c>
      <c r="D71" s="51">
        <v>40</v>
      </c>
      <c r="E71" s="51">
        <v>34</v>
      </c>
      <c r="F71" s="53" t="s">
        <v>311</v>
      </c>
    </row>
    <row r="72" spans="1:7">
      <c r="A72" s="51">
        <v>67</v>
      </c>
      <c r="B72" s="52" t="s">
        <v>312</v>
      </c>
      <c r="C72" s="52" t="s">
        <v>313</v>
      </c>
      <c r="D72" s="51">
        <v>20</v>
      </c>
      <c r="E72" s="51">
        <v>13</v>
      </c>
      <c r="F72" s="55"/>
    </row>
    <row r="73" spans="1:7">
      <c r="A73" s="51">
        <v>68</v>
      </c>
      <c r="B73" s="52" t="s">
        <v>314</v>
      </c>
      <c r="C73" s="52" t="s">
        <v>227</v>
      </c>
      <c r="D73" s="51">
        <v>130</v>
      </c>
      <c r="E73" s="51">
        <v>125</v>
      </c>
      <c r="F73" s="55"/>
    </row>
    <row r="74" spans="1:7">
      <c r="A74" s="51">
        <v>69</v>
      </c>
      <c r="B74" s="52" t="s">
        <v>315</v>
      </c>
      <c r="C74" s="52" t="s">
        <v>227</v>
      </c>
      <c r="D74" s="51">
        <v>130</v>
      </c>
      <c r="E74" s="51">
        <v>125</v>
      </c>
      <c r="F74" s="55"/>
    </row>
    <row r="75" spans="1:7">
      <c r="A75" s="51">
        <v>70</v>
      </c>
      <c r="B75" s="52" t="s">
        <v>316</v>
      </c>
      <c r="C75" s="52" t="s">
        <v>190</v>
      </c>
      <c r="D75" s="51">
        <v>10</v>
      </c>
      <c r="E75" s="51">
        <v>9</v>
      </c>
      <c r="F75" s="55"/>
    </row>
    <row r="76" spans="1:7">
      <c r="A76" s="51">
        <v>71</v>
      </c>
      <c r="B76" s="52" t="s">
        <v>317</v>
      </c>
      <c r="C76" s="52" t="s">
        <v>318</v>
      </c>
      <c r="D76" s="51">
        <v>50</v>
      </c>
      <c r="E76" s="51">
        <v>45</v>
      </c>
      <c r="F76" s="55"/>
    </row>
    <row r="77" spans="1:7">
      <c r="A77" s="51">
        <v>72</v>
      </c>
      <c r="B77" s="54" t="s">
        <v>72</v>
      </c>
      <c r="C77" s="52" t="s">
        <v>319</v>
      </c>
      <c r="D77" s="51">
        <v>20</v>
      </c>
      <c r="E77" s="51">
        <v>12</v>
      </c>
      <c r="F77" s="55" t="s">
        <v>320</v>
      </c>
      <c r="G77" s="48" t="s">
        <v>211</v>
      </c>
    </row>
    <row r="78" spans="1:7">
      <c r="A78" s="51">
        <v>73</v>
      </c>
      <c r="B78" s="54" t="s">
        <v>321</v>
      </c>
      <c r="C78" s="52" t="s">
        <v>209</v>
      </c>
      <c r="D78" s="51">
        <v>40</v>
      </c>
      <c r="E78" s="51">
        <v>35</v>
      </c>
      <c r="F78" s="55" t="s">
        <v>322</v>
      </c>
      <c r="G78" s="48" t="s">
        <v>211</v>
      </c>
    </row>
    <row r="79" spans="1:7">
      <c r="A79" s="51">
        <v>74</v>
      </c>
      <c r="B79" s="54" t="s">
        <v>178</v>
      </c>
      <c r="C79" s="52" t="s">
        <v>209</v>
      </c>
      <c r="D79" s="51">
        <v>50</v>
      </c>
      <c r="E79" s="51">
        <v>42</v>
      </c>
      <c r="F79" s="55"/>
    </row>
    <row r="80" spans="1:7">
      <c r="A80" s="51">
        <v>75</v>
      </c>
      <c r="B80" s="54" t="s">
        <v>323</v>
      </c>
      <c r="C80" s="52" t="s">
        <v>324</v>
      </c>
      <c r="D80" s="51">
        <v>240</v>
      </c>
      <c r="E80" s="51">
        <v>232</v>
      </c>
      <c r="F80" s="55"/>
    </row>
    <row r="81" spans="1:7">
      <c r="A81" s="51">
        <v>76</v>
      </c>
      <c r="B81" s="52" t="s">
        <v>325</v>
      </c>
      <c r="C81" s="52" t="s">
        <v>209</v>
      </c>
      <c r="D81" s="51">
        <v>40</v>
      </c>
      <c r="E81" s="51">
        <v>35</v>
      </c>
      <c r="F81" s="55"/>
    </row>
    <row r="82" spans="1:7">
      <c r="A82" s="51">
        <v>77</v>
      </c>
      <c r="B82" s="54" t="s">
        <v>326</v>
      </c>
      <c r="C82" s="52" t="s">
        <v>318</v>
      </c>
      <c r="D82" s="51">
        <v>40</v>
      </c>
      <c r="E82" s="51">
        <v>40</v>
      </c>
      <c r="F82" s="55"/>
    </row>
    <row r="83" spans="1:7">
      <c r="A83" s="51">
        <v>78</v>
      </c>
      <c r="B83" s="52" t="s">
        <v>327</v>
      </c>
      <c r="C83" s="52" t="s">
        <v>199</v>
      </c>
      <c r="D83" s="51">
        <v>20</v>
      </c>
      <c r="E83" s="51">
        <v>12</v>
      </c>
      <c r="F83" s="55"/>
    </row>
    <row r="84" spans="1:7">
      <c r="A84" s="51">
        <v>79</v>
      </c>
      <c r="B84" s="54" t="s">
        <v>328</v>
      </c>
      <c r="C84" s="52" t="s">
        <v>329</v>
      </c>
      <c r="D84" s="51">
        <v>20</v>
      </c>
      <c r="E84" s="51">
        <v>12</v>
      </c>
      <c r="F84" s="55"/>
    </row>
    <row r="85" spans="1:7">
      <c r="A85" s="51">
        <v>80</v>
      </c>
      <c r="B85" s="52" t="s">
        <v>330</v>
      </c>
      <c r="C85" s="52" t="s">
        <v>199</v>
      </c>
      <c r="D85" s="51">
        <v>30</v>
      </c>
      <c r="E85" s="51">
        <v>22</v>
      </c>
      <c r="F85" s="55"/>
    </row>
    <row r="86" spans="1:7">
      <c r="A86" s="51">
        <v>81</v>
      </c>
      <c r="B86" s="52" t="s">
        <v>96</v>
      </c>
      <c r="C86" s="52" t="s">
        <v>285</v>
      </c>
      <c r="D86" s="51">
        <v>20</v>
      </c>
      <c r="E86" s="51">
        <v>17</v>
      </c>
      <c r="F86" s="55"/>
      <c r="G86" s="48" t="s">
        <v>211</v>
      </c>
    </row>
    <row r="87" spans="1:7">
      <c r="A87" s="51">
        <v>82</v>
      </c>
      <c r="B87" s="52" t="s">
        <v>633</v>
      </c>
      <c r="C87" s="52" t="s">
        <v>634</v>
      </c>
      <c r="D87" s="51">
        <v>40</v>
      </c>
      <c r="E87" s="51">
        <v>34</v>
      </c>
      <c r="F87" s="55"/>
    </row>
    <row r="88" spans="1:7">
      <c r="A88" s="51"/>
      <c r="B88" s="52" t="s">
        <v>251</v>
      </c>
      <c r="C88" s="52" t="s">
        <v>190</v>
      </c>
      <c r="D88" s="51">
        <v>20</v>
      </c>
      <c r="E88" s="51">
        <v>15</v>
      </c>
      <c r="F88" s="55"/>
    </row>
    <row r="89" spans="1:7">
      <c r="A89" s="51">
        <v>83</v>
      </c>
      <c r="B89" s="52" t="s">
        <v>191</v>
      </c>
      <c r="C89" s="52" t="s">
        <v>190</v>
      </c>
      <c r="D89" s="51">
        <v>10</v>
      </c>
      <c r="E89" s="51">
        <v>6</v>
      </c>
      <c r="F89" s="55"/>
      <c r="G89" s="48" t="s">
        <v>211</v>
      </c>
    </row>
    <row r="90" spans="1:7">
      <c r="A90" s="51">
        <v>84</v>
      </c>
      <c r="B90" s="52" t="s">
        <v>331</v>
      </c>
      <c r="C90" s="52" t="s">
        <v>199</v>
      </c>
      <c r="D90" s="51">
        <v>30</v>
      </c>
      <c r="E90" s="51">
        <v>25</v>
      </c>
      <c r="F90" s="55"/>
      <c r="G90" s="48" t="s">
        <v>211</v>
      </c>
    </row>
    <row r="91" spans="1:7">
      <c r="A91" s="51">
        <v>85</v>
      </c>
      <c r="B91" s="52" t="s">
        <v>74</v>
      </c>
      <c r="C91" s="52" t="s">
        <v>224</v>
      </c>
      <c r="D91" s="51">
        <v>70</v>
      </c>
      <c r="E91" s="51">
        <v>70</v>
      </c>
      <c r="F91" s="55"/>
      <c r="G91" s="48" t="s">
        <v>211</v>
      </c>
    </row>
    <row r="92" spans="1:7">
      <c r="A92" s="51">
        <v>86</v>
      </c>
      <c r="B92" s="52" t="s">
        <v>200</v>
      </c>
      <c r="C92" s="52" t="s">
        <v>190</v>
      </c>
      <c r="D92" s="51">
        <v>10</v>
      </c>
      <c r="E92" s="51">
        <v>1</v>
      </c>
      <c r="F92" s="55"/>
    </row>
    <row r="93" spans="1:7">
      <c r="A93" s="51">
        <v>87</v>
      </c>
      <c r="B93" s="52" t="s">
        <v>76</v>
      </c>
      <c r="C93" s="52" t="s">
        <v>190</v>
      </c>
      <c r="D93" s="51">
        <v>10</v>
      </c>
      <c r="E93" s="51">
        <v>1</v>
      </c>
      <c r="F93" s="55"/>
      <c r="G93" s="48" t="s">
        <v>211</v>
      </c>
    </row>
    <row r="94" spans="1:7">
      <c r="A94" s="51">
        <v>88</v>
      </c>
      <c r="B94" s="52" t="s">
        <v>332</v>
      </c>
      <c r="C94" s="52" t="s">
        <v>318</v>
      </c>
      <c r="D94" s="51">
        <v>40</v>
      </c>
      <c r="E94" s="51">
        <v>40</v>
      </c>
      <c r="F94" s="55"/>
    </row>
    <row r="95" spans="1:7">
      <c r="A95" s="51">
        <v>89</v>
      </c>
      <c r="B95" s="52" t="s">
        <v>333</v>
      </c>
      <c r="C95" s="52" t="s">
        <v>190</v>
      </c>
      <c r="D95" s="51">
        <v>10</v>
      </c>
      <c r="E95" s="51">
        <v>7</v>
      </c>
      <c r="F95" s="55"/>
    </row>
    <row r="96" spans="1:7">
      <c r="A96" s="51">
        <v>90</v>
      </c>
      <c r="B96" s="52" t="s">
        <v>139</v>
      </c>
      <c r="C96" s="52" t="s">
        <v>190</v>
      </c>
      <c r="D96" s="51">
        <v>10</v>
      </c>
      <c r="E96" s="51">
        <v>2</v>
      </c>
      <c r="F96" s="55"/>
      <c r="G96" s="48" t="s">
        <v>211</v>
      </c>
    </row>
    <row r="97" spans="1:7">
      <c r="A97" s="51">
        <v>91</v>
      </c>
      <c r="B97" s="52" t="s">
        <v>334</v>
      </c>
      <c r="C97" s="52" t="s">
        <v>190</v>
      </c>
      <c r="D97" s="51">
        <v>20</v>
      </c>
      <c r="E97" s="51">
        <v>15</v>
      </c>
      <c r="F97" s="55"/>
    </row>
    <row r="98" spans="1:7">
      <c r="A98" s="51">
        <v>92</v>
      </c>
      <c r="B98" s="52" t="s">
        <v>335</v>
      </c>
      <c r="C98" s="52" t="s">
        <v>190</v>
      </c>
      <c r="D98" s="51">
        <v>30</v>
      </c>
      <c r="E98" s="51">
        <v>21</v>
      </c>
      <c r="F98" s="55"/>
      <c r="G98" s="48" t="s">
        <v>211</v>
      </c>
    </row>
    <row r="99" spans="1:7">
      <c r="A99" s="51">
        <v>93</v>
      </c>
      <c r="B99" s="54" t="s">
        <v>336</v>
      </c>
      <c r="C99" s="52" t="s">
        <v>190</v>
      </c>
      <c r="D99" s="51">
        <v>10</v>
      </c>
      <c r="E99" s="51">
        <v>3</v>
      </c>
      <c r="F99" s="55"/>
      <c r="G99" s="48" t="s">
        <v>211</v>
      </c>
    </row>
    <row r="100" spans="1:7">
      <c r="A100" s="51">
        <v>94</v>
      </c>
      <c r="B100" s="54" t="s">
        <v>337</v>
      </c>
      <c r="C100" s="52" t="s">
        <v>199</v>
      </c>
      <c r="D100" s="51">
        <v>60</v>
      </c>
      <c r="E100" s="51">
        <v>57</v>
      </c>
      <c r="F100" s="55"/>
    </row>
    <row r="101" spans="1:7">
      <c r="A101" s="51">
        <v>95</v>
      </c>
      <c r="B101" s="54" t="s">
        <v>338</v>
      </c>
      <c r="C101" s="52" t="s">
        <v>274</v>
      </c>
      <c r="D101" s="51">
        <v>250</v>
      </c>
      <c r="E101" s="51">
        <v>246</v>
      </c>
      <c r="F101" s="55"/>
    </row>
    <row r="102" spans="1:7">
      <c r="A102" s="51">
        <v>96</v>
      </c>
      <c r="B102" s="62" t="s">
        <v>142</v>
      </c>
      <c r="C102" s="52" t="s">
        <v>199</v>
      </c>
      <c r="D102" s="51">
        <v>60</v>
      </c>
      <c r="E102" s="51">
        <v>55</v>
      </c>
      <c r="F102" s="55" t="s">
        <v>339</v>
      </c>
      <c r="G102" s="48" t="s">
        <v>211</v>
      </c>
    </row>
    <row r="103" spans="1:7">
      <c r="A103" s="51">
        <v>97</v>
      </c>
      <c r="B103" s="52" t="s">
        <v>340</v>
      </c>
      <c r="C103" s="52" t="s">
        <v>190</v>
      </c>
      <c r="D103" s="51">
        <v>10</v>
      </c>
      <c r="E103" s="51">
        <v>9</v>
      </c>
      <c r="F103" s="55" t="s">
        <v>341</v>
      </c>
    </row>
    <row r="104" spans="1:7">
      <c r="A104" s="51">
        <v>98</v>
      </c>
      <c r="B104" s="52" t="s">
        <v>342</v>
      </c>
      <c r="C104" s="52" t="s">
        <v>190</v>
      </c>
      <c r="D104" s="51">
        <v>20</v>
      </c>
      <c r="E104" s="51">
        <v>19</v>
      </c>
      <c r="F104" s="55" t="s">
        <v>343</v>
      </c>
    </row>
    <row r="105" spans="1:7">
      <c r="A105" s="51">
        <v>99</v>
      </c>
      <c r="B105" s="52" t="s">
        <v>344</v>
      </c>
      <c r="C105" s="52" t="s">
        <v>190</v>
      </c>
      <c r="D105" s="51">
        <v>30</v>
      </c>
      <c r="E105" s="51">
        <v>28</v>
      </c>
      <c r="F105" s="55"/>
    </row>
    <row r="106" spans="1:7">
      <c r="A106" s="51">
        <v>100</v>
      </c>
      <c r="B106" s="52" t="s">
        <v>345</v>
      </c>
      <c r="C106" s="52" t="s">
        <v>259</v>
      </c>
      <c r="D106" s="51">
        <v>50</v>
      </c>
      <c r="E106" s="51">
        <v>41</v>
      </c>
      <c r="F106" s="55"/>
      <c r="G106" s="48" t="s">
        <v>211</v>
      </c>
    </row>
    <row r="107" spans="1:7">
      <c r="A107" s="51">
        <v>101</v>
      </c>
      <c r="B107" s="52" t="s">
        <v>124</v>
      </c>
      <c r="C107" s="52" t="s">
        <v>346</v>
      </c>
      <c r="D107" s="51">
        <v>60</v>
      </c>
      <c r="E107" s="51">
        <v>52</v>
      </c>
      <c r="F107" s="55"/>
      <c r="G107" s="48" t="s">
        <v>211</v>
      </c>
    </row>
    <row r="108" spans="1:7">
      <c r="A108" s="51">
        <v>102</v>
      </c>
      <c r="B108" s="52" t="s">
        <v>347</v>
      </c>
      <c r="C108" s="52" t="s">
        <v>227</v>
      </c>
      <c r="D108" s="51">
        <v>130</v>
      </c>
      <c r="E108" s="51">
        <v>125</v>
      </c>
      <c r="F108" s="55"/>
      <c r="G108" s="48" t="s">
        <v>211</v>
      </c>
    </row>
    <row r="109" spans="1:7">
      <c r="A109" s="51">
        <v>103</v>
      </c>
      <c r="B109" s="52" t="s">
        <v>348</v>
      </c>
      <c r="C109" s="52" t="s">
        <v>209</v>
      </c>
      <c r="D109" s="51">
        <v>40</v>
      </c>
      <c r="E109" s="51">
        <v>39</v>
      </c>
      <c r="F109" s="55"/>
      <c r="G109" s="48" t="s">
        <v>211</v>
      </c>
    </row>
    <row r="110" spans="1:7">
      <c r="A110" s="51">
        <v>104</v>
      </c>
      <c r="B110" s="52" t="s">
        <v>349</v>
      </c>
      <c r="C110" s="52" t="s">
        <v>350</v>
      </c>
      <c r="D110" s="51">
        <v>30</v>
      </c>
      <c r="E110" s="51">
        <v>30</v>
      </c>
      <c r="F110" s="55"/>
      <c r="G110" s="48" t="s">
        <v>211</v>
      </c>
    </row>
    <row r="111" spans="1:7">
      <c r="A111" s="51">
        <v>105</v>
      </c>
      <c r="B111" s="52" t="s">
        <v>351</v>
      </c>
      <c r="C111" s="52" t="s">
        <v>199</v>
      </c>
      <c r="D111" s="51">
        <v>30</v>
      </c>
      <c r="E111" s="51">
        <v>28</v>
      </c>
      <c r="F111" s="55" t="s">
        <v>352</v>
      </c>
      <c r="G111" s="48" t="s">
        <v>211</v>
      </c>
    </row>
    <row r="112" spans="1:7">
      <c r="A112" s="51">
        <v>106</v>
      </c>
      <c r="B112" s="52" t="s">
        <v>353</v>
      </c>
      <c r="C112" s="52" t="s">
        <v>190</v>
      </c>
      <c r="D112" s="51">
        <v>30</v>
      </c>
      <c r="E112" s="51">
        <v>25</v>
      </c>
      <c r="F112" s="55"/>
    </row>
    <row r="113" spans="1:7">
      <c r="A113" s="51">
        <v>107</v>
      </c>
      <c r="B113" s="52" t="s">
        <v>179</v>
      </c>
      <c r="C113" s="52" t="s">
        <v>318</v>
      </c>
      <c r="D113" s="51">
        <v>40</v>
      </c>
      <c r="E113" s="51">
        <v>35</v>
      </c>
      <c r="F113" s="55"/>
      <c r="G113" s="48" t="s">
        <v>211</v>
      </c>
    </row>
    <row r="114" spans="1:7">
      <c r="A114" s="51">
        <v>108</v>
      </c>
      <c r="B114" s="63" t="s">
        <v>354</v>
      </c>
      <c r="C114" s="52" t="s">
        <v>199</v>
      </c>
      <c r="D114" s="51">
        <v>40</v>
      </c>
      <c r="E114" s="51">
        <v>40</v>
      </c>
      <c r="F114" s="55" t="s">
        <v>355</v>
      </c>
    </row>
    <row r="115" spans="1:7">
      <c r="A115" s="51">
        <v>109</v>
      </c>
      <c r="B115" s="52" t="s">
        <v>356</v>
      </c>
      <c r="C115" s="52" t="s">
        <v>190</v>
      </c>
      <c r="D115" s="51">
        <v>10</v>
      </c>
      <c r="E115" s="51">
        <v>1</v>
      </c>
      <c r="F115" s="55"/>
    </row>
    <row r="116" spans="1:7">
      <c r="A116" s="51">
        <v>110</v>
      </c>
      <c r="B116" s="52" t="s">
        <v>357</v>
      </c>
      <c r="C116" s="52" t="s">
        <v>199</v>
      </c>
      <c r="D116" s="51">
        <v>40</v>
      </c>
      <c r="E116" s="51">
        <v>35</v>
      </c>
      <c r="F116" s="55"/>
    </row>
    <row r="117" spans="1:7">
      <c r="A117" s="51">
        <v>111</v>
      </c>
      <c r="B117" s="52" t="s">
        <v>358</v>
      </c>
      <c r="C117" s="52" t="s">
        <v>199</v>
      </c>
      <c r="D117" s="51">
        <v>60</v>
      </c>
      <c r="E117" s="51">
        <v>60</v>
      </c>
      <c r="F117" s="55"/>
    </row>
    <row r="118" spans="1:7">
      <c r="A118" s="51">
        <v>112</v>
      </c>
      <c r="B118" s="52" t="s">
        <v>89</v>
      </c>
      <c r="C118" s="52" t="s">
        <v>190</v>
      </c>
      <c r="D118" s="51">
        <v>10</v>
      </c>
      <c r="E118" s="51">
        <v>10</v>
      </c>
      <c r="F118" s="55"/>
      <c r="G118" s="48" t="s">
        <v>211</v>
      </c>
    </row>
    <row r="119" spans="1:7">
      <c r="A119" s="51">
        <v>113</v>
      </c>
      <c r="B119" s="52" t="s">
        <v>130</v>
      </c>
      <c r="C119" s="52" t="s">
        <v>359</v>
      </c>
      <c r="D119" s="51">
        <v>30</v>
      </c>
      <c r="E119" s="51">
        <v>30</v>
      </c>
      <c r="F119" s="55"/>
    </row>
    <row r="120" spans="1:7">
      <c r="A120" s="51">
        <v>114</v>
      </c>
      <c r="B120" s="52" t="s">
        <v>360</v>
      </c>
      <c r="C120" s="52" t="s">
        <v>199</v>
      </c>
      <c r="D120" s="51">
        <v>30</v>
      </c>
      <c r="E120" s="51">
        <v>29</v>
      </c>
      <c r="F120" s="55"/>
    </row>
    <row r="121" spans="1:7">
      <c r="A121" s="51">
        <v>115</v>
      </c>
      <c r="B121" s="52" t="s">
        <v>361</v>
      </c>
      <c r="C121" s="52" t="s">
        <v>362</v>
      </c>
      <c r="D121" s="51">
        <v>100</v>
      </c>
      <c r="E121" s="51">
        <v>98</v>
      </c>
      <c r="F121" s="55"/>
    </row>
    <row r="122" spans="1:7">
      <c r="A122" s="51">
        <v>116</v>
      </c>
      <c r="B122" s="52" t="s">
        <v>363</v>
      </c>
      <c r="C122" s="52" t="s">
        <v>190</v>
      </c>
      <c r="D122" s="51">
        <v>30</v>
      </c>
      <c r="E122" s="51">
        <v>28</v>
      </c>
      <c r="F122" s="55"/>
    </row>
    <row r="123" spans="1:7">
      <c r="A123" s="51">
        <v>117</v>
      </c>
      <c r="B123" s="52" t="s">
        <v>364</v>
      </c>
      <c r="C123" s="52" t="s">
        <v>346</v>
      </c>
      <c r="D123" s="51">
        <v>70</v>
      </c>
      <c r="E123" s="51">
        <v>68</v>
      </c>
      <c r="F123" s="55"/>
      <c r="G123" s="48" t="s">
        <v>211</v>
      </c>
    </row>
    <row r="124" spans="1:7">
      <c r="A124" s="51"/>
      <c r="B124" s="265" t="s">
        <v>646</v>
      </c>
      <c r="C124" s="52" t="s">
        <v>365</v>
      </c>
      <c r="D124" s="51">
        <v>67</v>
      </c>
      <c r="E124" s="51">
        <v>70</v>
      </c>
      <c r="F124" s="55"/>
    </row>
    <row r="125" spans="1:7">
      <c r="A125" s="51">
        <v>118</v>
      </c>
      <c r="B125" s="260" t="s">
        <v>120</v>
      </c>
      <c r="C125" s="52" t="s">
        <v>365</v>
      </c>
      <c r="D125" s="51">
        <v>64</v>
      </c>
      <c r="E125" s="51">
        <v>70</v>
      </c>
      <c r="F125" s="55"/>
    </row>
    <row r="126" spans="1:7">
      <c r="A126" s="51">
        <v>119</v>
      </c>
      <c r="B126" s="52" t="s">
        <v>366</v>
      </c>
      <c r="C126" s="52" t="s">
        <v>190</v>
      </c>
      <c r="D126" s="51">
        <v>40</v>
      </c>
      <c r="E126" s="51">
        <v>40</v>
      </c>
      <c r="F126" s="55" t="s">
        <v>367</v>
      </c>
      <c r="G126" s="48" t="s">
        <v>211</v>
      </c>
    </row>
    <row r="127" spans="1:7">
      <c r="A127" s="51">
        <v>120</v>
      </c>
      <c r="B127" s="52" t="s">
        <v>368</v>
      </c>
      <c r="C127" s="52" t="s">
        <v>199</v>
      </c>
      <c r="D127" s="51">
        <v>40</v>
      </c>
      <c r="E127" s="51">
        <v>34</v>
      </c>
      <c r="F127" s="55" t="s">
        <v>369</v>
      </c>
    </row>
    <row r="128" spans="1:7">
      <c r="A128" s="51">
        <v>121</v>
      </c>
      <c r="B128" s="52" t="s">
        <v>370</v>
      </c>
      <c r="C128" s="52" t="s">
        <v>199</v>
      </c>
      <c r="D128" s="51">
        <v>70</v>
      </c>
      <c r="E128" s="51">
        <v>65</v>
      </c>
      <c r="F128" s="55"/>
    </row>
    <row r="129" spans="1:7">
      <c r="A129" s="51">
        <v>122</v>
      </c>
      <c r="B129" s="52" t="s">
        <v>371</v>
      </c>
      <c r="C129" s="52" t="s">
        <v>199</v>
      </c>
      <c r="D129" s="51">
        <v>30</v>
      </c>
      <c r="E129" s="51">
        <v>30</v>
      </c>
      <c r="F129" s="55"/>
    </row>
    <row r="130" spans="1:7">
      <c r="A130" s="51">
        <v>123</v>
      </c>
      <c r="B130" s="52" t="s">
        <v>372</v>
      </c>
      <c r="C130" s="52" t="s">
        <v>190</v>
      </c>
      <c r="D130" s="51">
        <v>10</v>
      </c>
      <c r="E130" s="51">
        <v>4</v>
      </c>
      <c r="F130" s="55"/>
      <c r="G130" s="48" t="s">
        <v>221</v>
      </c>
    </row>
    <row r="131" spans="1:7">
      <c r="A131" s="51">
        <v>124</v>
      </c>
      <c r="B131" s="52" t="s">
        <v>132</v>
      </c>
      <c r="C131" s="52" t="s">
        <v>190</v>
      </c>
      <c r="D131" s="51">
        <v>20</v>
      </c>
      <c r="E131" s="51">
        <v>13</v>
      </c>
      <c r="F131" s="55"/>
      <c r="G131" s="48" t="s">
        <v>211</v>
      </c>
    </row>
    <row r="132" spans="1:7">
      <c r="A132" s="51">
        <v>125</v>
      </c>
      <c r="B132" s="52" t="s">
        <v>373</v>
      </c>
      <c r="C132" s="52" t="s">
        <v>209</v>
      </c>
      <c r="D132" s="51">
        <v>70</v>
      </c>
      <c r="E132" s="51">
        <v>65</v>
      </c>
      <c r="F132" s="55"/>
    </row>
    <row r="133" spans="1:7">
      <c r="A133" s="51">
        <v>126</v>
      </c>
      <c r="B133" s="54" t="s">
        <v>118</v>
      </c>
      <c r="C133" s="52" t="s">
        <v>209</v>
      </c>
      <c r="D133" s="51">
        <v>70</v>
      </c>
      <c r="E133" s="51">
        <v>65</v>
      </c>
      <c r="F133" s="55"/>
      <c r="G133" s="48" t="s">
        <v>221</v>
      </c>
    </row>
    <row r="134" spans="1:7">
      <c r="A134" s="51">
        <v>127</v>
      </c>
      <c r="B134" s="52" t="s">
        <v>374</v>
      </c>
      <c r="C134" s="52" t="s">
        <v>375</v>
      </c>
      <c r="D134" s="51">
        <v>50</v>
      </c>
      <c r="E134" s="51">
        <v>45</v>
      </c>
      <c r="F134" s="55"/>
    </row>
    <row r="135" spans="1:7">
      <c r="A135" s="51">
        <v>128</v>
      </c>
      <c r="B135" s="52" t="s">
        <v>376</v>
      </c>
      <c r="C135" s="52" t="s">
        <v>190</v>
      </c>
      <c r="D135" s="51">
        <v>50</v>
      </c>
      <c r="E135" s="51">
        <v>45</v>
      </c>
      <c r="F135" s="55"/>
    </row>
    <row r="136" spans="1:7">
      <c r="A136" s="51">
        <v>129</v>
      </c>
      <c r="B136" s="52" t="s">
        <v>377</v>
      </c>
      <c r="C136" s="52" t="s">
        <v>209</v>
      </c>
      <c r="D136" s="51">
        <v>50</v>
      </c>
      <c r="E136" s="51">
        <v>41</v>
      </c>
      <c r="F136" s="55"/>
    </row>
    <row r="137" spans="1:7">
      <c r="A137" s="51">
        <v>130</v>
      </c>
      <c r="B137" s="52"/>
      <c r="C137" s="52"/>
      <c r="D137" s="51"/>
      <c r="E137" s="51"/>
      <c r="F137" s="55"/>
    </row>
    <row r="138" spans="1:7">
      <c r="A138" s="51">
        <v>131</v>
      </c>
      <c r="B138" s="52" t="s">
        <v>87</v>
      </c>
      <c r="C138" s="52" t="s">
        <v>209</v>
      </c>
      <c r="D138" s="51">
        <v>40</v>
      </c>
      <c r="E138" s="51">
        <v>40</v>
      </c>
      <c r="F138" s="55"/>
      <c r="G138" s="48" t="s">
        <v>211</v>
      </c>
    </row>
    <row r="139" spans="1:7">
      <c r="A139" s="51">
        <v>132</v>
      </c>
      <c r="B139" s="52" t="s">
        <v>378</v>
      </c>
      <c r="C139" s="52" t="s">
        <v>224</v>
      </c>
      <c r="D139" s="51">
        <v>60</v>
      </c>
      <c r="E139" s="51">
        <v>55</v>
      </c>
      <c r="F139" s="55"/>
    </row>
    <row r="140" spans="1:7">
      <c r="A140" s="51">
        <v>133</v>
      </c>
      <c r="B140" s="52" t="s">
        <v>379</v>
      </c>
      <c r="C140" s="52" t="s">
        <v>190</v>
      </c>
      <c r="D140" s="51">
        <v>40</v>
      </c>
      <c r="E140" s="51">
        <v>32</v>
      </c>
      <c r="F140" s="55" t="s">
        <v>380</v>
      </c>
    </row>
    <row r="141" spans="1:7">
      <c r="A141" s="51">
        <v>134</v>
      </c>
      <c r="B141" s="52" t="s">
        <v>79</v>
      </c>
      <c r="C141" s="52" t="s">
        <v>239</v>
      </c>
      <c r="D141" s="51">
        <v>70</v>
      </c>
      <c r="E141" s="51">
        <v>66</v>
      </c>
      <c r="F141" s="55"/>
      <c r="G141" s="48" t="s">
        <v>211</v>
      </c>
    </row>
    <row r="142" spans="1:7">
      <c r="A142" s="51">
        <v>135</v>
      </c>
      <c r="B142" s="52" t="s">
        <v>134</v>
      </c>
      <c r="C142" s="52" t="s">
        <v>295</v>
      </c>
      <c r="D142" s="51">
        <v>20</v>
      </c>
      <c r="E142" s="51">
        <v>11</v>
      </c>
      <c r="F142" s="55"/>
      <c r="G142" s="48" t="s">
        <v>221</v>
      </c>
    </row>
    <row r="143" spans="1:7">
      <c r="A143" s="51">
        <v>136</v>
      </c>
      <c r="B143" s="52" t="s">
        <v>381</v>
      </c>
      <c r="C143" s="52" t="s">
        <v>190</v>
      </c>
      <c r="D143" s="51">
        <v>40</v>
      </c>
      <c r="E143" s="51">
        <v>33</v>
      </c>
      <c r="F143" s="55" t="s">
        <v>380</v>
      </c>
      <c r="G143" s="48" t="s">
        <v>221</v>
      </c>
    </row>
    <row r="144" spans="1:7">
      <c r="A144" s="51">
        <v>137</v>
      </c>
      <c r="B144" s="52" t="s">
        <v>382</v>
      </c>
      <c r="C144" s="52" t="s">
        <v>190</v>
      </c>
      <c r="D144" s="51">
        <v>40</v>
      </c>
      <c r="E144" s="51">
        <v>40</v>
      </c>
      <c r="F144" s="55"/>
    </row>
    <row r="145" spans="1:7">
      <c r="A145" s="51">
        <v>138</v>
      </c>
      <c r="B145" s="52" t="s">
        <v>125</v>
      </c>
      <c r="C145" s="52" t="s">
        <v>190</v>
      </c>
      <c r="D145" s="51">
        <v>40</v>
      </c>
      <c r="E145" s="51">
        <v>38</v>
      </c>
      <c r="F145" s="55"/>
      <c r="G145" s="48" t="s">
        <v>211</v>
      </c>
    </row>
    <row r="146" spans="1:7">
      <c r="A146" s="51">
        <v>139</v>
      </c>
      <c r="B146" s="52" t="s">
        <v>383</v>
      </c>
      <c r="C146" s="52" t="s">
        <v>190</v>
      </c>
      <c r="D146" s="51">
        <v>30</v>
      </c>
      <c r="E146" s="51">
        <v>21</v>
      </c>
      <c r="F146" s="55"/>
    </row>
    <row r="147" spans="1:7">
      <c r="A147" s="51"/>
      <c r="B147" s="52" t="s">
        <v>153</v>
      </c>
      <c r="C147" s="52" t="s">
        <v>209</v>
      </c>
      <c r="D147" s="51">
        <v>40</v>
      </c>
      <c r="E147" s="51">
        <v>40</v>
      </c>
      <c r="F147" s="55"/>
    </row>
    <row r="148" spans="1:7">
      <c r="A148" s="51">
        <v>140</v>
      </c>
      <c r="B148" s="52" t="s">
        <v>384</v>
      </c>
      <c r="C148" s="52" t="s">
        <v>224</v>
      </c>
      <c r="D148" s="51">
        <v>70</v>
      </c>
      <c r="E148" s="51">
        <v>65</v>
      </c>
      <c r="F148" s="55"/>
    </row>
    <row r="149" spans="1:7">
      <c r="A149" s="51">
        <v>141</v>
      </c>
      <c r="B149" s="52" t="s">
        <v>385</v>
      </c>
      <c r="C149" s="52" t="s">
        <v>209</v>
      </c>
      <c r="D149" s="51">
        <v>40</v>
      </c>
      <c r="E149" s="51">
        <v>40</v>
      </c>
      <c r="F149" s="55"/>
    </row>
    <row r="150" spans="1:7">
      <c r="A150" s="51">
        <v>142</v>
      </c>
      <c r="B150" s="52" t="s">
        <v>386</v>
      </c>
      <c r="C150" s="52" t="s">
        <v>209</v>
      </c>
      <c r="D150" s="51">
        <v>60</v>
      </c>
      <c r="E150" s="51">
        <v>55</v>
      </c>
      <c r="F150" s="55"/>
    </row>
    <row r="151" spans="1:7">
      <c r="A151" s="51">
        <v>143</v>
      </c>
      <c r="B151" s="52" t="s">
        <v>180</v>
      </c>
      <c r="C151" s="52" t="s">
        <v>259</v>
      </c>
      <c r="D151" s="51">
        <v>50</v>
      </c>
      <c r="E151" s="51">
        <v>41</v>
      </c>
      <c r="F151" s="55"/>
      <c r="G151" s="48" t="s">
        <v>211</v>
      </c>
    </row>
    <row r="152" spans="1:7">
      <c r="A152" s="51">
        <v>144</v>
      </c>
      <c r="B152" s="52" t="s">
        <v>117</v>
      </c>
      <c r="C152" s="52" t="s">
        <v>224</v>
      </c>
      <c r="D152" s="51">
        <v>100</v>
      </c>
      <c r="E152" s="51">
        <v>93</v>
      </c>
      <c r="F152" s="55"/>
      <c r="G152" s="48" t="s">
        <v>211</v>
      </c>
    </row>
    <row r="153" spans="1:7">
      <c r="A153" s="51">
        <v>145</v>
      </c>
      <c r="B153" s="52" t="s">
        <v>387</v>
      </c>
      <c r="C153" s="52" t="s">
        <v>199</v>
      </c>
      <c r="D153" s="51">
        <v>50</v>
      </c>
      <c r="E153" s="51">
        <v>50</v>
      </c>
      <c r="F153" s="55" t="s">
        <v>222</v>
      </c>
      <c r="G153" s="48" t="s">
        <v>211</v>
      </c>
    </row>
    <row r="154" spans="1:7">
      <c r="A154" s="51">
        <v>146</v>
      </c>
      <c r="B154" s="52" t="s">
        <v>105</v>
      </c>
      <c r="C154" s="52" t="s">
        <v>190</v>
      </c>
      <c r="D154" s="51">
        <v>20</v>
      </c>
      <c r="E154" s="51">
        <v>14</v>
      </c>
      <c r="F154" s="55"/>
      <c r="G154" s="48" t="s">
        <v>211</v>
      </c>
    </row>
    <row r="155" spans="1:7">
      <c r="A155" s="51">
        <v>147</v>
      </c>
      <c r="B155" s="52" t="s">
        <v>122</v>
      </c>
      <c r="C155" s="52" t="s">
        <v>199</v>
      </c>
      <c r="D155" s="51">
        <v>50</v>
      </c>
      <c r="E155" s="51">
        <v>43</v>
      </c>
      <c r="F155" s="55" t="s">
        <v>291</v>
      </c>
      <c r="G155" s="48" t="s">
        <v>211</v>
      </c>
    </row>
    <row r="156" spans="1:7">
      <c r="A156" s="51">
        <v>148</v>
      </c>
      <c r="B156" s="52" t="s">
        <v>135</v>
      </c>
      <c r="C156" s="52" t="s">
        <v>388</v>
      </c>
      <c r="D156" s="51">
        <v>240</v>
      </c>
      <c r="E156" s="51">
        <v>240</v>
      </c>
      <c r="F156" s="55"/>
      <c r="G156" s="48" t="s">
        <v>211</v>
      </c>
    </row>
    <row r="157" spans="1:7">
      <c r="A157" s="51">
        <v>149</v>
      </c>
      <c r="B157" s="52" t="s">
        <v>389</v>
      </c>
      <c r="C157" s="52" t="s">
        <v>390</v>
      </c>
      <c r="D157" s="51">
        <v>30</v>
      </c>
      <c r="E157" s="51">
        <v>27</v>
      </c>
      <c r="F157" s="55"/>
    </row>
    <row r="158" spans="1:7">
      <c r="A158" s="51">
        <v>150</v>
      </c>
      <c r="B158" s="52" t="s">
        <v>75</v>
      </c>
      <c r="C158" s="52" t="s">
        <v>391</v>
      </c>
      <c r="D158" s="51">
        <v>180</v>
      </c>
      <c r="E158" s="51">
        <v>179</v>
      </c>
      <c r="F158" s="55"/>
      <c r="G158" s="48" t="s">
        <v>211</v>
      </c>
    </row>
    <row r="159" spans="1:7">
      <c r="A159" s="51">
        <v>151</v>
      </c>
      <c r="B159" s="52" t="s">
        <v>392</v>
      </c>
      <c r="C159" s="52" t="s">
        <v>199</v>
      </c>
      <c r="D159" s="51">
        <v>60</v>
      </c>
      <c r="E159" s="51">
        <v>55</v>
      </c>
      <c r="F159" s="55" t="s">
        <v>393</v>
      </c>
      <c r="G159" s="48" t="s">
        <v>211</v>
      </c>
    </row>
    <row r="160" spans="1:7">
      <c r="A160" s="51">
        <v>152</v>
      </c>
      <c r="B160" s="52" t="s">
        <v>394</v>
      </c>
      <c r="C160" s="52" t="s">
        <v>395</v>
      </c>
      <c r="D160" s="51">
        <v>40</v>
      </c>
      <c r="E160" s="51">
        <v>32</v>
      </c>
      <c r="F160" s="55"/>
      <c r="G160" s="48" t="s">
        <v>211</v>
      </c>
    </row>
    <row r="161" spans="1:7">
      <c r="A161" s="51">
        <v>153</v>
      </c>
      <c r="B161" s="65" t="s">
        <v>396</v>
      </c>
      <c r="C161" s="52" t="s">
        <v>397</v>
      </c>
      <c r="D161" s="51">
        <v>40</v>
      </c>
      <c r="E161" s="51">
        <v>33</v>
      </c>
      <c r="F161" s="55"/>
      <c r="G161" s="48" t="s">
        <v>211</v>
      </c>
    </row>
    <row r="162" spans="1:7">
      <c r="A162" s="51">
        <v>154</v>
      </c>
      <c r="B162" s="65" t="s">
        <v>133</v>
      </c>
      <c r="C162" s="52" t="s">
        <v>313</v>
      </c>
      <c r="D162" s="51">
        <v>1</v>
      </c>
      <c r="E162" s="51">
        <v>6</v>
      </c>
      <c r="F162" s="55"/>
    </row>
    <row r="163" spans="1:7">
      <c r="A163" s="51">
        <v>155</v>
      </c>
      <c r="B163" s="52" t="s">
        <v>398</v>
      </c>
      <c r="C163" s="52" t="s">
        <v>190</v>
      </c>
      <c r="D163" s="51">
        <v>10</v>
      </c>
      <c r="E163" s="51">
        <v>8</v>
      </c>
      <c r="F163" s="55"/>
      <c r="G163" s="48" t="s">
        <v>211</v>
      </c>
    </row>
    <row r="164" spans="1:7">
      <c r="A164" s="51">
        <v>156</v>
      </c>
      <c r="B164" s="52" t="s">
        <v>399</v>
      </c>
      <c r="C164" s="52" t="s">
        <v>400</v>
      </c>
      <c r="D164" s="51">
        <v>40</v>
      </c>
      <c r="E164" s="51">
        <v>40</v>
      </c>
      <c r="F164" s="55"/>
    </row>
    <row r="165" spans="1:7">
      <c r="A165" s="51">
        <v>157</v>
      </c>
      <c r="B165" s="52" t="s">
        <v>83</v>
      </c>
      <c r="C165" s="52" t="s">
        <v>190</v>
      </c>
      <c r="D165" s="51">
        <v>10</v>
      </c>
      <c r="E165" s="51">
        <v>1</v>
      </c>
      <c r="F165" s="55"/>
      <c r="G165" s="48" t="s">
        <v>211</v>
      </c>
    </row>
    <row r="166" spans="1:7">
      <c r="A166" s="51">
        <v>158</v>
      </c>
      <c r="B166" s="52" t="s">
        <v>401</v>
      </c>
      <c r="C166" s="52" t="s">
        <v>190</v>
      </c>
      <c r="D166" s="51">
        <v>10</v>
      </c>
      <c r="E166" s="51">
        <v>1</v>
      </c>
      <c r="F166" s="55"/>
    </row>
    <row r="167" spans="1:7">
      <c r="A167" s="51">
        <v>159</v>
      </c>
      <c r="B167" s="52" t="s">
        <v>402</v>
      </c>
      <c r="C167" s="52" t="s">
        <v>313</v>
      </c>
      <c r="D167" s="51">
        <v>20</v>
      </c>
      <c r="E167" s="51">
        <v>13</v>
      </c>
      <c r="F167" s="55"/>
    </row>
    <row r="168" spans="1:7">
      <c r="A168" s="51">
        <v>160</v>
      </c>
      <c r="B168" s="66" t="s">
        <v>403</v>
      </c>
      <c r="C168" s="52" t="s">
        <v>209</v>
      </c>
      <c r="D168" s="51">
        <v>90</v>
      </c>
      <c r="E168" s="51">
        <v>85</v>
      </c>
      <c r="F168" s="55"/>
    </row>
    <row r="169" spans="1:7">
      <c r="A169" s="51">
        <v>161</v>
      </c>
      <c r="B169" s="67" t="s">
        <v>404</v>
      </c>
      <c r="C169" s="52" t="s">
        <v>405</v>
      </c>
      <c r="D169" s="51">
        <v>40</v>
      </c>
      <c r="E169" s="51">
        <v>33</v>
      </c>
      <c r="F169" s="55"/>
    </row>
    <row r="170" spans="1:7">
      <c r="A170" s="51">
        <v>162</v>
      </c>
      <c r="B170" s="67" t="s">
        <v>406</v>
      </c>
      <c r="C170" s="52" t="s">
        <v>190</v>
      </c>
      <c r="D170" s="51">
        <v>40</v>
      </c>
      <c r="E170" s="51">
        <v>35</v>
      </c>
      <c r="F170" s="55"/>
      <c r="G170" s="48" t="s">
        <v>211</v>
      </c>
    </row>
    <row r="171" spans="1:7">
      <c r="A171" s="51">
        <v>163</v>
      </c>
      <c r="B171" s="52" t="s">
        <v>202</v>
      </c>
      <c r="C171" s="52" t="s">
        <v>190</v>
      </c>
      <c r="D171" s="51">
        <v>10</v>
      </c>
      <c r="E171" s="51">
        <v>1</v>
      </c>
      <c r="F171" s="55"/>
      <c r="G171" s="48" t="s">
        <v>211</v>
      </c>
    </row>
    <row r="172" spans="1:7">
      <c r="A172" s="51">
        <v>164</v>
      </c>
      <c r="B172" s="52" t="s">
        <v>192</v>
      </c>
      <c r="C172" s="52" t="s">
        <v>190</v>
      </c>
      <c r="D172" s="51">
        <v>10</v>
      </c>
      <c r="E172" s="51">
        <v>4</v>
      </c>
      <c r="F172" s="55"/>
      <c r="G172" s="48" t="s">
        <v>221</v>
      </c>
    </row>
    <row r="173" spans="1:7">
      <c r="A173" s="51">
        <v>165</v>
      </c>
      <c r="B173" s="52" t="s">
        <v>77</v>
      </c>
      <c r="C173" s="52" t="s">
        <v>282</v>
      </c>
      <c r="D173" s="51">
        <v>30</v>
      </c>
      <c r="E173" s="51">
        <v>24</v>
      </c>
      <c r="F173" s="55"/>
      <c r="G173" s="48" t="s">
        <v>221</v>
      </c>
    </row>
    <row r="174" spans="1:7">
      <c r="A174" s="51">
        <v>166</v>
      </c>
      <c r="B174" s="52" t="s">
        <v>88</v>
      </c>
      <c r="C174" s="52" t="s">
        <v>199</v>
      </c>
      <c r="D174" s="51">
        <v>40</v>
      </c>
      <c r="E174" s="51">
        <v>35</v>
      </c>
      <c r="F174" s="55"/>
      <c r="G174" s="48" t="s">
        <v>221</v>
      </c>
    </row>
    <row r="175" spans="1:7">
      <c r="A175" s="51">
        <v>167</v>
      </c>
      <c r="B175" s="52" t="s">
        <v>407</v>
      </c>
      <c r="C175" s="52" t="s">
        <v>190</v>
      </c>
      <c r="D175" s="51">
        <v>20</v>
      </c>
      <c r="E175" s="51">
        <v>18</v>
      </c>
      <c r="F175" s="55"/>
    </row>
    <row r="176" spans="1:7">
      <c r="A176" s="51">
        <v>168</v>
      </c>
      <c r="B176" s="52" t="s">
        <v>408</v>
      </c>
      <c r="C176" s="52" t="s">
        <v>199</v>
      </c>
      <c r="D176" s="51">
        <v>20</v>
      </c>
      <c r="E176" s="51">
        <v>14</v>
      </c>
      <c r="F176" s="55"/>
    </row>
    <row r="177" spans="1:7">
      <c r="A177" s="51">
        <v>169</v>
      </c>
      <c r="B177" s="52" t="s">
        <v>409</v>
      </c>
      <c r="C177" s="52" t="s">
        <v>199</v>
      </c>
      <c r="D177" s="51">
        <v>40</v>
      </c>
      <c r="E177" s="51">
        <v>35</v>
      </c>
      <c r="F177" s="55"/>
    </row>
    <row r="178" spans="1:7">
      <c r="A178" s="51">
        <v>170</v>
      </c>
      <c r="B178" s="52" t="s">
        <v>410</v>
      </c>
      <c r="C178" s="52" t="s">
        <v>190</v>
      </c>
      <c r="D178" s="51">
        <v>40</v>
      </c>
      <c r="E178" s="51">
        <v>35</v>
      </c>
      <c r="F178" s="55"/>
      <c r="G178" s="48" t="s">
        <v>211</v>
      </c>
    </row>
    <row r="179" spans="1:7">
      <c r="A179" s="51">
        <v>171</v>
      </c>
      <c r="B179" s="52" t="s">
        <v>411</v>
      </c>
      <c r="C179" s="52" t="s">
        <v>190</v>
      </c>
      <c r="D179" s="51">
        <v>20</v>
      </c>
      <c r="E179" s="51">
        <v>14</v>
      </c>
      <c r="F179" s="55"/>
    </row>
    <row r="180" spans="1:7">
      <c r="A180" s="51">
        <v>172</v>
      </c>
      <c r="B180" s="52" t="s">
        <v>412</v>
      </c>
      <c r="C180" s="52" t="s">
        <v>259</v>
      </c>
      <c r="D180" s="51">
        <v>40</v>
      </c>
      <c r="E180" s="51">
        <v>40</v>
      </c>
      <c r="F180" s="55"/>
    </row>
    <row r="181" spans="1:7">
      <c r="A181" s="51">
        <v>173</v>
      </c>
      <c r="B181" s="52" t="s">
        <v>103</v>
      </c>
      <c r="C181" s="52" t="s">
        <v>190</v>
      </c>
      <c r="D181" s="51">
        <v>30</v>
      </c>
      <c r="E181" s="51">
        <v>25</v>
      </c>
      <c r="F181" s="55"/>
      <c r="G181" s="48" t="s">
        <v>221</v>
      </c>
    </row>
    <row r="182" spans="1:7">
      <c r="A182" s="51">
        <v>174</v>
      </c>
      <c r="B182" s="52" t="s">
        <v>413</v>
      </c>
      <c r="C182" s="52" t="s">
        <v>190</v>
      </c>
      <c r="D182" s="51">
        <v>10</v>
      </c>
      <c r="E182" s="51">
        <v>8</v>
      </c>
      <c r="F182" s="55"/>
      <c r="G182" s="48" t="s">
        <v>211</v>
      </c>
    </row>
    <row r="183" spans="1:7">
      <c r="A183" s="51">
        <v>175</v>
      </c>
      <c r="B183" s="52" t="s">
        <v>414</v>
      </c>
      <c r="C183" s="52" t="s">
        <v>199</v>
      </c>
      <c r="D183" s="51">
        <v>60</v>
      </c>
      <c r="E183" s="51">
        <v>45</v>
      </c>
      <c r="F183" s="55"/>
    </row>
    <row r="184" spans="1:7">
      <c r="A184" s="51">
        <v>176</v>
      </c>
      <c r="B184" s="52" t="s">
        <v>100</v>
      </c>
      <c r="C184" s="52" t="s">
        <v>199</v>
      </c>
      <c r="D184" s="51">
        <v>30</v>
      </c>
      <c r="E184" s="51">
        <v>22</v>
      </c>
      <c r="F184" s="55"/>
      <c r="G184" s="48" t="s">
        <v>211</v>
      </c>
    </row>
    <row r="185" spans="1:7">
      <c r="A185" s="51">
        <v>177</v>
      </c>
      <c r="B185" s="52" t="s">
        <v>102</v>
      </c>
      <c r="C185" s="52" t="s">
        <v>209</v>
      </c>
      <c r="D185" s="51">
        <v>40</v>
      </c>
      <c r="E185" s="51">
        <v>40</v>
      </c>
      <c r="F185" s="55"/>
      <c r="G185" s="48" t="s">
        <v>211</v>
      </c>
    </row>
    <row r="186" spans="1:7">
      <c r="A186" s="51">
        <v>178</v>
      </c>
      <c r="B186" s="54" t="s">
        <v>71</v>
      </c>
      <c r="C186" s="52" t="s">
        <v>190</v>
      </c>
      <c r="D186" s="51">
        <v>10</v>
      </c>
      <c r="E186" s="51">
        <v>1</v>
      </c>
      <c r="F186" s="55"/>
      <c r="G186" s="48" t="s">
        <v>211</v>
      </c>
    </row>
    <row r="187" spans="1:7">
      <c r="A187" s="51">
        <v>179</v>
      </c>
      <c r="B187" s="54" t="s">
        <v>90</v>
      </c>
      <c r="C187" s="52" t="s">
        <v>190</v>
      </c>
      <c r="D187" s="51">
        <v>40</v>
      </c>
      <c r="E187" s="51">
        <v>35</v>
      </c>
      <c r="F187" s="55"/>
      <c r="G187" s="48" t="s">
        <v>211</v>
      </c>
    </row>
    <row r="188" spans="1:7">
      <c r="A188" s="51">
        <v>180</v>
      </c>
      <c r="B188" s="54" t="s">
        <v>415</v>
      </c>
      <c r="C188" s="52" t="s">
        <v>199</v>
      </c>
      <c r="D188" s="51">
        <v>20</v>
      </c>
      <c r="E188" s="51">
        <v>18</v>
      </c>
      <c r="F188" s="55" t="s">
        <v>416</v>
      </c>
    </row>
    <row r="189" spans="1:7">
      <c r="A189" s="51">
        <v>181</v>
      </c>
      <c r="B189" s="54" t="s">
        <v>417</v>
      </c>
      <c r="C189" s="52" t="s">
        <v>209</v>
      </c>
      <c r="D189" s="51">
        <v>70</v>
      </c>
      <c r="E189" s="51">
        <v>70</v>
      </c>
      <c r="F189" s="55"/>
    </row>
    <row r="190" spans="1:7">
      <c r="A190" s="51">
        <v>182</v>
      </c>
      <c r="B190" s="54" t="s">
        <v>136</v>
      </c>
      <c r="C190" s="52" t="s">
        <v>243</v>
      </c>
      <c r="D190" s="51">
        <v>40</v>
      </c>
      <c r="E190" s="51">
        <v>32</v>
      </c>
      <c r="F190" s="55"/>
      <c r="G190" s="48" t="s">
        <v>211</v>
      </c>
    </row>
    <row r="191" spans="1:7">
      <c r="A191" s="51">
        <v>183</v>
      </c>
      <c r="B191" s="54" t="s">
        <v>418</v>
      </c>
      <c r="C191" s="54" t="s">
        <v>239</v>
      </c>
      <c r="D191" s="58">
        <v>70</v>
      </c>
      <c r="E191" s="58">
        <v>62</v>
      </c>
      <c r="F191" s="55"/>
    </row>
    <row r="192" spans="1:7">
      <c r="A192" s="51">
        <v>184</v>
      </c>
      <c r="B192" s="54" t="s">
        <v>419</v>
      </c>
      <c r="C192" s="52" t="s">
        <v>199</v>
      </c>
      <c r="D192" s="51">
        <v>40</v>
      </c>
      <c r="E192" s="51">
        <v>35</v>
      </c>
      <c r="F192" s="55"/>
    </row>
    <row r="193" spans="1:7">
      <c r="A193" s="51">
        <v>185</v>
      </c>
      <c r="B193" s="54" t="s">
        <v>420</v>
      </c>
      <c r="C193" s="52" t="s">
        <v>209</v>
      </c>
      <c r="D193" s="51">
        <v>30</v>
      </c>
      <c r="E193" s="51">
        <v>25</v>
      </c>
      <c r="F193" s="55"/>
    </row>
    <row r="194" spans="1:7">
      <c r="A194" s="51">
        <v>186</v>
      </c>
      <c r="B194" s="54" t="s">
        <v>421</v>
      </c>
      <c r="C194" s="52" t="s">
        <v>405</v>
      </c>
      <c r="D194" s="51">
        <v>50</v>
      </c>
      <c r="E194" s="51">
        <v>45</v>
      </c>
      <c r="F194" s="55"/>
    </row>
    <row r="195" spans="1:7">
      <c r="A195" s="51">
        <v>187</v>
      </c>
      <c r="B195" s="54" t="s">
        <v>422</v>
      </c>
      <c r="C195" s="52" t="s">
        <v>190</v>
      </c>
      <c r="D195" s="51">
        <v>20</v>
      </c>
      <c r="E195" s="51">
        <v>18</v>
      </c>
      <c r="F195" s="55"/>
    </row>
    <row r="196" spans="1:7">
      <c r="A196" s="51">
        <v>188</v>
      </c>
      <c r="B196" s="54" t="s">
        <v>423</v>
      </c>
      <c r="C196" s="52" t="s">
        <v>424</v>
      </c>
      <c r="D196" s="51">
        <v>90</v>
      </c>
      <c r="E196" s="51">
        <v>86</v>
      </c>
      <c r="F196" s="55"/>
      <c r="G196" s="48" t="s">
        <v>211</v>
      </c>
    </row>
    <row r="197" spans="1:7">
      <c r="A197" s="51">
        <v>189</v>
      </c>
      <c r="B197" s="54" t="s">
        <v>425</v>
      </c>
      <c r="C197" s="52" t="s">
        <v>426</v>
      </c>
      <c r="D197" s="51">
        <v>90</v>
      </c>
      <c r="E197" s="51">
        <v>82</v>
      </c>
      <c r="F197" s="55"/>
      <c r="G197" s="48" t="s">
        <v>211</v>
      </c>
    </row>
    <row r="198" spans="1:7">
      <c r="A198" s="51">
        <v>190</v>
      </c>
      <c r="B198" s="54" t="s">
        <v>427</v>
      </c>
      <c r="C198" s="52" t="s">
        <v>209</v>
      </c>
      <c r="D198" s="51">
        <v>50</v>
      </c>
      <c r="E198" s="51">
        <v>42</v>
      </c>
      <c r="F198" s="55"/>
      <c r="G198" s="48" t="s">
        <v>211</v>
      </c>
    </row>
    <row r="199" spans="1:7">
      <c r="A199" s="51">
        <v>191</v>
      </c>
      <c r="B199" s="54" t="s">
        <v>428</v>
      </c>
      <c r="C199" s="52" t="s">
        <v>199</v>
      </c>
      <c r="D199" s="51">
        <v>80</v>
      </c>
      <c r="E199" s="51">
        <v>71</v>
      </c>
      <c r="F199" s="55"/>
    </row>
    <row r="200" spans="1:7">
      <c r="A200" s="51">
        <v>192</v>
      </c>
      <c r="B200" s="54" t="s">
        <v>197</v>
      </c>
      <c r="C200" s="52" t="s">
        <v>190</v>
      </c>
      <c r="D200" s="51">
        <v>10</v>
      </c>
      <c r="E200" s="51">
        <v>1</v>
      </c>
      <c r="F200" s="55"/>
    </row>
    <row r="201" spans="1:7">
      <c r="A201" s="51">
        <v>193</v>
      </c>
      <c r="B201" s="54" t="s">
        <v>429</v>
      </c>
      <c r="C201" s="52" t="s">
        <v>209</v>
      </c>
      <c r="D201" s="51">
        <v>40</v>
      </c>
      <c r="E201" s="51">
        <v>35</v>
      </c>
      <c r="F201" s="55"/>
    </row>
    <row r="202" spans="1:7">
      <c r="A202" s="51">
        <v>194</v>
      </c>
      <c r="B202" s="54" t="s">
        <v>204</v>
      </c>
      <c r="C202" s="52" t="s">
        <v>190</v>
      </c>
      <c r="D202" s="51">
        <v>10</v>
      </c>
      <c r="E202" s="51">
        <v>3</v>
      </c>
      <c r="F202" s="55"/>
    </row>
    <row r="203" spans="1:7">
      <c r="A203" s="51">
        <v>195</v>
      </c>
      <c r="B203" s="65" t="s">
        <v>430</v>
      </c>
      <c r="C203" s="65" t="s">
        <v>431</v>
      </c>
      <c r="D203" s="68">
        <v>30</v>
      </c>
      <c r="E203" s="68">
        <v>25</v>
      </c>
      <c r="F203" s="55"/>
      <c r="G203" s="48" t="s">
        <v>211</v>
      </c>
    </row>
    <row r="204" spans="1:7">
      <c r="A204" s="51">
        <v>196</v>
      </c>
      <c r="B204" s="54" t="s">
        <v>138</v>
      </c>
      <c r="C204" s="52" t="s">
        <v>432</v>
      </c>
      <c r="D204" s="51">
        <v>200</v>
      </c>
      <c r="E204" s="51">
        <v>195</v>
      </c>
      <c r="F204" s="55"/>
      <c r="G204" s="48" t="s">
        <v>211</v>
      </c>
    </row>
    <row r="205" spans="1:7">
      <c r="A205" s="51">
        <v>197</v>
      </c>
      <c r="B205" s="52" t="s">
        <v>92</v>
      </c>
      <c r="C205" s="52" t="s">
        <v>199</v>
      </c>
      <c r="D205" s="51">
        <v>10</v>
      </c>
      <c r="E205" s="51">
        <v>8</v>
      </c>
      <c r="F205" s="55"/>
      <c r="G205" s="48" t="s">
        <v>221</v>
      </c>
    </row>
    <row r="206" spans="1:7">
      <c r="A206" s="51">
        <v>198</v>
      </c>
      <c r="B206" s="52" t="s">
        <v>433</v>
      </c>
      <c r="C206" s="52" t="s">
        <v>190</v>
      </c>
      <c r="D206" s="51">
        <v>20</v>
      </c>
      <c r="E206" s="51">
        <v>25</v>
      </c>
      <c r="F206" s="55"/>
    </row>
    <row r="207" spans="1:7">
      <c r="A207" s="51">
        <v>199</v>
      </c>
      <c r="B207" s="52" t="s">
        <v>434</v>
      </c>
      <c r="C207" s="52" t="s">
        <v>435</v>
      </c>
      <c r="D207" s="51">
        <v>50</v>
      </c>
      <c r="E207" s="51">
        <v>42</v>
      </c>
      <c r="F207" s="55"/>
      <c r="G207" s="48" t="s">
        <v>211</v>
      </c>
    </row>
    <row r="208" spans="1:7">
      <c r="A208" s="51">
        <v>200</v>
      </c>
      <c r="B208" s="52" t="s">
        <v>436</v>
      </c>
      <c r="C208" s="52" t="s">
        <v>437</v>
      </c>
      <c r="D208" s="51">
        <v>900</v>
      </c>
      <c r="E208" s="51">
        <v>900</v>
      </c>
      <c r="F208" s="55"/>
      <c r="G208" s="48" t="s">
        <v>211</v>
      </c>
    </row>
    <row r="209" spans="1:7">
      <c r="A209" s="51">
        <v>201</v>
      </c>
      <c r="B209" s="52" t="s">
        <v>160</v>
      </c>
      <c r="C209" s="52" t="s">
        <v>359</v>
      </c>
      <c r="D209" s="51">
        <v>40</v>
      </c>
      <c r="E209" s="51">
        <v>35</v>
      </c>
      <c r="F209" s="55" t="s">
        <v>438</v>
      </c>
      <c r="G209" s="48" t="s">
        <v>211</v>
      </c>
    </row>
    <row r="210" spans="1:7">
      <c r="A210" s="51">
        <v>202</v>
      </c>
      <c r="B210" s="52" t="s">
        <v>152</v>
      </c>
      <c r="C210" s="52" t="s">
        <v>274</v>
      </c>
      <c r="D210" s="51">
        <v>240</v>
      </c>
      <c r="E210" s="51">
        <v>237</v>
      </c>
      <c r="F210" s="55"/>
      <c r="G210" s="48" t="s">
        <v>211</v>
      </c>
    </row>
    <row r="211" spans="1:7">
      <c r="A211" s="51">
        <v>203</v>
      </c>
      <c r="B211" s="52" t="s">
        <v>73</v>
      </c>
      <c r="C211" s="52" t="s">
        <v>199</v>
      </c>
      <c r="D211" s="51">
        <v>60</v>
      </c>
      <c r="E211" s="51">
        <v>55</v>
      </c>
      <c r="F211" s="55" t="s">
        <v>439</v>
      </c>
      <c r="G211" s="48" t="s">
        <v>211</v>
      </c>
    </row>
    <row r="212" spans="1:7">
      <c r="A212" s="51">
        <v>204</v>
      </c>
      <c r="B212" s="52" t="s">
        <v>440</v>
      </c>
      <c r="C212" s="52" t="s">
        <v>224</v>
      </c>
      <c r="D212" s="51">
        <v>70</v>
      </c>
      <c r="E212" s="51">
        <v>65</v>
      </c>
      <c r="F212" s="55"/>
      <c r="G212" s="48" t="s">
        <v>221</v>
      </c>
    </row>
    <row r="213" spans="1:7">
      <c r="A213" s="51">
        <v>205</v>
      </c>
      <c r="B213" s="52" t="s">
        <v>441</v>
      </c>
      <c r="C213" s="52" t="s">
        <v>199</v>
      </c>
      <c r="D213" s="51">
        <v>40</v>
      </c>
      <c r="E213" s="51">
        <v>35</v>
      </c>
      <c r="F213" s="55"/>
    </row>
    <row r="214" spans="1:7">
      <c r="A214" s="51">
        <v>206</v>
      </c>
      <c r="B214" s="69" t="s">
        <v>158</v>
      </c>
      <c r="C214" s="52" t="s">
        <v>199</v>
      </c>
      <c r="D214" s="51">
        <v>60</v>
      </c>
      <c r="E214" s="51">
        <v>60</v>
      </c>
      <c r="F214" s="55" t="s">
        <v>442</v>
      </c>
      <c r="G214" s="48" t="s">
        <v>211</v>
      </c>
    </row>
    <row r="215" spans="1:7">
      <c r="A215" s="51">
        <v>207</v>
      </c>
      <c r="B215" s="56" t="s">
        <v>443</v>
      </c>
      <c r="C215" s="52" t="s">
        <v>190</v>
      </c>
      <c r="D215" s="51">
        <v>20</v>
      </c>
      <c r="E215" s="51">
        <v>18</v>
      </c>
      <c r="F215" s="55"/>
      <c r="G215" s="48" t="s">
        <v>211</v>
      </c>
    </row>
    <row r="216" spans="1:7">
      <c r="A216" s="51">
        <v>208</v>
      </c>
      <c r="B216" s="56" t="s">
        <v>155</v>
      </c>
      <c r="C216" s="52" t="s">
        <v>274</v>
      </c>
      <c r="D216" s="51">
        <v>250</v>
      </c>
      <c r="E216" s="51">
        <v>246</v>
      </c>
      <c r="F216" s="55"/>
    </row>
    <row r="217" spans="1:7">
      <c r="A217" s="51">
        <v>209</v>
      </c>
      <c r="B217" s="52" t="s">
        <v>444</v>
      </c>
      <c r="C217" s="52" t="s">
        <v>190</v>
      </c>
      <c r="D217" s="51">
        <v>40</v>
      </c>
      <c r="E217" s="51">
        <v>35</v>
      </c>
      <c r="F217" s="55"/>
      <c r="G217" s="48" t="s">
        <v>211</v>
      </c>
    </row>
    <row r="218" spans="1:7">
      <c r="A218" s="51">
        <v>210</v>
      </c>
      <c r="B218" s="52" t="s">
        <v>85</v>
      </c>
      <c r="C218" s="52" t="s">
        <v>190</v>
      </c>
      <c r="D218" s="51">
        <v>10</v>
      </c>
      <c r="E218" s="51">
        <v>1</v>
      </c>
      <c r="F218" s="55"/>
      <c r="G218" s="48" t="s">
        <v>211</v>
      </c>
    </row>
    <row r="219" spans="1:7">
      <c r="A219" s="51">
        <v>211</v>
      </c>
      <c r="B219" s="54" t="s">
        <v>445</v>
      </c>
      <c r="C219" s="54" t="s">
        <v>446</v>
      </c>
      <c r="D219" s="51">
        <v>720</v>
      </c>
      <c r="E219" s="51">
        <v>720</v>
      </c>
      <c r="F219" s="55"/>
      <c r="G219" s="48" t="s">
        <v>211</v>
      </c>
    </row>
    <row r="220" spans="1:7">
      <c r="A220" s="51">
        <v>212</v>
      </c>
      <c r="B220" s="52" t="s">
        <v>447</v>
      </c>
      <c r="C220" s="52" t="s">
        <v>448</v>
      </c>
      <c r="D220" s="51">
        <v>20</v>
      </c>
      <c r="E220" s="51">
        <v>20</v>
      </c>
      <c r="F220" s="55" t="s">
        <v>449</v>
      </c>
      <c r="G220" s="48" t="s">
        <v>211</v>
      </c>
    </row>
    <row r="221" spans="1:7">
      <c r="A221" s="51">
        <v>213</v>
      </c>
      <c r="B221" s="52" t="s">
        <v>450</v>
      </c>
      <c r="C221" s="52" t="s">
        <v>190</v>
      </c>
      <c r="D221" s="51">
        <v>10</v>
      </c>
      <c r="E221" s="51">
        <v>9</v>
      </c>
      <c r="F221" s="55" t="s">
        <v>341</v>
      </c>
      <c r="G221" s="48" t="s">
        <v>211</v>
      </c>
    </row>
    <row r="222" spans="1:7">
      <c r="A222" s="51">
        <v>214</v>
      </c>
      <c r="B222" s="52" t="s">
        <v>451</v>
      </c>
      <c r="C222" s="52" t="s">
        <v>199</v>
      </c>
      <c r="D222" s="51">
        <v>40</v>
      </c>
      <c r="E222" s="51">
        <v>35</v>
      </c>
      <c r="F222" s="55" t="s">
        <v>452</v>
      </c>
      <c r="G222" s="48" t="s">
        <v>211</v>
      </c>
    </row>
    <row r="223" spans="1:7">
      <c r="A223" s="51">
        <v>215</v>
      </c>
      <c r="B223" s="52" t="s">
        <v>453</v>
      </c>
      <c r="C223" s="52" t="s">
        <v>199</v>
      </c>
      <c r="D223" s="51">
        <v>50</v>
      </c>
      <c r="E223" s="51">
        <v>41</v>
      </c>
      <c r="F223" s="55" t="s">
        <v>454</v>
      </c>
      <c r="G223" s="48" t="s">
        <v>211</v>
      </c>
    </row>
    <row r="224" spans="1:7">
      <c r="A224" s="51">
        <v>216</v>
      </c>
      <c r="B224" s="52" t="s">
        <v>455</v>
      </c>
      <c r="C224" s="52" t="s">
        <v>227</v>
      </c>
      <c r="D224" s="51">
        <v>140</v>
      </c>
      <c r="E224" s="51">
        <v>133</v>
      </c>
      <c r="F224" s="55" t="s">
        <v>456</v>
      </c>
    </row>
    <row r="225" spans="1:7">
      <c r="A225" s="51">
        <v>217</v>
      </c>
      <c r="B225" s="52" t="s">
        <v>457</v>
      </c>
      <c r="C225" s="52" t="s">
        <v>190</v>
      </c>
      <c r="D225" s="51">
        <v>40</v>
      </c>
      <c r="E225" s="51">
        <v>32</v>
      </c>
      <c r="F225" s="55" t="s">
        <v>458</v>
      </c>
    </row>
    <row r="226" spans="1:7">
      <c r="A226" s="51">
        <v>218</v>
      </c>
      <c r="B226" s="54" t="s">
        <v>156</v>
      </c>
      <c r="C226" s="52" t="s">
        <v>227</v>
      </c>
      <c r="D226" s="51">
        <v>140</v>
      </c>
      <c r="E226" s="51">
        <v>137</v>
      </c>
      <c r="F226" s="55"/>
    </row>
    <row r="227" spans="1:7">
      <c r="A227" s="51">
        <v>219</v>
      </c>
      <c r="B227" s="54" t="s">
        <v>459</v>
      </c>
      <c r="C227" s="52" t="s">
        <v>199</v>
      </c>
      <c r="D227" s="51">
        <v>40</v>
      </c>
      <c r="E227" s="51">
        <v>37</v>
      </c>
      <c r="F227" s="55"/>
    </row>
    <row r="228" spans="1:7">
      <c r="A228" s="51">
        <v>220</v>
      </c>
      <c r="B228" s="54" t="s">
        <v>101</v>
      </c>
      <c r="C228" s="52" t="s">
        <v>190</v>
      </c>
      <c r="D228" s="51">
        <v>20</v>
      </c>
      <c r="E228" s="51">
        <v>15</v>
      </c>
      <c r="F228" s="70" t="s">
        <v>460</v>
      </c>
      <c r="G228" s="48" t="s">
        <v>211</v>
      </c>
    </row>
    <row r="229" spans="1:7">
      <c r="A229" s="51">
        <v>221</v>
      </c>
      <c r="B229" s="52" t="s">
        <v>461</v>
      </c>
      <c r="C229" s="52" t="s">
        <v>190</v>
      </c>
      <c r="D229" s="51">
        <v>30</v>
      </c>
      <c r="E229" s="51">
        <v>26</v>
      </c>
      <c r="F229" s="55" t="s">
        <v>462</v>
      </c>
      <c r="G229" s="48" t="s">
        <v>211</v>
      </c>
    </row>
    <row r="230" spans="1:7">
      <c r="A230" s="51">
        <v>222</v>
      </c>
      <c r="B230" s="52" t="s">
        <v>463</v>
      </c>
      <c r="C230" s="52" t="s">
        <v>209</v>
      </c>
      <c r="D230" s="51">
        <v>60</v>
      </c>
      <c r="E230" s="51">
        <v>55</v>
      </c>
      <c r="F230" s="55"/>
    </row>
    <row r="231" spans="1:7">
      <c r="A231" s="51">
        <v>223</v>
      </c>
      <c r="B231" s="54" t="s">
        <v>464</v>
      </c>
      <c r="C231" s="52" t="s">
        <v>243</v>
      </c>
      <c r="D231" s="51">
        <v>30</v>
      </c>
      <c r="E231" s="51">
        <v>27</v>
      </c>
      <c r="F231" s="55" t="s">
        <v>449</v>
      </c>
    </row>
    <row r="232" spans="1:7">
      <c r="A232" s="51">
        <v>224</v>
      </c>
      <c r="B232" s="54" t="s">
        <v>465</v>
      </c>
      <c r="C232" s="52" t="s">
        <v>243</v>
      </c>
      <c r="D232" s="51">
        <v>20</v>
      </c>
      <c r="E232" s="51">
        <v>18</v>
      </c>
      <c r="F232" s="55" t="s">
        <v>466</v>
      </c>
    </row>
    <row r="233" spans="1:7">
      <c r="A233" s="51">
        <v>225</v>
      </c>
      <c r="B233" s="52" t="s">
        <v>467</v>
      </c>
      <c r="C233" s="52" t="s">
        <v>243</v>
      </c>
      <c r="D233" s="51">
        <v>30</v>
      </c>
      <c r="E233" s="51">
        <v>22</v>
      </c>
      <c r="F233" s="55" t="s">
        <v>468</v>
      </c>
    </row>
    <row r="234" spans="1:7">
      <c r="A234" s="51">
        <v>226</v>
      </c>
      <c r="B234" s="52" t="s">
        <v>469</v>
      </c>
      <c r="C234" s="52" t="s">
        <v>199</v>
      </c>
      <c r="D234" s="51">
        <v>60</v>
      </c>
      <c r="E234" s="51">
        <v>55</v>
      </c>
      <c r="F234" s="55"/>
    </row>
    <row r="235" spans="1:7">
      <c r="A235" s="51">
        <v>227</v>
      </c>
      <c r="B235" s="52" t="s">
        <v>470</v>
      </c>
      <c r="C235" s="52" t="s">
        <v>199</v>
      </c>
      <c r="D235" s="51">
        <v>50</v>
      </c>
      <c r="E235" s="51">
        <v>45</v>
      </c>
      <c r="F235" s="55"/>
    </row>
    <row r="236" spans="1:7">
      <c r="A236" s="51">
        <v>228</v>
      </c>
      <c r="B236" s="52" t="s">
        <v>471</v>
      </c>
      <c r="C236" s="52" t="s">
        <v>224</v>
      </c>
      <c r="D236" s="51">
        <v>20</v>
      </c>
      <c r="E236" s="51">
        <v>14</v>
      </c>
      <c r="F236" s="55"/>
    </row>
    <row r="237" spans="1:7">
      <c r="A237" s="51">
        <v>229</v>
      </c>
      <c r="B237" s="52" t="s">
        <v>159</v>
      </c>
      <c r="C237" s="52" t="s">
        <v>199</v>
      </c>
      <c r="D237" s="51">
        <v>20</v>
      </c>
      <c r="E237" s="51">
        <v>17</v>
      </c>
      <c r="F237" s="55"/>
    </row>
    <row r="238" spans="1:7">
      <c r="A238" s="51">
        <v>230</v>
      </c>
      <c r="B238" s="52" t="s">
        <v>472</v>
      </c>
      <c r="C238" s="52" t="s">
        <v>190</v>
      </c>
      <c r="D238" s="51">
        <v>40</v>
      </c>
      <c r="E238" s="51">
        <v>38</v>
      </c>
      <c r="F238" s="55"/>
    </row>
    <row r="239" spans="1:7">
      <c r="A239" s="51">
        <v>231</v>
      </c>
      <c r="B239" s="52" t="s">
        <v>473</v>
      </c>
      <c r="C239" s="52" t="s">
        <v>199</v>
      </c>
      <c r="D239" s="51">
        <v>20</v>
      </c>
      <c r="E239" s="51">
        <v>20</v>
      </c>
      <c r="F239" s="55"/>
      <c r="G239" s="48" t="s">
        <v>211</v>
      </c>
    </row>
    <row r="240" spans="1:7">
      <c r="A240" s="51">
        <v>232</v>
      </c>
      <c r="B240" s="52" t="s">
        <v>69</v>
      </c>
      <c r="C240" s="52" t="s">
        <v>474</v>
      </c>
      <c r="D240" s="51">
        <v>30</v>
      </c>
      <c r="E240" s="51">
        <v>27</v>
      </c>
      <c r="F240" s="55"/>
      <c r="G240" s="48" t="s">
        <v>211</v>
      </c>
    </row>
    <row r="241" spans="1:7">
      <c r="A241" s="51">
        <v>233</v>
      </c>
      <c r="B241" s="52" t="s">
        <v>475</v>
      </c>
      <c r="C241" s="52" t="s">
        <v>199</v>
      </c>
      <c r="D241" s="51">
        <v>50</v>
      </c>
      <c r="E241" s="51">
        <v>42</v>
      </c>
      <c r="F241" s="55"/>
    </row>
    <row r="242" spans="1:7">
      <c r="A242" s="51">
        <v>234</v>
      </c>
      <c r="B242" s="52" t="s">
        <v>94</v>
      </c>
      <c r="C242" s="52" t="s">
        <v>209</v>
      </c>
      <c r="D242" s="51">
        <v>40</v>
      </c>
      <c r="E242" s="51">
        <v>35</v>
      </c>
      <c r="F242" s="55" t="s">
        <v>476</v>
      </c>
      <c r="G242" s="48" t="s">
        <v>211</v>
      </c>
    </row>
    <row r="243" spans="1:7">
      <c r="A243" s="51">
        <v>235</v>
      </c>
      <c r="B243" s="52" t="s">
        <v>477</v>
      </c>
      <c r="C243" s="52" t="s">
        <v>190</v>
      </c>
      <c r="D243" s="51">
        <v>20</v>
      </c>
      <c r="E243" s="51">
        <v>17</v>
      </c>
      <c r="F243" s="55" t="s">
        <v>280</v>
      </c>
      <c r="G243" s="48" t="s">
        <v>478</v>
      </c>
    </row>
    <row r="244" spans="1:7">
      <c r="A244" s="51">
        <v>236</v>
      </c>
      <c r="B244" s="52" t="s">
        <v>479</v>
      </c>
      <c r="C244" s="52" t="s">
        <v>190</v>
      </c>
      <c r="D244" s="51">
        <v>10</v>
      </c>
      <c r="E244" s="51">
        <v>4</v>
      </c>
      <c r="F244" s="55" t="s">
        <v>480</v>
      </c>
      <c r="G244" s="48" t="s">
        <v>481</v>
      </c>
    </row>
    <row r="245" spans="1:7">
      <c r="A245" s="51">
        <v>237</v>
      </c>
      <c r="B245" s="52" t="s">
        <v>482</v>
      </c>
      <c r="C245" s="52" t="s">
        <v>199</v>
      </c>
      <c r="D245" s="51">
        <v>50</v>
      </c>
      <c r="E245" s="51">
        <v>41</v>
      </c>
      <c r="F245" s="55" t="s">
        <v>483</v>
      </c>
      <c r="G245" s="48" t="s">
        <v>484</v>
      </c>
    </row>
    <row r="246" spans="1:7">
      <c r="A246" s="51">
        <v>238</v>
      </c>
      <c r="B246" s="52" t="s">
        <v>94</v>
      </c>
      <c r="C246" s="52" t="s">
        <v>199</v>
      </c>
      <c r="D246" s="51">
        <v>60</v>
      </c>
      <c r="E246" s="51">
        <v>55</v>
      </c>
      <c r="F246" s="55"/>
    </row>
    <row r="247" spans="1:7">
      <c r="A247" s="51">
        <v>239</v>
      </c>
      <c r="B247" s="52" t="s">
        <v>485</v>
      </c>
      <c r="C247" s="52" t="s">
        <v>190</v>
      </c>
      <c r="D247" s="51">
        <v>40</v>
      </c>
      <c r="E247" s="51">
        <v>35</v>
      </c>
      <c r="F247" s="55"/>
      <c r="G247" s="48" t="s">
        <v>211</v>
      </c>
    </row>
    <row r="248" spans="1:7">
      <c r="A248" s="51">
        <v>240</v>
      </c>
      <c r="B248" s="52" t="s">
        <v>486</v>
      </c>
      <c r="C248" s="52" t="s">
        <v>190</v>
      </c>
      <c r="D248" s="51">
        <v>20</v>
      </c>
      <c r="E248" s="51">
        <v>14</v>
      </c>
      <c r="F248" s="55"/>
    </row>
    <row r="249" spans="1:7">
      <c r="A249" s="51">
        <v>241</v>
      </c>
      <c r="B249" s="52" t="s">
        <v>487</v>
      </c>
      <c r="C249" s="52" t="s">
        <v>190</v>
      </c>
      <c r="D249" s="51">
        <v>10</v>
      </c>
      <c r="E249" s="51">
        <v>4</v>
      </c>
      <c r="F249" s="55"/>
    </row>
    <row r="250" spans="1:7">
      <c r="A250" s="51">
        <v>242</v>
      </c>
      <c r="B250" s="52" t="s">
        <v>488</v>
      </c>
      <c r="C250" s="52" t="s">
        <v>190</v>
      </c>
      <c r="D250" s="51">
        <v>10</v>
      </c>
      <c r="E250" s="51">
        <v>9</v>
      </c>
      <c r="F250" s="55"/>
      <c r="G250" s="48" t="s">
        <v>211</v>
      </c>
    </row>
    <row r="251" spans="1:7">
      <c r="A251" s="51">
        <v>243</v>
      </c>
      <c r="B251" s="52" t="s">
        <v>82</v>
      </c>
      <c r="C251" s="52" t="s">
        <v>199</v>
      </c>
      <c r="D251" s="51">
        <v>40</v>
      </c>
      <c r="E251" s="51">
        <v>35</v>
      </c>
      <c r="F251" s="55"/>
      <c r="G251" s="48" t="s">
        <v>221</v>
      </c>
    </row>
    <row r="252" spans="1:7" ht="15" customHeight="1">
      <c r="A252" s="51">
        <v>244</v>
      </c>
      <c r="B252" s="52" t="s">
        <v>489</v>
      </c>
      <c r="C252" s="52" t="s">
        <v>190</v>
      </c>
      <c r="D252" s="51">
        <v>20</v>
      </c>
      <c r="E252" s="51">
        <v>20</v>
      </c>
      <c r="F252" s="55"/>
      <c r="G252" s="48" t="s">
        <v>211</v>
      </c>
    </row>
    <row r="253" spans="1:7">
      <c r="A253" s="51">
        <v>245</v>
      </c>
      <c r="B253" s="52" t="s">
        <v>490</v>
      </c>
      <c r="C253" s="52" t="s">
        <v>190</v>
      </c>
      <c r="D253" s="51">
        <v>10</v>
      </c>
      <c r="E253" s="51">
        <v>9</v>
      </c>
      <c r="F253" s="55"/>
    </row>
    <row r="254" spans="1:7">
      <c r="A254" s="51">
        <v>246</v>
      </c>
      <c r="B254" s="52" t="s">
        <v>491</v>
      </c>
      <c r="C254" s="52" t="s">
        <v>209</v>
      </c>
      <c r="D254" s="51">
        <v>50</v>
      </c>
      <c r="E254" s="51">
        <v>46</v>
      </c>
      <c r="F254" s="55" t="s">
        <v>492</v>
      </c>
      <c r="G254" s="48" t="s">
        <v>221</v>
      </c>
    </row>
    <row r="255" spans="1:7">
      <c r="A255" s="51">
        <v>247</v>
      </c>
      <c r="B255" s="71" t="s">
        <v>81</v>
      </c>
      <c r="C255" s="52" t="s">
        <v>190</v>
      </c>
      <c r="D255" s="51">
        <v>10</v>
      </c>
      <c r="E255" s="51">
        <v>5</v>
      </c>
      <c r="F255" s="55"/>
      <c r="G255" s="48" t="s">
        <v>211</v>
      </c>
    </row>
    <row r="256" spans="1:7">
      <c r="A256" s="51">
        <v>248</v>
      </c>
      <c r="B256" s="71" t="s">
        <v>131</v>
      </c>
      <c r="C256" s="52" t="s">
        <v>493</v>
      </c>
      <c r="D256" s="51">
        <v>120</v>
      </c>
      <c r="E256" s="51">
        <v>120</v>
      </c>
      <c r="F256" s="55"/>
      <c r="G256" s="48" t="s">
        <v>211</v>
      </c>
    </row>
    <row r="257" spans="1:7">
      <c r="A257" s="51">
        <v>249</v>
      </c>
      <c r="B257" s="72" t="s">
        <v>494</v>
      </c>
      <c r="C257" s="52" t="s">
        <v>209</v>
      </c>
      <c r="D257" s="51">
        <v>40</v>
      </c>
      <c r="E257" s="51">
        <v>36</v>
      </c>
      <c r="F257" s="55"/>
    </row>
    <row r="258" spans="1:7">
      <c r="A258" s="51">
        <v>250</v>
      </c>
      <c r="B258" s="71" t="s">
        <v>495</v>
      </c>
      <c r="C258" s="52" t="s">
        <v>190</v>
      </c>
      <c r="D258" s="51">
        <v>10</v>
      </c>
      <c r="E258" s="51">
        <v>4</v>
      </c>
      <c r="F258" s="55"/>
    </row>
    <row r="259" spans="1:7" ht="13.5" customHeight="1">
      <c r="A259" s="51">
        <v>251</v>
      </c>
      <c r="B259" s="71" t="s">
        <v>95</v>
      </c>
      <c r="C259" s="52" t="s">
        <v>190</v>
      </c>
      <c r="D259" s="51">
        <v>20</v>
      </c>
      <c r="E259" s="51">
        <v>15</v>
      </c>
      <c r="F259" s="55"/>
      <c r="G259" s="48" t="s">
        <v>211</v>
      </c>
    </row>
    <row r="260" spans="1:7">
      <c r="A260" s="51">
        <v>252</v>
      </c>
      <c r="B260" s="52" t="s">
        <v>127</v>
      </c>
      <c r="C260" s="52" t="s">
        <v>496</v>
      </c>
      <c r="D260" s="51">
        <v>470</v>
      </c>
      <c r="E260" s="51">
        <v>470</v>
      </c>
      <c r="F260" s="55"/>
      <c r="G260" s="48" t="s">
        <v>211</v>
      </c>
    </row>
    <row r="261" spans="1:7">
      <c r="A261" s="51">
        <v>253</v>
      </c>
      <c r="B261" s="52" t="s">
        <v>119</v>
      </c>
      <c r="C261" s="52" t="s">
        <v>239</v>
      </c>
      <c r="D261" s="51">
        <v>60</v>
      </c>
      <c r="E261" s="51">
        <v>60</v>
      </c>
      <c r="F261" s="55"/>
      <c r="G261" s="48" t="s">
        <v>211</v>
      </c>
    </row>
    <row r="262" spans="1:7">
      <c r="A262" s="51"/>
      <c r="B262" s="65" t="s">
        <v>112</v>
      </c>
      <c r="C262" s="52" t="s">
        <v>199</v>
      </c>
      <c r="D262" s="51">
        <v>50</v>
      </c>
      <c r="E262" s="51">
        <v>45</v>
      </c>
      <c r="F262" s="55"/>
    </row>
    <row r="263" spans="1:7">
      <c r="A263" s="51">
        <v>254</v>
      </c>
      <c r="B263" s="52" t="s">
        <v>497</v>
      </c>
      <c r="C263" s="52" t="s">
        <v>498</v>
      </c>
      <c r="D263" s="51">
        <v>60</v>
      </c>
      <c r="E263" s="51">
        <v>59</v>
      </c>
      <c r="F263" s="55" t="s">
        <v>499</v>
      </c>
    </row>
    <row r="264" spans="1:7">
      <c r="A264" s="51">
        <v>255</v>
      </c>
      <c r="B264" s="52" t="s">
        <v>500</v>
      </c>
      <c r="C264" s="52" t="s">
        <v>501</v>
      </c>
      <c r="D264" s="51">
        <v>50</v>
      </c>
      <c r="E264" s="51">
        <v>41</v>
      </c>
      <c r="F264" s="55" t="s">
        <v>502</v>
      </c>
    </row>
    <row r="265" spans="1:7">
      <c r="A265" s="51">
        <v>256</v>
      </c>
      <c r="B265" s="52" t="s">
        <v>503</v>
      </c>
      <c r="C265" s="52" t="s">
        <v>190</v>
      </c>
      <c r="D265" s="51"/>
      <c r="E265" s="51"/>
      <c r="F265" s="55" t="s">
        <v>504</v>
      </c>
    </row>
    <row r="266" spans="1:7">
      <c r="A266" s="51">
        <v>257</v>
      </c>
      <c r="B266" s="52" t="s">
        <v>505</v>
      </c>
      <c r="C266" s="52" t="s">
        <v>199</v>
      </c>
      <c r="D266" s="51">
        <v>20</v>
      </c>
      <c r="E266" s="51">
        <v>15</v>
      </c>
      <c r="F266" s="55"/>
    </row>
    <row r="267" spans="1:7">
      <c r="A267" s="51">
        <v>258</v>
      </c>
      <c r="B267" s="52" t="s">
        <v>506</v>
      </c>
      <c r="C267" s="52" t="s">
        <v>190</v>
      </c>
      <c r="D267" s="51">
        <v>10</v>
      </c>
      <c r="E267" s="51">
        <v>9</v>
      </c>
      <c r="F267" s="55"/>
    </row>
    <row r="268" spans="1:7">
      <c r="A268" s="51">
        <v>259</v>
      </c>
      <c r="B268" s="52" t="s">
        <v>93</v>
      </c>
      <c r="C268" s="52" t="s">
        <v>199</v>
      </c>
      <c r="D268" s="51">
        <v>20</v>
      </c>
      <c r="E268" s="51">
        <v>12</v>
      </c>
      <c r="F268" s="55"/>
      <c r="G268" s="48" t="s">
        <v>211</v>
      </c>
    </row>
    <row r="269" spans="1:7">
      <c r="A269" s="51">
        <v>260</v>
      </c>
      <c r="B269" s="52" t="s">
        <v>507</v>
      </c>
      <c r="C269" s="52" t="s">
        <v>224</v>
      </c>
      <c r="D269" s="51">
        <v>60</v>
      </c>
      <c r="E269" s="51">
        <v>57</v>
      </c>
      <c r="F269" s="55"/>
    </row>
    <row r="270" spans="1:7">
      <c r="A270" s="51">
        <v>261</v>
      </c>
      <c r="B270" s="52" t="s">
        <v>508</v>
      </c>
      <c r="C270" s="52" t="s">
        <v>190</v>
      </c>
      <c r="D270" s="51">
        <v>30</v>
      </c>
      <c r="E270" s="51">
        <v>30</v>
      </c>
      <c r="F270" s="55"/>
    </row>
    <row r="271" spans="1:7">
      <c r="A271" s="51">
        <v>262</v>
      </c>
      <c r="B271" s="52" t="s">
        <v>509</v>
      </c>
      <c r="C271" s="52" t="s">
        <v>199</v>
      </c>
      <c r="D271" s="51">
        <v>20</v>
      </c>
      <c r="E271" s="51">
        <v>20</v>
      </c>
      <c r="F271" s="55"/>
    </row>
    <row r="272" spans="1:7">
      <c r="A272" s="51">
        <v>263</v>
      </c>
      <c r="B272" s="52" t="s">
        <v>510</v>
      </c>
      <c r="C272" s="52" t="s">
        <v>209</v>
      </c>
      <c r="D272" s="51">
        <v>50</v>
      </c>
      <c r="E272" s="51">
        <v>50</v>
      </c>
      <c r="F272" s="55"/>
    </row>
    <row r="273" spans="1:7">
      <c r="A273" s="51">
        <v>264</v>
      </c>
      <c r="B273" s="52" t="s">
        <v>511</v>
      </c>
      <c r="C273" s="52" t="s">
        <v>199</v>
      </c>
      <c r="D273" s="51">
        <v>50</v>
      </c>
      <c r="E273" s="51">
        <v>47</v>
      </c>
      <c r="F273" s="55"/>
    </row>
    <row r="274" spans="1:7">
      <c r="A274" s="51">
        <v>265</v>
      </c>
      <c r="B274" s="52" t="s">
        <v>512</v>
      </c>
      <c r="C274" s="52" t="s">
        <v>190</v>
      </c>
      <c r="D274" s="51">
        <v>10</v>
      </c>
      <c r="E274" s="51">
        <v>8</v>
      </c>
      <c r="F274" s="55"/>
    </row>
    <row r="275" spans="1:7">
      <c r="A275" s="51">
        <v>266</v>
      </c>
      <c r="B275" s="52" t="s">
        <v>513</v>
      </c>
      <c r="C275" s="52" t="s">
        <v>190</v>
      </c>
      <c r="D275" s="51">
        <v>30</v>
      </c>
      <c r="E275" s="51">
        <v>26</v>
      </c>
      <c r="F275" s="55"/>
    </row>
    <row r="276" spans="1:7">
      <c r="A276" s="51">
        <v>267</v>
      </c>
      <c r="B276" s="54" t="s">
        <v>514</v>
      </c>
      <c r="C276" s="52" t="s">
        <v>199</v>
      </c>
      <c r="D276" s="51">
        <v>40</v>
      </c>
      <c r="E276" s="51">
        <v>35</v>
      </c>
      <c r="F276" s="55"/>
    </row>
    <row r="277" spans="1:7">
      <c r="A277" s="51">
        <v>268</v>
      </c>
      <c r="B277" s="52" t="s">
        <v>515</v>
      </c>
      <c r="C277" s="52" t="s">
        <v>199</v>
      </c>
      <c r="D277" s="51">
        <v>40</v>
      </c>
      <c r="E277" s="51">
        <v>37</v>
      </c>
      <c r="F277" s="55"/>
    </row>
    <row r="278" spans="1:7">
      <c r="A278" s="51">
        <v>269</v>
      </c>
      <c r="B278" s="52" t="s">
        <v>516</v>
      </c>
      <c r="C278" s="52" t="s">
        <v>209</v>
      </c>
      <c r="D278" s="51">
        <v>60</v>
      </c>
      <c r="E278" s="51">
        <v>55</v>
      </c>
      <c r="F278" s="55"/>
    </row>
    <row r="279" spans="1:7">
      <c r="A279" s="51">
        <v>270</v>
      </c>
      <c r="B279" s="52" t="s">
        <v>517</v>
      </c>
      <c r="C279" s="52" t="s">
        <v>190</v>
      </c>
      <c r="D279" s="51">
        <v>10</v>
      </c>
      <c r="E279" s="51">
        <v>10</v>
      </c>
      <c r="F279" s="55"/>
    </row>
    <row r="280" spans="1:7">
      <c r="A280" s="51">
        <v>271</v>
      </c>
      <c r="B280" s="52" t="s">
        <v>518</v>
      </c>
      <c r="C280" s="52" t="s">
        <v>190</v>
      </c>
      <c r="D280" s="51">
        <v>10</v>
      </c>
      <c r="E280" s="51">
        <v>6</v>
      </c>
      <c r="F280" s="55"/>
    </row>
    <row r="281" spans="1:7">
      <c r="A281" s="51">
        <v>272</v>
      </c>
      <c r="B281" s="52" t="s">
        <v>519</v>
      </c>
      <c r="C281" s="52" t="s">
        <v>199</v>
      </c>
      <c r="D281" s="51">
        <v>60</v>
      </c>
      <c r="E281" s="51">
        <v>58</v>
      </c>
      <c r="F281" s="55"/>
    </row>
    <row r="282" spans="1:7">
      <c r="A282" s="51">
        <v>273</v>
      </c>
      <c r="B282" s="52" t="s">
        <v>121</v>
      </c>
      <c r="C282" s="52" t="s">
        <v>199</v>
      </c>
      <c r="D282" s="51">
        <v>40</v>
      </c>
      <c r="E282" s="51">
        <v>35</v>
      </c>
      <c r="F282" s="55"/>
      <c r="G282" s="48" t="s">
        <v>211</v>
      </c>
    </row>
    <row r="283" spans="1:7">
      <c r="A283" s="51">
        <v>274</v>
      </c>
      <c r="B283" s="52" t="s">
        <v>520</v>
      </c>
      <c r="C283" s="52" t="s">
        <v>199</v>
      </c>
      <c r="D283" s="51">
        <v>30</v>
      </c>
      <c r="E283" s="51">
        <v>30</v>
      </c>
      <c r="F283" s="55"/>
      <c r="G283" s="48" t="s">
        <v>211</v>
      </c>
    </row>
    <row r="284" spans="1:7">
      <c r="A284" s="51">
        <v>275</v>
      </c>
      <c r="B284" s="54" t="s">
        <v>521</v>
      </c>
      <c r="C284" s="52" t="s">
        <v>268</v>
      </c>
      <c r="D284" s="51">
        <v>50</v>
      </c>
      <c r="E284" s="51">
        <v>43</v>
      </c>
      <c r="F284" s="55"/>
      <c r="G284" s="48" t="s">
        <v>211</v>
      </c>
    </row>
    <row r="285" spans="1:7">
      <c r="A285" s="51">
        <v>276</v>
      </c>
      <c r="B285" s="52" t="s">
        <v>522</v>
      </c>
      <c r="C285" s="52" t="s">
        <v>199</v>
      </c>
      <c r="D285" s="51">
        <v>30</v>
      </c>
      <c r="E285" s="51">
        <v>27</v>
      </c>
      <c r="F285" s="55"/>
      <c r="G285" s="48" t="s">
        <v>211</v>
      </c>
    </row>
    <row r="286" spans="1:7">
      <c r="A286" s="51">
        <v>277</v>
      </c>
      <c r="B286" s="52" t="s">
        <v>523</v>
      </c>
      <c r="C286" s="52" t="s">
        <v>227</v>
      </c>
      <c r="D286" s="51">
        <v>130</v>
      </c>
      <c r="E286" s="51">
        <v>124</v>
      </c>
      <c r="F286" s="55"/>
      <c r="G286" s="48" t="s">
        <v>211</v>
      </c>
    </row>
    <row r="287" spans="1:7">
      <c r="A287" s="51">
        <v>278</v>
      </c>
      <c r="B287" s="52" t="s">
        <v>198</v>
      </c>
      <c r="C287" s="52" t="s">
        <v>199</v>
      </c>
      <c r="D287" s="51">
        <v>10</v>
      </c>
      <c r="E287" s="51">
        <v>1</v>
      </c>
      <c r="F287" s="55"/>
      <c r="G287" s="48" t="s">
        <v>211</v>
      </c>
    </row>
    <row r="288" spans="1:7">
      <c r="A288" s="51">
        <v>279</v>
      </c>
      <c r="B288" s="52" t="s">
        <v>524</v>
      </c>
      <c r="C288" s="52" t="s">
        <v>190</v>
      </c>
      <c r="D288" s="51">
        <v>10</v>
      </c>
      <c r="E288" s="51">
        <v>5</v>
      </c>
      <c r="F288" s="55"/>
    </row>
    <row r="289" spans="1:7">
      <c r="A289" s="51">
        <v>280</v>
      </c>
      <c r="B289" s="52" t="s">
        <v>525</v>
      </c>
      <c r="C289" s="52" t="s">
        <v>190</v>
      </c>
      <c r="D289" s="51">
        <v>40</v>
      </c>
      <c r="E289" s="51">
        <v>35</v>
      </c>
      <c r="F289" s="55"/>
    </row>
    <row r="290" spans="1:7">
      <c r="A290" s="51">
        <v>281</v>
      </c>
      <c r="B290" s="52" t="s">
        <v>526</v>
      </c>
      <c r="C290" s="52" t="s">
        <v>190</v>
      </c>
      <c r="D290" s="51">
        <v>30</v>
      </c>
      <c r="E290" s="51">
        <v>30</v>
      </c>
      <c r="F290" s="55"/>
    </row>
    <row r="291" spans="1:7">
      <c r="A291" s="51">
        <v>282</v>
      </c>
      <c r="B291" s="52" t="s">
        <v>527</v>
      </c>
      <c r="C291" s="52" t="s">
        <v>199</v>
      </c>
      <c r="D291" s="51">
        <v>40</v>
      </c>
      <c r="E291" s="51">
        <v>33</v>
      </c>
      <c r="F291" s="55"/>
      <c r="G291" s="48" t="s">
        <v>211</v>
      </c>
    </row>
    <row r="292" spans="1:7">
      <c r="A292" s="51">
        <v>283</v>
      </c>
      <c r="B292" s="52" t="s">
        <v>140</v>
      </c>
      <c r="C292" s="52" t="s">
        <v>528</v>
      </c>
      <c r="D292" s="51">
        <v>100</v>
      </c>
      <c r="E292" s="51">
        <v>100</v>
      </c>
      <c r="F292" s="55"/>
    </row>
    <row r="293" spans="1:7">
      <c r="A293" s="51">
        <v>284</v>
      </c>
      <c r="B293" s="52" t="s">
        <v>529</v>
      </c>
      <c r="C293" s="52" t="s">
        <v>209</v>
      </c>
      <c r="D293" s="51">
        <v>50</v>
      </c>
      <c r="E293" s="51">
        <v>50</v>
      </c>
      <c r="F293" s="55"/>
    </row>
    <row r="294" spans="1:7">
      <c r="A294" s="51">
        <v>285</v>
      </c>
      <c r="B294" s="52" t="s">
        <v>530</v>
      </c>
      <c r="C294" s="52" t="s">
        <v>199</v>
      </c>
      <c r="D294" s="51">
        <v>50</v>
      </c>
      <c r="E294" s="51">
        <v>42</v>
      </c>
      <c r="F294" s="55" t="s">
        <v>531</v>
      </c>
    </row>
    <row r="295" spans="1:7">
      <c r="A295" s="51">
        <v>286</v>
      </c>
      <c r="B295" s="52" t="s">
        <v>532</v>
      </c>
      <c r="C295" s="52" t="s">
        <v>199</v>
      </c>
      <c r="D295" s="51">
        <v>40</v>
      </c>
      <c r="E295" s="51">
        <v>35</v>
      </c>
      <c r="F295" s="55" t="s">
        <v>533</v>
      </c>
    </row>
    <row r="296" spans="1:7">
      <c r="A296" s="51">
        <v>287</v>
      </c>
      <c r="B296" s="73" t="s">
        <v>534</v>
      </c>
      <c r="C296" s="52" t="s">
        <v>535</v>
      </c>
      <c r="D296" s="51">
        <v>200</v>
      </c>
      <c r="E296" s="51">
        <v>200</v>
      </c>
      <c r="F296" s="55"/>
      <c r="G296" s="48" t="s">
        <v>211</v>
      </c>
    </row>
    <row r="297" spans="1:7">
      <c r="A297" s="51">
        <v>288</v>
      </c>
      <c r="B297" s="73" t="s">
        <v>536</v>
      </c>
      <c r="C297" s="52" t="s">
        <v>537</v>
      </c>
      <c r="D297" s="51">
        <v>132</v>
      </c>
      <c r="E297" s="51">
        <v>140</v>
      </c>
      <c r="F297" s="55"/>
    </row>
    <row r="298" spans="1:7">
      <c r="A298" s="51">
        <v>289</v>
      </c>
      <c r="B298" s="74" t="s">
        <v>538</v>
      </c>
      <c r="C298" s="52" t="s">
        <v>224</v>
      </c>
      <c r="D298" s="51">
        <v>40</v>
      </c>
      <c r="E298" s="51">
        <v>40</v>
      </c>
      <c r="F298" s="55"/>
    </row>
    <row r="299" spans="1:7">
      <c r="A299" s="51">
        <v>290</v>
      </c>
      <c r="B299" s="74" t="s">
        <v>539</v>
      </c>
      <c r="C299" s="52" t="s">
        <v>224</v>
      </c>
      <c r="D299" s="51">
        <v>40</v>
      </c>
      <c r="E299" s="51">
        <v>40</v>
      </c>
      <c r="F299" s="55"/>
    </row>
    <row r="300" spans="1:7">
      <c r="A300" s="51">
        <v>291</v>
      </c>
      <c r="B300" s="75" t="s">
        <v>104</v>
      </c>
      <c r="C300" s="65" t="s">
        <v>199</v>
      </c>
      <c r="D300" s="68">
        <v>60</v>
      </c>
      <c r="E300" s="68">
        <v>55</v>
      </c>
      <c r="F300" s="55"/>
    </row>
    <row r="301" spans="1:7">
      <c r="A301" s="51">
        <v>292</v>
      </c>
      <c r="B301" s="54" t="s">
        <v>540</v>
      </c>
      <c r="C301" s="52" t="s">
        <v>541</v>
      </c>
      <c r="D301" s="51">
        <v>90</v>
      </c>
      <c r="E301" s="51">
        <v>83</v>
      </c>
      <c r="F301" s="55"/>
    </row>
    <row r="302" spans="1:7">
      <c r="A302" s="51">
        <v>293</v>
      </c>
      <c r="B302" s="54" t="s">
        <v>542</v>
      </c>
      <c r="C302" s="52" t="s">
        <v>190</v>
      </c>
      <c r="D302" s="51">
        <v>20</v>
      </c>
      <c r="E302" s="51">
        <v>16</v>
      </c>
      <c r="F302" s="55"/>
    </row>
    <row r="303" spans="1:7">
      <c r="A303" s="51">
        <v>294</v>
      </c>
      <c r="B303" s="54" t="s">
        <v>543</v>
      </c>
      <c r="C303" s="52" t="s">
        <v>544</v>
      </c>
      <c r="D303" s="51">
        <v>40</v>
      </c>
      <c r="E303" s="51">
        <v>32</v>
      </c>
      <c r="F303" s="55"/>
      <c r="G303" s="48" t="s">
        <v>211</v>
      </c>
    </row>
    <row r="304" spans="1:7">
      <c r="A304" s="51">
        <v>295</v>
      </c>
      <c r="B304" s="52" t="s">
        <v>97</v>
      </c>
      <c r="C304" s="52" t="s">
        <v>190</v>
      </c>
      <c r="D304" s="51">
        <v>10</v>
      </c>
      <c r="E304" s="51">
        <v>1</v>
      </c>
      <c r="F304" s="55"/>
      <c r="G304" s="48" t="s">
        <v>211</v>
      </c>
    </row>
    <row r="305" spans="1:7">
      <c r="A305" s="51">
        <v>296</v>
      </c>
      <c r="B305" s="54" t="s">
        <v>545</v>
      </c>
      <c r="C305" s="52" t="s">
        <v>268</v>
      </c>
      <c r="D305" s="51">
        <v>30</v>
      </c>
      <c r="E305" s="51">
        <v>29</v>
      </c>
      <c r="F305" s="55"/>
      <c r="G305" s="48" t="s">
        <v>211</v>
      </c>
    </row>
    <row r="306" spans="1:7">
      <c r="A306" s="51">
        <v>297</v>
      </c>
      <c r="B306" s="76" t="s">
        <v>546</v>
      </c>
      <c r="C306" s="77" t="s">
        <v>547</v>
      </c>
      <c r="D306" s="78"/>
      <c r="E306" s="78"/>
      <c r="F306" s="79"/>
      <c r="G306" s="80">
        <v>1500</v>
      </c>
    </row>
    <row r="307" spans="1:7">
      <c r="A307" s="51">
        <v>298</v>
      </c>
      <c r="B307" s="81" t="s">
        <v>150</v>
      </c>
      <c r="C307" s="52" t="s">
        <v>190</v>
      </c>
      <c r="D307" s="82">
        <v>10</v>
      </c>
      <c r="E307" s="82">
        <v>2</v>
      </c>
      <c r="F307" s="79"/>
      <c r="G307" s="80" t="s">
        <v>211</v>
      </c>
    </row>
    <row r="308" spans="1:7" s="14" customFormat="1">
      <c r="A308" s="51">
        <v>299</v>
      </c>
      <c r="B308" s="54" t="s">
        <v>548</v>
      </c>
      <c r="C308" s="83" t="s">
        <v>209</v>
      </c>
      <c r="D308" s="84">
        <v>50</v>
      </c>
      <c r="E308" s="84">
        <v>44</v>
      </c>
      <c r="F308" s="55"/>
      <c r="G308" s="85"/>
    </row>
    <row r="309" spans="1:7">
      <c r="A309" s="51">
        <v>300</v>
      </c>
      <c r="B309" s="52" t="s">
        <v>549</v>
      </c>
      <c r="C309" s="52" t="s">
        <v>243</v>
      </c>
      <c r="D309" s="51">
        <v>30</v>
      </c>
      <c r="E309" s="51">
        <v>25</v>
      </c>
      <c r="F309" s="55"/>
    </row>
    <row r="310" spans="1:7">
      <c r="A310" s="51">
        <v>301</v>
      </c>
      <c r="B310" s="52" t="s">
        <v>550</v>
      </c>
      <c r="C310" s="52" t="s">
        <v>199</v>
      </c>
      <c r="D310" s="51">
        <v>40</v>
      </c>
      <c r="E310" s="51">
        <v>37</v>
      </c>
      <c r="F310" s="55" t="s">
        <v>551</v>
      </c>
    </row>
    <row r="311" spans="1:7">
      <c r="A311" s="51">
        <v>302</v>
      </c>
      <c r="B311" s="52" t="s">
        <v>552</v>
      </c>
      <c r="C311" s="52" t="s">
        <v>350</v>
      </c>
      <c r="D311" s="51">
        <v>30</v>
      </c>
      <c r="E311" s="51">
        <v>30</v>
      </c>
      <c r="F311" s="55"/>
      <c r="G311" s="48" t="s">
        <v>211</v>
      </c>
    </row>
    <row r="312" spans="1:7">
      <c r="A312" s="51">
        <v>303</v>
      </c>
      <c r="B312" s="52" t="s">
        <v>553</v>
      </c>
      <c r="C312" s="52" t="s">
        <v>190</v>
      </c>
      <c r="D312" s="51">
        <v>10</v>
      </c>
      <c r="E312" s="51">
        <v>10</v>
      </c>
      <c r="F312" s="55"/>
    </row>
    <row r="313" spans="1:7">
      <c r="A313" s="51">
        <v>304</v>
      </c>
      <c r="B313" s="52" t="s">
        <v>253</v>
      </c>
      <c r="C313" s="52" t="s">
        <v>190</v>
      </c>
      <c r="D313" s="51">
        <v>20</v>
      </c>
      <c r="E313" s="51">
        <v>13</v>
      </c>
      <c r="F313" s="55"/>
    </row>
    <row r="314" spans="1:7">
      <c r="A314" s="51">
        <v>305</v>
      </c>
      <c r="B314" s="52" t="s">
        <v>554</v>
      </c>
      <c r="C314" s="52" t="s">
        <v>199</v>
      </c>
      <c r="D314" s="51">
        <v>40</v>
      </c>
      <c r="E314" s="51">
        <v>40</v>
      </c>
      <c r="F314" s="55" t="s">
        <v>555</v>
      </c>
      <c r="G314" s="48" t="s">
        <v>211</v>
      </c>
    </row>
    <row r="315" spans="1:7">
      <c r="A315" s="51">
        <v>306</v>
      </c>
      <c r="B315" s="52" t="s">
        <v>556</v>
      </c>
      <c r="C315" s="52" t="s">
        <v>199</v>
      </c>
      <c r="D315" s="51">
        <v>20</v>
      </c>
      <c r="E315" s="51">
        <v>17</v>
      </c>
      <c r="F315" s="55"/>
    </row>
    <row r="316" spans="1:7">
      <c r="A316" s="51">
        <v>307</v>
      </c>
      <c r="B316" s="52" t="s">
        <v>78</v>
      </c>
      <c r="C316" s="52" t="s">
        <v>199</v>
      </c>
      <c r="D316" s="51">
        <v>40</v>
      </c>
      <c r="E316" s="51">
        <v>35</v>
      </c>
      <c r="F316" s="55"/>
      <c r="G316" s="48" t="s">
        <v>211</v>
      </c>
    </row>
    <row r="317" spans="1:7">
      <c r="A317" s="51">
        <v>308</v>
      </c>
      <c r="B317" s="52" t="s">
        <v>557</v>
      </c>
      <c r="C317" s="52" t="s">
        <v>318</v>
      </c>
      <c r="D317" s="51">
        <v>40</v>
      </c>
      <c r="E317" s="51">
        <v>37</v>
      </c>
      <c r="F317" s="55"/>
    </row>
    <row r="318" spans="1:7">
      <c r="A318" s="51">
        <v>309</v>
      </c>
      <c r="B318" s="52" t="s">
        <v>558</v>
      </c>
      <c r="C318" s="52" t="s">
        <v>375</v>
      </c>
      <c r="D318" s="51">
        <v>60</v>
      </c>
      <c r="E318" s="51">
        <v>53</v>
      </c>
      <c r="F318" s="55"/>
    </row>
    <row r="319" spans="1:7">
      <c r="A319" s="51">
        <v>310</v>
      </c>
      <c r="B319" s="52" t="s">
        <v>559</v>
      </c>
      <c r="C319" s="52" t="s">
        <v>199</v>
      </c>
      <c r="D319" s="51">
        <v>20</v>
      </c>
      <c r="E319" s="51">
        <v>16</v>
      </c>
      <c r="F319" s="55" t="s">
        <v>560</v>
      </c>
    </row>
    <row r="320" spans="1:7">
      <c r="A320" s="51">
        <v>311</v>
      </c>
      <c r="B320" s="52" t="s">
        <v>561</v>
      </c>
      <c r="C320" s="52" t="s">
        <v>190</v>
      </c>
      <c r="D320" s="51">
        <v>30</v>
      </c>
      <c r="E320" s="51">
        <v>24</v>
      </c>
      <c r="F320" s="55" t="s">
        <v>562</v>
      </c>
    </row>
    <row r="321" spans="1:7">
      <c r="A321" s="51">
        <v>312</v>
      </c>
      <c r="B321" s="69" t="s">
        <v>563</v>
      </c>
      <c r="C321" s="52" t="s">
        <v>274</v>
      </c>
      <c r="D321" s="51">
        <v>250</v>
      </c>
      <c r="E321" s="51">
        <v>246</v>
      </c>
      <c r="F321" s="55"/>
    </row>
    <row r="322" spans="1:7">
      <c r="A322" s="51">
        <v>313</v>
      </c>
      <c r="B322" s="52" t="s">
        <v>564</v>
      </c>
      <c r="C322" s="52" t="s">
        <v>190</v>
      </c>
      <c r="D322" s="51">
        <v>10</v>
      </c>
      <c r="E322" s="51">
        <v>1</v>
      </c>
      <c r="F322" s="55"/>
    </row>
    <row r="323" spans="1:7">
      <c r="A323" s="51">
        <v>314</v>
      </c>
      <c r="B323" s="52" t="s">
        <v>565</v>
      </c>
      <c r="C323" s="52" t="s">
        <v>199</v>
      </c>
      <c r="D323" s="51">
        <v>40</v>
      </c>
      <c r="E323" s="51">
        <v>35</v>
      </c>
      <c r="F323" s="55"/>
    </row>
    <row r="324" spans="1:7">
      <c r="A324" s="51">
        <v>315</v>
      </c>
      <c r="B324" s="52" t="s">
        <v>106</v>
      </c>
      <c r="C324" s="52" t="s">
        <v>199</v>
      </c>
      <c r="D324" s="51">
        <v>60</v>
      </c>
      <c r="E324" s="51">
        <v>55</v>
      </c>
      <c r="F324" s="55"/>
      <c r="G324" s="48" t="s">
        <v>211</v>
      </c>
    </row>
    <row r="325" spans="1:7">
      <c r="A325" s="51">
        <v>316</v>
      </c>
      <c r="B325" s="52" t="s">
        <v>566</v>
      </c>
      <c r="C325" s="52" t="s">
        <v>567</v>
      </c>
      <c r="D325" s="51">
        <v>40</v>
      </c>
      <c r="E325" s="51">
        <v>38</v>
      </c>
      <c r="F325" s="55"/>
      <c r="G325" s="48" t="s">
        <v>211</v>
      </c>
    </row>
    <row r="326" spans="1:7">
      <c r="A326" s="51">
        <v>317</v>
      </c>
      <c r="B326" s="52" t="s">
        <v>568</v>
      </c>
      <c r="C326" s="52" t="s">
        <v>224</v>
      </c>
      <c r="D326" s="51">
        <v>70</v>
      </c>
      <c r="E326" s="51">
        <v>70</v>
      </c>
      <c r="F326" s="55"/>
    </row>
    <row r="327" spans="1:7">
      <c r="A327" s="51">
        <v>318</v>
      </c>
      <c r="B327" s="52" t="s">
        <v>569</v>
      </c>
      <c r="C327" s="52" t="s">
        <v>570</v>
      </c>
      <c r="D327" s="51">
        <v>40</v>
      </c>
      <c r="E327" s="51">
        <v>35</v>
      </c>
      <c r="F327" s="55"/>
    </row>
    <row r="328" spans="1:7">
      <c r="A328" s="51">
        <v>319</v>
      </c>
      <c r="B328" s="52" t="s">
        <v>571</v>
      </c>
      <c r="C328" s="52" t="s">
        <v>239</v>
      </c>
      <c r="D328" s="51">
        <v>60</v>
      </c>
      <c r="E328" s="51">
        <v>60</v>
      </c>
      <c r="F328" s="55"/>
    </row>
    <row r="329" spans="1:7">
      <c r="A329" s="51">
        <v>320</v>
      </c>
      <c r="B329" s="52" t="s">
        <v>572</v>
      </c>
      <c r="C329" s="52" t="s">
        <v>528</v>
      </c>
      <c r="D329" s="51">
        <v>90</v>
      </c>
      <c r="E329" s="51">
        <v>90</v>
      </c>
      <c r="F329" s="55"/>
      <c r="G329" s="48" t="s">
        <v>211</v>
      </c>
    </row>
    <row r="330" spans="1:7">
      <c r="A330" s="51">
        <v>321</v>
      </c>
      <c r="B330" s="52" t="s">
        <v>573</v>
      </c>
      <c r="C330" s="52" t="s">
        <v>199</v>
      </c>
      <c r="D330" s="51">
        <v>40</v>
      </c>
      <c r="E330" s="51">
        <v>32</v>
      </c>
      <c r="F330" s="55"/>
      <c r="G330" s="48" t="s">
        <v>211</v>
      </c>
    </row>
    <row r="331" spans="1:7">
      <c r="A331" s="51">
        <v>322</v>
      </c>
      <c r="B331" s="52" t="s">
        <v>574</v>
      </c>
      <c r="C331" s="52" t="s">
        <v>259</v>
      </c>
      <c r="D331" s="51">
        <v>40</v>
      </c>
      <c r="E331" s="51">
        <v>39</v>
      </c>
      <c r="F331" s="55"/>
    </row>
    <row r="332" spans="1:7">
      <c r="A332" s="51">
        <v>323</v>
      </c>
      <c r="B332" s="52" t="s">
        <v>201</v>
      </c>
      <c r="C332" s="52" t="s">
        <v>190</v>
      </c>
      <c r="D332" s="51">
        <v>10</v>
      </c>
      <c r="E332" s="51">
        <v>3</v>
      </c>
      <c r="F332" s="55" t="s">
        <v>183</v>
      </c>
      <c r="G332" s="48" t="s">
        <v>211</v>
      </c>
    </row>
    <row r="333" spans="1:7">
      <c r="A333" s="51">
        <v>324</v>
      </c>
      <c r="B333" s="52" t="s">
        <v>575</v>
      </c>
      <c r="C333" s="52" t="s">
        <v>209</v>
      </c>
      <c r="D333" s="51">
        <v>50</v>
      </c>
      <c r="E333" s="51">
        <v>42</v>
      </c>
      <c r="F333" s="55"/>
      <c r="G333" s="48" t="s">
        <v>211</v>
      </c>
    </row>
    <row r="334" spans="1:7">
      <c r="A334" s="51">
        <v>325</v>
      </c>
      <c r="B334" s="52" t="s">
        <v>151</v>
      </c>
      <c r="C334" s="52" t="s">
        <v>190</v>
      </c>
      <c r="D334" s="51">
        <v>20</v>
      </c>
      <c r="E334" s="51">
        <v>12</v>
      </c>
      <c r="F334" s="55"/>
      <c r="G334" s="48" t="s">
        <v>221</v>
      </c>
    </row>
    <row r="335" spans="1:7">
      <c r="A335" s="51">
        <v>326</v>
      </c>
      <c r="B335" s="52" t="s">
        <v>576</v>
      </c>
      <c r="C335" s="52" t="s">
        <v>190</v>
      </c>
      <c r="D335" s="51">
        <v>10</v>
      </c>
      <c r="E335" s="51">
        <v>7</v>
      </c>
      <c r="F335" s="55" t="s">
        <v>280</v>
      </c>
    </row>
    <row r="336" spans="1:7">
      <c r="A336" s="51">
        <v>327</v>
      </c>
      <c r="B336" s="52" t="s">
        <v>577</v>
      </c>
      <c r="C336" s="52" t="s">
        <v>224</v>
      </c>
      <c r="D336" s="51"/>
      <c r="E336" s="51"/>
      <c r="F336" s="55"/>
    </row>
    <row r="337" spans="1:6">
      <c r="A337" s="51">
        <v>328</v>
      </c>
      <c r="B337" s="52" t="s">
        <v>578</v>
      </c>
      <c r="C337" s="52" t="s">
        <v>190</v>
      </c>
      <c r="D337" s="51">
        <v>40</v>
      </c>
      <c r="E337" s="51">
        <v>35</v>
      </c>
      <c r="F337" s="55"/>
    </row>
  </sheetData>
  <pageMargins left="0.16875000000000001" right="0.16875000000000001" top="0.74791666666666701" bottom="0.74791666666666701" header="0.31388888888888899" footer="0.31388888888888899"/>
  <pageSetup scale="8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L23" sqref="L23"/>
    </sheetView>
  </sheetViews>
  <sheetFormatPr defaultColWidth="9" defaultRowHeight="14.25"/>
  <cols>
    <col min="2" max="2" width="23.42578125" customWidth="1"/>
    <col min="3" max="3" width="10.5703125" customWidth="1"/>
  </cols>
  <sheetData>
    <row r="1" spans="1:6">
      <c r="A1" s="15"/>
      <c r="B1" s="15"/>
    </row>
    <row r="2" spans="1:6">
      <c r="A2" t="s">
        <v>186</v>
      </c>
      <c r="B2" t="s">
        <v>187</v>
      </c>
      <c r="C2" t="s">
        <v>58</v>
      </c>
      <c r="D2" t="s">
        <v>59</v>
      </c>
      <c r="E2" t="s">
        <v>188</v>
      </c>
    </row>
    <row r="3" spans="1:6">
      <c r="B3" t="s">
        <v>208</v>
      </c>
      <c r="C3" t="s">
        <v>209</v>
      </c>
      <c r="D3">
        <v>50</v>
      </c>
      <c r="E3">
        <v>45</v>
      </c>
    </row>
    <row r="4" spans="1:6">
      <c r="B4" t="s">
        <v>340</v>
      </c>
      <c r="C4" t="s">
        <v>190</v>
      </c>
      <c r="D4">
        <v>20</v>
      </c>
      <c r="E4">
        <v>15</v>
      </c>
    </row>
    <row r="5" spans="1:6">
      <c r="B5" t="s">
        <v>342</v>
      </c>
      <c r="C5" t="s">
        <v>190</v>
      </c>
      <c r="D5">
        <v>30</v>
      </c>
      <c r="E5">
        <v>25</v>
      </c>
      <c r="F5" t="s">
        <v>343</v>
      </c>
    </row>
    <row r="6" spans="1:6">
      <c r="B6" t="s">
        <v>579</v>
      </c>
      <c r="C6" t="s">
        <v>209</v>
      </c>
      <c r="D6">
        <v>40</v>
      </c>
      <c r="E6">
        <v>33</v>
      </c>
    </row>
    <row r="7" spans="1:6">
      <c r="B7" t="s">
        <v>363</v>
      </c>
      <c r="C7" t="s">
        <v>190</v>
      </c>
      <c r="D7">
        <v>30</v>
      </c>
      <c r="E7">
        <v>28</v>
      </c>
    </row>
    <row r="8" spans="1:6">
      <c r="B8" t="s">
        <v>132</v>
      </c>
      <c r="C8" t="s">
        <v>190</v>
      </c>
      <c r="D8">
        <v>20</v>
      </c>
      <c r="E8">
        <v>13</v>
      </c>
    </row>
    <row r="9" spans="1:6">
      <c r="B9" t="s">
        <v>344</v>
      </c>
      <c r="C9" t="s">
        <v>190</v>
      </c>
      <c r="D9">
        <v>30</v>
      </c>
      <c r="E9">
        <v>28</v>
      </c>
    </row>
    <row r="10" spans="1:6">
      <c r="B10" t="s">
        <v>580</v>
      </c>
      <c r="C10" t="s">
        <v>190</v>
      </c>
      <c r="D10">
        <v>10</v>
      </c>
      <c r="E10">
        <v>8</v>
      </c>
    </row>
    <row r="11" spans="1:6">
      <c r="B11" t="s">
        <v>378</v>
      </c>
      <c r="C11" t="s">
        <v>224</v>
      </c>
      <c r="D11">
        <v>60</v>
      </c>
      <c r="E11">
        <v>55</v>
      </c>
    </row>
    <row r="12" spans="1:6">
      <c r="B12" t="s">
        <v>473</v>
      </c>
      <c r="C12" t="s">
        <v>199</v>
      </c>
      <c r="D12">
        <v>20</v>
      </c>
      <c r="E12">
        <v>20</v>
      </c>
    </row>
    <row r="13" spans="1:6">
      <c r="B13" t="s">
        <v>94</v>
      </c>
      <c r="C13" t="s">
        <v>209</v>
      </c>
      <c r="D13">
        <v>40</v>
      </c>
      <c r="E13">
        <v>35</v>
      </c>
    </row>
    <row r="14" spans="1:6">
      <c r="B14" t="s">
        <v>581</v>
      </c>
      <c r="C14" t="s">
        <v>199</v>
      </c>
      <c r="D14">
        <v>10</v>
      </c>
      <c r="E14">
        <v>8</v>
      </c>
    </row>
    <row r="15" spans="1:6">
      <c r="B15" t="s">
        <v>582</v>
      </c>
      <c r="C15" t="s">
        <v>190</v>
      </c>
      <c r="D15">
        <v>10</v>
      </c>
      <c r="E15">
        <v>10</v>
      </c>
    </row>
    <row r="16" spans="1:6">
      <c r="B16" t="s">
        <v>99</v>
      </c>
      <c r="C16" t="s">
        <v>190</v>
      </c>
      <c r="D16">
        <v>20</v>
      </c>
      <c r="E16">
        <v>15</v>
      </c>
    </row>
    <row r="17" spans="2:5">
      <c r="B17" t="s">
        <v>373</v>
      </c>
      <c r="C17" t="s">
        <v>209</v>
      </c>
      <c r="D17">
        <v>70</v>
      </c>
      <c r="E17">
        <v>65</v>
      </c>
    </row>
    <row r="18" spans="2:5">
      <c r="B18" t="s">
        <v>490</v>
      </c>
      <c r="C18" t="s">
        <v>190</v>
      </c>
      <c r="D18">
        <v>10</v>
      </c>
      <c r="E18">
        <v>9</v>
      </c>
    </row>
    <row r="19" spans="2:5">
      <c r="B19" t="s">
        <v>433</v>
      </c>
      <c r="C19" t="s">
        <v>190</v>
      </c>
      <c r="D19">
        <v>20</v>
      </c>
      <c r="E19">
        <v>25</v>
      </c>
    </row>
    <row r="20" spans="2:5">
      <c r="B20" t="s">
        <v>184</v>
      </c>
      <c r="C20" t="s">
        <v>199</v>
      </c>
      <c r="D20">
        <v>10</v>
      </c>
      <c r="E20">
        <v>3</v>
      </c>
    </row>
    <row r="21" spans="2:5">
      <c r="B21" t="s">
        <v>92</v>
      </c>
      <c r="C21" t="s">
        <v>199</v>
      </c>
      <c r="D21">
        <v>10</v>
      </c>
      <c r="E21">
        <v>8</v>
      </c>
    </row>
    <row r="22" spans="2:5">
      <c r="B22" t="s">
        <v>398</v>
      </c>
      <c r="C22" t="s">
        <v>190</v>
      </c>
      <c r="D22">
        <v>10</v>
      </c>
      <c r="E22">
        <v>6</v>
      </c>
    </row>
    <row r="23" spans="2:5">
      <c r="B23" t="s">
        <v>583</v>
      </c>
      <c r="C23" t="s">
        <v>199</v>
      </c>
      <c r="D23">
        <v>40</v>
      </c>
      <c r="E23">
        <v>35</v>
      </c>
    </row>
    <row r="24" spans="2:5">
      <c r="B24" t="s">
        <v>97</v>
      </c>
      <c r="C24" t="s">
        <v>190</v>
      </c>
      <c r="D24">
        <v>10</v>
      </c>
      <c r="E24">
        <v>8</v>
      </c>
    </row>
    <row r="25" spans="2:5" ht="15.75">
      <c r="B25" s="11" t="s">
        <v>584</v>
      </c>
      <c r="C25" t="s">
        <v>190</v>
      </c>
      <c r="D25" s="45">
        <v>40</v>
      </c>
      <c r="E25">
        <v>33</v>
      </c>
    </row>
    <row r="26" spans="2:5">
      <c r="B26" t="s">
        <v>585</v>
      </c>
      <c r="C26" t="s">
        <v>199</v>
      </c>
      <c r="D26">
        <v>40</v>
      </c>
      <c r="E26">
        <v>40</v>
      </c>
    </row>
  </sheetData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33"/>
  <sheetViews>
    <sheetView topLeftCell="A7" workbookViewId="0">
      <selection activeCell="B20" sqref="B20"/>
    </sheetView>
  </sheetViews>
  <sheetFormatPr defaultColWidth="9" defaultRowHeight="16.5" customHeight="1"/>
  <cols>
    <col min="1" max="1" width="8.42578125" customWidth="1"/>
    <col min="2" max="2" width="17.140625" style="13" customWidth="1"/>
    <col min="3" max="4" width="12" style="13" customWidth="1"/>
    <col min="5" max="5" width="14" style="13" customWidth="1"/>
    <col min="6" max="6" width="12" style="13" customWidth="1"/>
    <col min="7" max="7" width="13.5703125" style="13" customWidth="1"/>
    <col min="8" max="8" width="17.28515625" style="14" customWidth="1"/>
    <col min="9" max="9" width="9.140625" customWidth="1"/>
    <col min="12" max="12" width="14.85546875" customWidth="1"/>
  </cols>
  <sheetData>
    <row r="1" spans="1:12" ht="16.5" customHeight="1">
      <c r="A1" s="15"/>
      <c r="B1" s="16"/>
      <c r="C1" s="16"/>
      <c r="D1" s="13" t="s">
        <v>586</v>
      </c>
    </row>
    <row r="2" spans="1:12" ht="16.5" customHeight="1">
      <c r="A2" t="s">
        <v>59</v>
      </c>
      <c r="B2" s="17" t="s">
        <v>38</v>
      </c>
      <c r="C2" s="17" t="s">
        <v>39</v>
      </c>
      <c r="D2" s="17" t="s">
        <v>40</v>
      </c>
      <c r="E2" s="17" t="s">
        <v>42</v>
      </c>
      <c r="F2" s="17" t="s">
        <v>44</v>
      </c>
      <c r="G2" s="17" t="s">
        <v>587</v>
      </c>
    </row>
    <row r="3" spans="1:12" ht="24" customHeight="1">
      <c r="A3">
        <v>10</v>
      </c>
      <c r="B3" s="313">
        <v>332290</v>
      </c>
      <c r="C3" s="313">
        <v>375157</v>
      </c>
      <c r="D3" s="313">
        <v>505718</v>
      </c>
      <c r="E3" s="313">
        <v>941356</v>
      </c>
      <c r="F3" s="18"/>
      <c r="G3" s="18"/>
      <c r="H3" s="19"/>
      <c r="L3" s="41"/>
    </row>
    <row r="4" spans="1:12" ht="24" customHeight="1">
      <c r="A4">
        <v>20</v>
      </c>
      <c r="B4" s="313">
        <v>404749</v>
      </c>
      <c r="C4" s="313">
        <v>449720</v>
      </c>
      <c r="D4" s="313">
        <v>604857</v>
      </c>
      <c r="E4" s="313">
        <v>1057891</v>
      </c>
      <c r="F4" s="18"/>
      <c r="G4" s="18"/>
    </row>
    <row r="5" spans="1:12" ht="24" customHeight="1">
      <c r="A5">
        <v>30</v>
      </c>
      <c r="B5" s="313">
        <v>463102</v>
      </c>
      <c r="C5" s="313">
        <v>514557</v>
      </c>
      <c r="D5" s="313">
        <v>691065</v>
      </c>
      <c r="E5" s="313">
        <v>1159225</v>
      </c>
      <c r="F5" s="18"/>
      <c r="G5" s="18"/>
      <c r="H5" s="20"/>
    </row>
    <row r="6" spans="1:12" ht="24" customHeight="1">
      <c r="A6">
        <v>40</v>
      </c>
      <c r="B6" s="313">
        <v>521455</v>
      </c>
      <c r="C6" s="313">
        <v>579395</v>
      </c>
      <c r="D6" s="313">
        <v>777275</v>
      </c>
      <c r="E6" s="313">
        <v>1260559</v>
      </c>
      <c r="F6" s="18"/>
      <c r="G6" s="18"/>
    </row>
    <row r="7" spans="1:12" ht="24" customHeight="1">
      <c r="A7">
        <v>50</v>
      </c>
      <c r="B7" s="313">
        <v>579809</v>
      </c>
      <c r="C7" s="313">
        <v>644232</v>
      </c>
      <c r="D7" s="313">
        <v>863483</v>
      </c>
      <c r="E7" s="313">
        <v>1361897</v>
      </c>
      <c r="F7" s="18"/>
      <c r="G7" s="18"/>
    </row>
    <row r="8" spans="1:12" ht="24" customHeight="1">
      <c r="A8">
        <v>60</v>
      </c>
      <c r="B8" s="313">
        <v>641078</v>
      </c>
      <c r="C8" s="313">
        <v>712310</v>
      </c>
      <c r="D8" s="313">
        <v>954001</v>
      </c>
      <c r="E8" s="313">
        <v>1468296</v>
      </c>
      <c r="F8" s="18"/>
      <c r="G8" s="18"/>
    </row>
    <row r="9" spans="1:12" ht="24" customHeight="1">
      <c r="A9" s="21">
        <v>70</v>
      </c>
      <c r="B9" s="313">
        <v>696515</v>
      </c>
      <c r="C9" s="313">
        <v>773906</v>
      </c>
      <c r="D9" s="313">
        <v>1035900</v>
      </c>
      <c r="E9" s="313">
        <v>1564565</v>
      </c>
      <c r="F9" s="18"/>
      <c r="G9" s="18"/>
    </row>
    <row r="10" spans="1:12" ht="24" customHeight="1">
      <c r="A10" s="21">
        <v>80</v>
      </c>
      <c r="B10" s="313">
        <v>754868</v>
      </c>
      <c r="C10" s="313">
        <v>838742</v>
      </c>
      <c r="D10" s="313">
        <v>1122107</v>
      </c>
      <c r="E10" s="313">
        <v>1665900</v>
      </c>
      <c r="F10" s="18"/>
      <c r="G10" s="18"/>
    </row>
    <row r="11" spans="1:12" ht="24" customHeight="1">
      <c r="A11" s="21">
        <v>90</v>
      </c>
      <c r="B11" s="313">
        <v>813222</v>
      </c>
      <c r="C11" s="313">
        <v>903581</v>
      </c>
      <c r="D11" s="313">
        <v>1208317</v>
      </c>
      <c r="E11" s="313">
        <v>1767235</v>
      </c>
      <c r="F11" s="18"/>
      <c r="G11" s="18"/>
    </row>
    <row r="12" spans="1:12" ht="24" customHeight="1">
      <c r="A12">
        <v>100</v>
      </c>
      <c r="B12" s="313">
        <v>871576</v>
      </c>
      <c r="C12" s="313">
        <v>968418</v>
      </c>
      <c r="D12" s="313">
        <v>1294526</v>
      </c>
      <c r="E12" s="313">
        <v>1868569</v>
      </c>
      <c r="F12" s="18"/>
      <c r="G12" s="18"/>
    </row>
    <row r="13" spans="1:12" ht="24" customHeight="1">
      <c r="A13">
        <v>110</v>
      </c>
      <c r="B13" s="313">
        <v>929928</v>
      </c>
      <c r="C13" s="313">
        <v>1033254</v>
      </c>
      <c r="D13" s="313">
        <v>1380733</v>
      </c>
      <c r="E13" s="313">
        <v>1969904</v>
      </c>
      <c r="F13" s="18"/>
      <c r="G13" s="18"/>
    </row>
    <row r="14" spans="1:12" ht="24" customHeight="1">
      <c r="A14">
        <v>120</v>
      </c>
      <c r="B14" s="313">
        <v>988283</v>
      </c>
      <c r="C14" s="313">
        <v>1098092</v>
      </c>
      <c r="D14" s="313">
        <v>1466941</v>
      </c>
      <c r="E14" s="313">
        <v>2071239</v>
      </c>
      <c r="F14" s="18"/>
      <c r="G14" s="18"/>
    </row>
    <row r="15" spans="1:12" ht="24" customHeight="1">
      <c r="A15">
        <v>130</v>
      </c>
      <c r="B15" s="313">
        <v>1046637</v>
      </c>
      <c r="C15" s="313">
        <v>1162929</v>
      </c>
      <c r="D15" s="313">
        <v>1553150</v>
      </c>
      <c r="E15" s="313">
        <v>2172574</v>
      </c>
      <c r="F15" s="18"/>
      <c r="G15" s="18"/>
    </row>
    <row r="16" spans="1:12" ht="24" customHeight="1">
      <c r="A16">
        <v>140</v>
      </c>
      <c r="B16" s="313">
        <v>1104989</v>
      </c>
      <c r="C16" s="313">
        <v>1227765</v>
      </c>
      <c r="D16" s="313">
        <v>1639358</v>
      </c>
      <c r="E16" s="313">
        <v>2273909</v>
      </c>
      <c r="F16" s="18"/>
      <c r="G16" s="18"/>
    </row>
    <row r="17" spans="1:12" ht="24" customHeight="1">
      <c r="A17" s="17">
        <v>150</v>
      </c>
      <c r="B17" s="313">
        <v>1163344</v>
      </c>
      <c r="C17" s="313">
        <v>1292604</v>
      </c>
      <c r="D17" s="313">
        <v>1725567</v>
      </c>
      <c r="E17" s="313">
        <v>2375244</v>
      </c>
      <c r="F17" s="18"/>
      <c r="G17" s="18"/>
    </row>
    <row r="18" spans="1:12" ht="24" customHeight="1">
      <c r="A18" s="17">
        <v>180</v>
      </c>
      <c r="B18" s="314">
        <v>2472000</v>
      </c>
      <c r="C18" s="314">
        <v>2781000</v>
      </c>
      <c r="D18" s="315">
        <v>3399000</v>
      </c>
      <c r="E18" s="315">
        <v>5047000</v>
      </c>
      <c r="F18" s="24"/>
      <c r="G18" s="22"/>
      <c r="H18" s="25" t="s">
        <v>588</v>
      </c>
    </row>
    <row r="19" spans="1:12" ht="24" customHeight="1">
      <c r="A19">
        <v>200</v>
      </c>
      <c r="B19" s="314">
        <v>2769794</v>
      </c>
      <c r="C19" s="316"/>
      <c r="D19" s="315"/>
      <c r="E19" s="314"/>
      <c r="F19" s="24"/>
      <c r="G19" s="23"/>
      <c r="H19" s="25" t="s">
        <v>589</v>
      </c>
      <c r="I19" s="42"/>
      <c r="J19" s="42"/>
      <c r="K19" s="42"/>
      <c r="L19" s="42"/>
    </row>
    <row r="20" spans="1:12" ht="24" customHeight="1">
      <c r="A20">
        <v>240</v>
      </c>
      <c r="B20" s="314">
        <v>2617455</v>
      </c>
      <c r="C20" s="317">
        <v>2714398</v>
      </c>
      <c r="D20" s="315">
        <v>3489940</v>
      </c>
      <c r="E20" s="315">
        <v>5041024</v>
      </c>
      <c r="F20" s="18"/>
      <c r="G20" s="22"/>
      <c r="H20" s="25" t="s">
        <v>590</v>
      </c>
      <c r="I20" s="43" t="s">
        <v>591</v>
      </c>
    </row>
    <row r="21" spans="1:12" ht="24.75" customHeight="1">
      <c r="A21">
        <v>250</v>
      </c>
      <c r="B21" s="314">
        <v>2617455</v>
      </c>
      <c r="C21" s="317">
        <v>2714398</v>
      </c>
      <c r="D21" s="315">
        <v>3489940</v>
      </c>
      <c r="E21" s="315">
        <v>5041024</v>
      </c>
      <c r="F21" s="18"/>
      <c r="G21" s="22"/>
      <c r="H21" s="25" t="s">
        <v>592</v>
      </c>
      <c r="I21" s="42" t="s">
        <v>593</v>
      </c>
      <c r="J21" s="42"/>
      <c r="K21" s="42"/>
      <c r="L21" s="42"/>
    </row>
    <row r="22" spans="1:12" ht="24" customHeight="1">
      <c r="A22" s="21">
        <v>470</v>
      </c>
      <c r="B22" s="314"/>
      <c r="C22" s="315"/>
      <c r="D22" s="314">
        <v>6592294</v>
      </c>
      <c r="E22" s="314">
        <v>9694278</v>
      </c>
      <c r="F22" s="24"/>
      <c r="G22" s="22"/>
      <c r="H22" s="25" t="s">
        <v>594</v>
      </c>
    </row>
    <row r="23" spans="1:12" ht="26.25" customHeight="1">
      <c r="A23" s="27">
        <v>720</v>
      </c>
      <c r="B23" s="22"/>
      <c r="C23" s="28"/>
      <c r="D23" s="23"/>
      <c r="E23" s="23"/>
      <c r="F23" s="18"/>
      <c r="G23" s="23"/>
      <c r="H23" s="29" t="s">
        <v>595</v>
      </c>
      <c r="I23" s="40" t="s">
        <v>596</v>
      </c>
    </row>
    <row r="24" spans="1:12" ht="26.25" customHeight="1">
      <c r="A24" s="30">
        <v>900</v>
      </c>
      <c r="B24" s="28"/>
      <c r="C24" s="22"/>
      <c r="D24" s="22"/>
      <c r="E24" s="23"/>
      <c r="F24" s="32"/>
      <c r="G24" s="31"/>
      <c r="H24" s="29" t="s">
        <v>597</v>
      </c>
    </row>
    <row r="25" spans="1:12" ht="24" customHeight="1">
      <c r="A25">
        <v>278</v>
      </c>
      <c r="B25" s="312"/>
      <c r="C25" s="312"/>
      <c r="D25" s="312"/>
      <c r="E25" s="312"/>
      <c r="F25" s="311"/>
      <c r="G25" s="311"/>
      <c r="H25" s="25" t="s">
        <v>270</v>
      </c>
      <c r="I25" s="44"/>
    </row>
    <row r="26" spans="1:12" ht="26.25" customHeight="1">
      <c r="A26" s="30"/>
      <c r="B26" s="309"/>
      <c r="C26" s="26"/>
      <c r="D26" s="26"/>
      <c r="E26" s="31"/>
      <c r="F26" s="32"/>
      <c r="G26" s="31"/>
      <c r="H26" s="310"/>
      <c r="L26" t="s">
        <v>183</v>
      </c>
    </row>
    <row r="27" spans="1:12" ht="26.25" customHeight="1">
      <c r="A27" t="s">
        <v>598</v>
      </c>
    </row>
    <row r="28" spans="1:12" ht="21" customHeight="1">
      <c r="A28" s="33" t="s">
        <v>599</v>
      </c>
      <c r="B28" s="34" t="s">
        <v>600</v>
      </c>
      <c r="C28" s="35"/>
      <c r="D28" s="35"/>
      <c r="E28" s="35"/>
      <c r="F28" s="35"/>
      <c r="G28" s="35"/>
      <c r="H28" s="13"/>
      <c r="I28" s="17"/>
      <c r="J28" s="17"/>
      <c r="K28" s="17"/>
      <c r="L28" s="17"/>
    </row>
    <row r="29" spans="1:12" ht="21" customHeight="1">
      <c r="A29" s="17"/>
      <c r="B29" s="36"/>
      <c r="C29" s="37"/>
      <c r="D29" s="37"/>
      <c r="E29" s="37"/>
      <c r="F29" s="37"/>
      <c r="G29" s="38"/>
    </row>
    <row r="30" spans="1:12" ht="16.5" customHeight="1">
      <c r="B30" s="39"/>
      <c r="C30" s="37"/>
      <c r="D30" s="37"/>
      <c r="E30" s="37"/>
      <c r="F30" s="37"/>
      <c r="G30" s="37"/>
    </row>
    <row r="31" spans="1:12" ht="16.5" customHeight="1">
      <c r="B31" s="37"/>
      <c r="C31" s="37"/>
      <c r="D31" s="37"/>
      <c r="E31" s="37"/>
      <c r="F31" s="37"/>
      <c r="G31" s="37"/>
      <c r="H31" s="40"/>
    </row>
    <row r="32" spans="1:12" ht="16.5" customHeight="1">
      <c r="B32" s="37"/>
      <c r="C32" s="37"/>
      <c r="D32" s="37"/>
      <c r="E32" s="37"/>
      <c r="F32" s="37"/>
      <c r="G32" s="37"/>
    </row>
    <row r="33" spans="2:7" ht="16.5" customHeight="1">
      <c r="B33" s="37"/>
      <c r="C33" s="37"/>
      <c r="D33" s="37"/>
      <c r="E33" s="37"/>
      <c r="F33" s="37"/>
      <c r="G33" s="37"/>
    </row>
  </sheetData>
  <pageMargins left="0.5" right="0.70763888888888904" top="0.74791666666666701" bottom="0.74791666666666701" header="0.31388888888888899" footer="0.31388888888888899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B25" sqref="B25:D26"/>
    </sheetView>
  </sheetViews>
  <sheetFormatPr defaultColWidth="9.140625" defaultRowHeight="15.75"/>
  <cols>
    <col min="1" max="1" width="5.42578125" style="1" customWidth="1"/>
    <col min="2" max="2" width="19.28515625" style="1" customWidth="1"/>
    <col min="3" max="3" width="41.42578125" style="1" customWidth="1"/>
    <col min="4" max="4" width="10.42578125" style="1" customWidth="1"/>
    <col min="5" max="5" width="41.28515625" style="1" customWidth="1"/>
    <col min="6" max="16384" width="9.140625" style="1"/>
  </cols>
  <sheetData>
    <row r="1" spans="1:6">
      <c r="A1" s="2" t="s">
        <v>601</v>
      </c>
    </row>
    <row r="2" spans="1:6">
      <c r="A2" s="3" t="s">
        <v>602</v>
      </c>
      <c r="B2" s="3"/>
      <c r="C2" s="3"/>
    </row>
    <row r="3" spans="1:6">
      <c r="A3" s="3" t="s">
        <v>603</v>
      </c>
      <c r="B3" s="3"/>
      <c r="C3" s="3" t="s">
        <v>604</v>
      </c>
    </row>
    <row r="4" spans="1:6">
      <c r="A4" s="4"/>
      <c r="B4" s="4"/>
    </row>
    <row r="6" spans="1:6" ht="19.5">
      <c r="A6" s="467" t="s">
        <v>605</v>
      </c>
      <c r="B6" s="467"/>
      <c r="C6" s="467"/>
      <c r="D6" s="467"/>
      <c r="E6" s="467"/>
      <c r="F6" s="5"/>
    </row>
    <row r="9" spans="1:6" ht="15" customHeight="1">
      <c r="A9" s="6" t="s">
        <v>166</v>
      </c>
      <c r="B9" s="6" t="s">
        <v>606</v>
      </c>
      <c r="C9" s="6" t="s">
        <v>607</v>
      </c>
      <c r="D9" s="6" t="s">
        <v>608</v>
      </c>
      <c r="E9" s="6" t="s">
        <v>609</v>
      </c>
    </row>
    <row r="10" spans="1:6">
      <c r="A10" s="7">
        <v>1</v>
      </c>
      <c r="B10" s="8" t="s">
        <v>610</v>
      </c>
      <c r="C10" s="8" t="s">
        <v>611</v>
      </c>
      <c r="D10" s="9">
        <v>15</v>
      </c>
      <c r="E10" s="8"/>
    </row>
    <row r="11" spans="1:6">
      <c r="A11" s="10">
        <v>2</v>
      </c>
      <c r="B11" s="11" t="s">
        <v>612</v>
      </c>
      <c r="C11" s="11" t="s">
        <v>613</v>
      </c>
      <c r="D11" s="12">
        <v>33</v>
      </c>
      <c r="E11" s="11"/>
    </row>
    <row r="12" spans="1:6">
      <c r="A12" s="10">
        <v>3</v>
      </c>
      <c r="B12" s="11" t="s">
        <v>614</v>
      </c>
      <c r="C12" s="11" t="s">
        <v>615</v>
      </c>
      <c r="D12" s="12">
        <v>28</v>
      </c>
      <c r="E12" s="11"/>
    </row>
    <row r="13" spans="1:6">
      <c r="A13" s="10">
        <v>4</v>
      </c>
      <c r="B13" s="11" t="s">
        <v>616</v>
      </c>
      <c r="C13" s="11" t="s">
        <v>615</v>
      </c>
      <c r="D13" s="12">
        <v>28</v>
      </c>
      <c r="E13" s="11"/>
    </row>
    <row r="14" spans="1:6">
      <c r="A14" s="10">
        <v>5</v>
      </c>
      <c r="B14" s="11" t="s">
        <v>617</v>
      </c>
      <c r="C14" s="11" t="s">
        <v>618</v>
      </c>
      <c r="D14" s="12">
        <v>8</v>
      </c>
      <c r="E14" s="11"/>
    </row>
    <row r="15" spans="1:6">
      <c r="A15" s="10">
        <v>6</v>
      </c>
      <c r="B15" s="11" t="s">
        <v>619</v>
      </c>
      <c r="C15" s="11" t="s">
        <v>620</v>
      </c>
      <c r="D15" s="12">
        <v>63</v>
      </c>
      <c r="E15" s="11"/>
    </row>
    <row r="16" spans="1:6">
      <c r="A16" s="10">
        <v>7</v>
      </c>
      <c r="B16" s="11" t="s">
        <v>621</v>
      </c>
      <c r="C16" s="11" t="s">
        <v>611</v>
      </c>
      <c r="D16" s="12">
        <v>15</v>
      </c>
      <c r="E16" s="11"/>
    </row>
    <row r="17" spans="1:5">
      <c r="A17" s="10">
        <v>8</v>
      </c>
      <c r="B17" s="11" t="s">
        <v>622</v>
      </c>
      <c r="C17" s="11" t="s">
        <v>623</v>
      </c>
      <c r="D17" s="12">
        <v>9</v>
      </c>
      <c r="E17" s="11"/>
    </row>
    <row r="18" spans="1:5">
      <c r="A18" s="10">
        <v>9</v>
      </c>
      <c r="B18" s="11" t="s">
        <v>624</v>
      </c>
      <c r="C18" s="11" t="s">
        <v>615</v>
      </c>
      <c r="D18" s="12">
        <v>31</v>
      </c>
      <c r="E18" s="11"/>
    </row>
    <row r="19" spans="1:5">
      <c r="A19" s="10">
        <v>10</v>
      </c>
      <c r="B19" s="11" t="s">
        <v>625</v>
      </c>
      <c r="C19" s="11" t="s">
        <v>626</v>
      </c>
      <c r="D19" s="12">
        <v>3</v>
      </c>
      <c r="E19" s="11"/>
    </row>
    <row r="20" spans="1:5">
      <c r="A20" s="10">
        <v>11</v>
      </c>
      <c r="B20" s="11" t="s">
        <v>627</v>
      </c>
      <c r="C20" s="11" t="s">
        <v>628</v>
      </c>
      <c r="D20" s="12">
        <v>3</v>
      </c>
      <c r="E20" s="11"/>
    </row>
    <row r="21" spans="1:5">
      <c r="A21" s="10">
        <v>12</v>
      </c>
      <c r="B21" s="11" t="s">
        <v>629</v>
      </c>
      <c r="C21" s="11" t="s">
        <v>630</v>
      </c>
      <c r="D21" s="12">
        <v>65</v>
      </c>
      <c r="E21" s="11"/>
    </row>
    <row r="22" spans="1:5">
      <c r="A22" s="10">
        <v>13</v>
      </c>
      <c r="B22" s="11" t="s">
        <v>631</v>
      </c>
      <c r="C22" s="11" t="s">
        <v>632</v>
      </c>
      <c r="D22" s="12">
        <f>28+5</f>
        <v>33</v>
      </c>
      <c r="E22" s="11"/>
    </row>
  </sheetData>
  <mergeCells count="1">
    <mergeCell ref="A6:E6"/>
  </mergeCell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1"/>
  <sheetViews>
    <sheetView topLeftCell="A27" workbookViewId="0">
      <selection activeCell="B48" sqref="B48"/>
    </sheetView>
  </sheetViews>
  <sheetFormatPr defaultColWidth="9" defaultRowHeight="14.25"/>
  <sheetData>
    <row r="1" spans="1:2">
      <c r="A1">
        <v>14459</v>
      </c>
      <c r="B1" t="s">
        <v>38</v>
      </c>
    </row>
    <row r="2" spans="1:2">
      <c r="A2">
        <v>34439</v>
      </c>
      <c r="B2" t="s">
        <v>38</v>
      </c>
    </row>
    <row r="3" spans="1:2">
      <c r="A3">
        <v>12803</v>
      </c>
      <c r="B3" t="s">
        <v>39</v>
      </c>
    </row>
    <row r="4" spans="1:2">
      <c r="A4">
        <v>44457</v>
      </c>
      <c r="B4" t="s">
        <v>39</v>
      </c>
    </row>
    <row r="5" spans="1:2">
      <c r="A5">
        <v>13650</v>
      </c>
      <c r="B5" t="s">
        <v>39</v>
      </c>
    </row>
    <row r="6" spans="1:2">
      <c r="A6">
        <v>2959</v>
      </c>
      <c r="B6" t="s">
        <v>39</v>
      </c>
    </row>
    <row r="7" spans="1:2">
      <c r="A7">
        <v>9794</v>
      </c>
      <c r="B7" t="s">
        <v>39</v>
      </c>
    </row>
    <row r="8" spans="1:2">
      <c r="A8">
        <v>8548</v>
      </c>
      <c r="B8" t="s">
        <v>39</v>
      </c>
    </row>
    <row r="9" spans="1:2">
      <c r="A9">
        <v>46785</v>
      </c>
      <c r="B9" t="s">
        <v>39</v>
      </c>
    </row>
    <row r="10" spans="1:2">
      <c r="A10">
        <v>5535</v>
      </c>
      <c r="B10" t="s">
        <v>39</v>
      </c>
    </row>
    <row r="11" spans="1:2">
      <c r="A11">
        <v>4662</v>
      </c>
      <c r="B11" t="s">
        <v>39</v>
      </c>
    </row>
    <row r="12" spans="1:2">
      <c r="A12">
        <v>1096</v>
      </c>
      <c r="B12" t="s">
        <v>39</v>
      </c>
    </row>
    <row r="13" spans="1:2">
      <c r="A13">
        <v>15469</v>
      </c>
      <c r="B13" t="s">
        <v>39</v>
      </c>
    </row>
    <row r="14" spans="1:2">
      <c r="A14">
        <v>17163</v>
      </c>
      <c r="B14" t="s">
        <v>39</v>
      </c>
    </row>
    <row r="15" spans="1:2">
      <c r="A15">
        <v>2634</v>
      </c>
      <c r="B15" t="s">
        <v>40</v>
      </c>
    </row>
    <row r="16" spans="1:2">
      <c r="A16">
        <v>1018</v>
      </c>
      <c r="B16" t="s">
        <v>40</v>
      </c>
    </row>
    <row r="17" spans="1:2">
      <c r="A17">
        <v>64551</v>
      </c>
      <c r="B17" t="s">
        <v>40</v>
      </c>
    </row>
    <row r="18" spans="1:2">
      <c r="A18">
        <v>13780</v>
      </c>
      <c r="B18" t="s">
        <v>40</v>
      </c>
    </row>
    <row r="19" spans="1:2">
      <c r="A19">
        <v>6980</v>
      </c>
      <c r="B19" t="s">
        <v>40</v>
      </c>
    </row>
    <row r="20" spans="1:2">
      <c r="A20">
        <v>18140</v>
      </c>
      <c r="B20" t="s">
        <v>40</v>
      </c>
    </row>
    <row r="21" spans="1:2">
      <c r="A21" t="s">
        <v>41</v>
      </c>
      <c r="B21" t="s">
        <v>40</v>
      </c>
    </row>
    <row r="22" spans="1:2">
      <c r="A22">
        <v>71306</v>
      </c>
      <c r="B22" t="s">
        <v>42</v>
      </c>
    </row>
    <row r="23" spans="1:2">
      <c r="A23">
        <v>3297</v>
      </c>
      <c r="B23" t="s">
        <v>42</v>
      </c>
    </row>
    <row r="24" spans="1:2">
      <c r="A24" s="253" t="s">
        <v>43</v>
      </c>
      <c r="B24" t="s">
        <v>42</v>
      </c>
    </row>
    <row r="25" spans="1:2">
      <c r="A25">
        <v>9338</v>
      </c>
      <c r="B25" t="s">
        <v>42</v>
      </c>
    </row>
    <row r="26" spans="1:2">
      <c r="A26">
        <v>46674</v>
      </c>
      <c r="B26" t="s">
        <v>42</v>
      </c>
    </row>
    <row r="27" spans="1:2">
      <c r="A27">
        <v>17246</v>
      </c>
      <c r="B27" t="s">
        <v>42</v>
      </c>
    </row>
    <row r="28" spans="1:2">
      <c r="A28">
        <v>11671</v>
      </c>
      <c r="B28" t="s">
        <v>42</v>
      </c>
    </row>
    <row r="29" spans="1:2">
      <c r="A29">
        <v>11201</v>
      </c>
      <c r="B29" t="s">
        <v>42</v>
      </c>
    </row>
    <row r="30" spans="1:2">
      <c r="A30">
        <v>19791</v>
      </c>
      <c r="B30" t="s">
        <v>42</v>
      </c>
    </row>
    <row r="31" spans="1:2">
      <c r="A31">
        <v>6468</v>
      </c>
      <c r="B31" t="s">
        <v>42</v>
      </c>
    </row>
    <row r="32" spans="1:2">
      <c r="A32">
        <v>6969</v>
      </c>
      <c r="B32" t="s">
        <v>42</v>
      </c>
    </row>
    <row r="33" spans="1:2">
      <c r="A33">
        <v>19355</v>
      </c>
      <c r="B33" t="s">
        <v>42</v>
      </c>
    </row>
    <row r="34" spans="1:2">
      <c r="A34">
        <v>4187</v>
      </c>
      <c r="B34" t="s">
        <v>42</v>
      </c>
    </row>
    <row r="35" spans="1:2">
      <c r="A35">
        <v>2210</v>
      </c>
      <c r="B35" t="s">
        <v>42</v>
      </c>
    </row>
    <row r="36" spans="1:2">
      <c r="A36">
        <v>7138</v>
      </c>
      <c r="B36" t="s">
        <v>42</v>
      </c>
    </row>
    <row r="37" spans="1:2">
      <c r="A37">
        <v>3094</v>
      </c>
      <c r="B37" t="s">
        <v>44</v>
      </c>
    </row>
    <row r="38" spans="1:2">
      <c r="A38">
        <v>8561</v>
      </c>
      <c r="B38" t="s">
        <v>44</v>
      </c>
    </row>
    <row r="39" spans="1:2">
      <c r="A39">
        <v>8909</v>
      </c>
      <c r="B39" t="s">
        <v>44</v>
      </c>
    </row>
    <row r="40" spans="1:2">
      <c r="A40">
        <v>10658</v>
      </c>
      <c r="B40" t="s">
        <v>44</v>
      </c>
    </row>
    <row r="41" spans="1:2">
      <c r="A41">
        <v>18806</v>
      </c>
      <c r="B41" t="s">
        <v>44</v>
      </c>
    </row>
    <row r="42" spans="1:2">
      <c r="A42">
        <v>4437</v>
      </c>
      <c r="B42" t="s">
        <v>40</v>
      </c>
    </row>
    <row r="43" spans="1:2">
      <c r="A43" s="253" t="s">
        <v>45</v>
      </c>
      <c r="B43" t="s">
        <v>39</v>
      </c>
    </row>
    <row r="44" spans="1:2">
      <c r="A44" s="253" t="s">
        <v>46</v>
      </c>
      <c r="B44" t="s">
        <v>42</v>
      </c>
    </row>
    <row r="45" spans="1:2">
      <c r="A45">
        <v>8331</v>
      </c>
      <c r="B45" t="s">
        <v>42</v>
      </c>
    </row>
    <row r="46" spans="1:2">
      <c r="A46">
        <v>20669</v>
      </c>
      <c r="B46" t="s">
        <v>39</v>
      </c>
    </row>
    <row r="47" spans="1:2">
      <c r="A47">
        <v>10324</v>
      </c>
      <c r="B47" t="s">
        <v>40</v>
      </c>
    </row>
    <row r="48" spans="1:2">
      <c r="A48">
        <v>22827</v>
      </c>
      <c r="B48" t="s">
        <v>40</v>
      </c>
    </row>
    <row r="49" spans="1:2">
      <c r="A49">
        <v>12156</v>
      </c>
      <c r="B49" t="s">
        <v>40</v>
      </c>
    </row>
    <row r="50" spans="1:2">
      <c r="A50">
        <v>3359</v>
      </c>
      <c r="B50" t="s">
        <v>42</v>
      </c>
    </row>
    <row r="51" spans="1:2">
      <c r="A51">
        <v>6359</v>
      </c>
      <c r="B51" t="s">
        <v>40</v>
      </c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>
    <tabColor theme="0"/>
  </sheetPr>
  <dimension ref="A1:DI1038"/>
  <sheetViews>
    <sheetView topLeftCell="A553" workbookViewId="0">
      <selection activeCell="B749" sqref="B749"/>
    </sheetView>
  </sheetViews>
  <sheetFormatPr defaultColWidth="9.140625" defaultRowHeight="13.5" customHeight="1"/>
  <cols>
    <col min="1" max="1" width="7.140625" style="115" customWidth="1"/>
    <col min="2" max="2" width="13" style="200" customWidth="1"/>
    <col min="3" max="3" width="14.85546875" style="247" customWidth="1"/>
    <col min="4" max="4" width="11" style="202" customWidth="1"/>
    <col min="5" max="5" width="9.42578125" style="116" customWidth="1"/>
    <col min="6" max="6" width="18.28515625" style="115" customWidth="1"/>
    <col min="7" max="7" width="13.140625" style="17" customWidth="1"/>
    <col min="8" max="8" width="12.5703125" style="17" customWidth="1"/>
    <col min="9" max="9" width="12" style="17" customWidth="1"/>
    <col min="10" max="10" width="14.7109375" style="117" customWidth="1"/>
    <col min="11" max="11" width="12.5703125" style="118" customWidth="1"/>
    <col min="12" max="12" width="12" style="118" customWidth="1"/>
    <col min="13" max="13" width="16" style="203" customWidth="1"/>
    <col min="14" max="14" width="9.140625" style="17" customWidth="1"/>
    <col min="15" max="15" width="13.140625" style="17" customWidth="1"/>
    <col min="16" max="16" width="22.28515625" style="115" customWidth="1"/>
    <col min="17" max="17" width="36.140625" style="17" customWidth="1"/>
    <col min="18" max="20" width="9.140625" style="17" customWidth="1"/>
    <col min="21" max="16384" width="9.140625" style="17"/>
  </cols>
  <sheetData>
    <row r="1" spans="1:35" s="109" customFormat="1" ht="20.25">
      <c r="A1" s="119" t="s">
        <v>47</v>
      </c>
      <c r="B1" s="204"/>
      <c r="C1" s="247"/>
      <c r="D1" s="202"/>
      <c r="E1" s="120"/>
      <c r="F1" s="120"/>
      <c r="J1" s="121"/>
      <c r="K1" s="135"/>
      <c r="L1" s="135"/>
      <c r="M1" s="221" t="s">
        <v>48</v>
      </c>
      <c r="P1" s="120"/>
    </row>
    <row r="2" spans="1:35" s="109" customFormat="1" ht="20.25">
      <c r="A2" s="119" t="s">
        <v>49</v>
      </c>
      <c r="B2" s="204"/>
      <c r="C2" s="247"/>
      <c r="D2" s="202"/>
      <c r="E2" s="120"/>
      <c r="F2" s="120"/>
      <c r="J2" s="121"/>
      <c r="K2" s="136"/>
      <c r="L2" s="136"/>
      <c r="M2" s="222"/>
      <c r="P2" s="120"/>
    </row>
    <row r="3" spans="1:35" s="109" customFormat="1" ht="20.25">
      <c r="A3" s="122" t="s">
        <v>50</v>
      </c>
      <c r="B3" s="204"/>
      <c r="C3" s="247"/>
      <c r="D3" s="202"/>
      <c r="E3" s="120"/>
      <c r="F3" s="205">
        <v>42673</v>
      </c>
      <c r="K3" s="135"/>
      <c r="L3" s="135"/>
      <c r="M3" s="221"/>
      <c r="P3" s="120"/>
    </row>
    <row r="4" spans="1:35" s="109" customFormat="1" ht="20.25">
      <c r="A4" s="122" t="s">
        <v>51</v>
      </c>
      <c r="B4" s="204"/>
      <c r="C4" s="247"/>
      <c r="D4" s="202"/>
      <c r="E4" s="120"/>
      <c r="F4" s="419"/>
      <c r="G4" s="419"/>
      <c r="H4" s="119"/>
      <c r="I4" s="124"/>
      <c r="J4" s="125"/>
      <c r="K4" s="135"/>
      <c r="L4" s="135"/>
      <c r="M4" s="221"/>
      <c r="P4" s="120"/>
    </row>
    <row r="5" spans="1:35" s="109" customFormat="1" ht="25.5" customHeight="1">
      <c r="A5" s="420"/>
      <c r="B5" s="420"/>
      <c r="C5" s="421"/>
      <c r="D5" s="206"/>
      <c r="E5" s="207"/>
      <c r="F5" s="120"/>
      <c r="J5" s="121"/>
      <c r="K5" s="136"/>
      <c r="L5" s="136"/>
      <c r="M5" s="222"/>
      <c r="P5" s="120"/>
    </row>
    <row r="6" spans="1:35" s="110" customFormat="1" ht="35.25" customHeight="1">
      <c r="A6" s="208" t="s">
        <v>52</v>
      </c>
      <c r="B6" s="209" t="s">
        <v>53</v>
      </c>
      <c r="C6" s="248" t="s">
        <v>54</v>
      </c>
      <c r="D6" s="211" t="s">
        <v>55</v>
      </c>
      <c r="E6" s="212" t="s">
        <v>56</v>
      </c>
      <c r="F6" s="208" t="s">
        <v>57</v>
      </c>
      <c r="G6" s="208" t="s">
        <v>58</v>
      </c>
      <c r="H6" s="208" t="s">
        <v>59</v>
      </c>
      <c r="I6" s="212" t="s">
        <v>60</v>
      </c>
      <c r="J6" s="223" t="s">
        <v>61</v>
      </c>
      <c r="K6" s="224" t="s">
        <v>62</v>
      </c>
      <c r="L6" s="225" t="s">
        <v>63</v>
      </c>
      <c r="M6" s="226" t="s">
        <v>64</v>
      </c>
      <c r="N6" s="227" t="s">
        <v>65</v>
      </c>
      <c r="O6" s="227" t="s">
        <v>66</v>
      </c>
      <c r="P6" s="184" t="s">
        <v>67</v>
      </c>
      <c r="Q6" s="233" t="s">
        <v>68</v>
      </c>
    </row>
    <row r="7" spans="1:35" s="111" customFormat="1" ht="20.25" hidden="1" customHeight="1">
      <c r="A7" s="129">
        <f>IF(B6&lt;&gt;"",COUNTA(B$6:B6),"")</f>
        <v>1</v>
      </c>
      <c r="B7" s="217">
        <v>1018</v>
      </c>
      <c r="C7" s="249">
        <v>42439</v>
      </c>
      <c r="D7" s="198">
        <v>4218</v>
      </c>
      <c r="E7" s="215" t="str">
        <f>VLOOKUP($B7,'trong tai xe'!A$1:B$201,2,0)</f>
        <v>5T</v>
      </c>
      <c r="F7" s="64" t="s">
        <v>69</v>
      </c>
      <c r="G7" s="132" t="str">
        <f>VLOOKUP(F7,Destination!$B$3:$E$337,2,0)</f>
        <v>HCM(Q9)</v>
      </c>
      <c r="H7" s="133">
        <f>VLOOKUP(F7,Destination!$B$2:$E$337,4,0)</f>
        <v>27</v>
      </c>
      <c r="I7" s="133">
        <f t="shared" ref="I7:I70" si="0">ROUNDUP(H7,-1)</f>
        <v>30</v>
      </c>
      <c r="J7" s="134">
        <f>INDEX(Cost!$A$2:$G$26,MATCH(I7,Cost!$A$2:$A$26,0),MATCH($E7,Cost!$A$2:$G$2,0))</f>
        <v>691065</v>
      </c>
      <c r="K7" s="141"/>
      <c r="L7" s="142"/>
      <c r="M7" s="228">
        <f t="shared" ref="M7:M70" si="1">IF(I7="","",J7+K7)</f>
        <v>691065</v>
      </c>
      <c r="N7" s="143"/>
      <c r="O7" s="144" t="str">
        <f>VLOOKUP($F7,Destination!B$3:G$338,6,0)</f>
        <v>THÙNG</v>
      </c>
      <c r="P7" s="229"/>
      <c r="Q7" s="198"/>
    </row>
    <row r="8" spans="1:35" s="110" customFormat="1" ht="21.75" hidden="1" customHeight="1">
      <c r="A8" s="129">
        <f>IF(B7&lt;&gt;"",COUNTA(B$6:B7),"")</f>
        <v>2</v>
      </c>
      <c r="B8" s="217">
        <v>1018</v>
      </c>
      <c r="C8" s="249">
        <v>42470</v>
      </c>
      <c r="D8" s="198">
        <v>4354</v>
      </c>
      <c r="E8" s="215" t="str">
        <f>VLOOKUP($B8,'trong tai xe'!A$1:B$201,2,0)</f>
        <v>5T</v>
      </c>
      <c r="F8" s="64" t="s">
        <v>69</v>
      </c>
      <c r="G8" s="132" t="str">
        <f>VLOOKUP(F8,Destination!$B$3:$E$337,2,0)</f>
        <v>HCM(Q9)</v>
      </c>
      <c r="H8" s="133">
        <f>VLOOKUP(F8,Destination!$B$2:$E$337,4,0)</f>
        <v>27</v>
      </c>
      <c r="I8" s="133">
        <f t="shared" si="0"/>
        <v>30</v>
      </c>
      <c r="J8" s="134">
        <f>INDEX(Cost!$A$2:$G$26,MATCH(I8,Cost!$A$2:$A$26,0),MATCH($E8,Cost!$A$2:$G$2,0))</f>
        <v>691065</v>
      </c>
      <c r="K8" s="141"/>
      <c r="L8" s="142"/>
      <c r="M8" s="228">
        <f t="shared" si="1"/>
        <v>691065</v>
      </c>
      <c r="N8" s="230"/>
      <c r="O8" s="144" t="str">
        <f>VLOOKUP($F8,Destination!B$3:G$338,6,0)</f>
        <v>THÙNG</v>
      </c>
      <c r="P8" s="231"/>
      <c r="Q8" s="198"/>
    </row>
    <row r="9" spans="1:35" s="112" customFormat="1" ht="21.75" hidden="1" customHeight="1">
      <c r="A9" s="129">
        <f>IF(B8&lt;&gt;"",COUNTA(B$6:B8),"")</f>
        <v>3</v>
      </c>
      <c r="B9" s="217">
        <v>1018</v>
      </c>
      <c r="C9" s="249">
        <v>42470</v>
      </c>
      <c r="D9" s="198">
        <v>4379</v>
      </c>
      <c r="E9" s="215" t="str">
        <f>VLOOKUP($B9,'trong tai xe'!A$1:B$201,2,0)</f>
        <v>5T</v>
      </c>
      <c r="F9" s="64" t="s">
        <v>69</v>
      </c>
      <c r="G9" s="132" t="str">
        <f>VLOOKUP(F9,Destination!$B$3:$E$337,2,0)</f>
        <v>HCM(Q9)</v>
      </c>
      <c r="H9" s="133">
        <f>VLOOKUP(F9,Destination!$B$2:$E$337,4,0)</f>
        <v>27</v>
      </c>
      <c r="I9" s="133">
        <f t="shared" si="0"/>
        <v>30</v>
      </c>
      <c r="J9" s="134">
        <f>INDEX(Cost!$A$2:$G$26,MATCH(I9,Cost!$A$2:$A$26,0),MATCH($E9,Cost!$A$2:$G$2,0))</f>
        <v>691065</v>
      </c>
      <c r="K9" s="141"/>
      <c r="L9" s="142"/>
      <c r="M9" s="228">
        <f t="shared" si="1"/>
        <v>691065</v>
      </c>
      <c r="N9" s="230"/>
      <c r="O9" s="144" t="str">
        <f>VLOOKUP($F9,Destination!B$3:G$338,6,0)</f>
        <v>THÙNG</v>
      </c>
      <c r="P9" s="231"/>
      <c r="Q9" s="198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48"/>
    </row>
    <row r="10" spans="1:35" s="112" customFormat="1" ht="21.75" hidden="1" customHeight="1">
      <c r="A10" s="129">
        <f>IF(B9&lt;&gt;"",COUNTA(B$6:B9),"")</f>
        <v>4</v>
      </c>
      <c r="B10" s="217">
        <v>1018</v>
      </c>
      <c r="C10" s="249">
        <v>42500</v>
      </c>
      <c r="D10" s="198">
        <v>4481</v>
      </c>
      <c r="E10" s="215" t="str">
        <f>VLOOKUP($B10,'trong tai xe'!A$1:B$201,2,0)</f>
        <v>5T</v>
      </c>
      <c r="F10" s="64" t="s">
        <v>94</v>
      </c>
      <c r="G10" s="132" t="str">
        <f>VLOOKUP(F10,Destination!$B$3:$E$337,2,0)</f>
        <v>Dong Nai</v>
      </c>
      <c r="H10" s="133">
        <f>VLOOKUP(F10,Destination!$B$2:$E$337,4,0)</f>
        <v>35</v>
      </c>
      <c r="I10" s="133">
        <f t="shared" si="0"/>
        <v>40</v>
      </c>
      <c r="J10" s="134">
        <f>INDEX(Cost!$A$2:$G$26,MATCH(I10,Cost!$A$2:$A$26,0),MATCH($E10,Cost!$A$2:$G$2,0))</f>
        <v>777275</v>
      </c>
      <c r="K10" s="141"/>
      <c r="L10" s="142"/>
      <c r="M10" s="228">
        <f t="shared" si="1"/>
        <v>777275</v>
      </c>
      <c r="N10" s="230"/>
      <c r="O10" s="144" t="str">
        <f>VLOOKUP($F10,Destination!B$3:G$338,6,0)</f>
        <v>THÙNG</v>
      </c>
      <c r="P10" s="231"/>
      <c r="Q10" s="198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48"/>
    </row>
    <row r="11" spans="1:35" s="112" customFormat="1" ht="21.75" hidden="1" customHeight="1">
      <c r="A11" s="129">
        <f>IF(B10&lt;&gt;"",COUNTA(B$6:B10),"")</f>
        <v>5</v>
      </c>
      <c r="B11" s="217">
        <v>1018</v>
      </c>
      <c r="C11" s="249">
        <v>42531</v>
      </c>
      <c r="D11" s="198">
        <v>4126</v>
      </c>
      <c r="E11" s="215" t="str">
        <f>VLOOKUP($B11,'trong tai xe'!A$1:B$201,2,0)</f>
        <v>5T</v>
      </c>
      <c r="F11" s="64" t="s">
        <v>69</v>
      </c>
      <c r="G11" s="132" t="str">
        <f>VLOOKUP(F11,Destination!$B$3:$E$337,2,0)</f>
        <v>HCM(Q9)</v>
      </c>
      <c r="H11" s="133">
        <f>VLOOKUP(F11,Destination!$B$2:$E$337,4,0)</f>
        <v>27</v>
      </c>
      <c r="I11" s="133">
        <f t="shared" si="0"/>
        <v>30</v>
      </c>
      <c r="J11" s="134">
        <f>INDEX(Cost!$A$2:$G$26,MATCH(I11,Cost!$A$2:$A$26,0),MATCH($E11,Cost!$A$2:$G$2,0))</f>
        <v>691065</v>
      </c>
      <c r="K11" s="141"/>
      <c r="L11" s="142"/>
      <c r="M11" s="228">
        <f t="shared" si="1"/>
        <v>691065</v>
      </c>
      <c r="N11" s="230"/>
      <c r="O11" s="144" t="str">
        <f>VLOOKUP($F11,Destination!B$3:G$338,6,0)</f>
        <v>THÙNG</v>
      </c>
      <c r="P11" s="231"/>
      <c r="Q11" s="198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48"/>
    </row>
    <row r="12" spans="1:35" s="112" customFormat="1" ht="21.75" hidden="1" customHeight="1">
      <c r="A12" s="129">
        <f>IF(B11&lt;&gt;"",COUNTA(B$6:B11),"")</f>
        <v>6</v>
      </c>
      <c r="B12" s="217">
        <v>1018</v>
      </c>
      <c r="C12" s="249">
        <v>42561</v>
      </c>
      <c r="D12" s="198">
        <v>4180</v>
      </c>
      <c r="E12" s="215" t="str">
        <f>VLOOKUP($B12,'trong tai xe'!A$1:B$201,2,0)</f>
        <v>5T</v>
      </c>
      <c r="F12" s="64" t="s">
        <v>69</v>
      </c>
      <c r="G12" s="132" t="str">
        <f>VLOOKUP(F12,Destination!$B$3:$E$337,2,0)</f>
        <v>HCM(Q9)</v>
      </c>
      <c r="H12" s="133">
        <f>VLOOKUP(F12,Destination!$B$2:$E$337,4,0)</f>
        <v>27</v>
      </c>
      <c r="I12" s="133">
        <f t="shared" si="0"/>
        <v>30</v>
      </c>
      <c r="J12" s="134">
        <f>INDEX(Cost!$A$2:$G$26,MATCH(I12,Cost!$A$2:$A$26,0),MATCH($E12,Cost!$A$2:$G$2,0))</f>
        <v>691065</v>
      </c>
      <c r="K12" s="197"/>
      <c r="L12" s="196"/>
      <c r="M12" s="228">
        <f t="shared" si="1"/>
        <v>691065</v>
      </c>
      <c r="N12" s="230"/>
      <c r="O12" s="144" t="str">
        <f>VLOOKUP($F12,Destination!B$3:G$338,6,0)</f>
        <v>THÙNG</v>
      </c>
      <c r="P12" s="231"/>
      <c r="Q12" s="198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48"/>
    </row>
    <row r="13" spans="1:35" s="112" customFormat="1" ht="21.75" hidden="1" customHeight="1">
      <c r="A13" s="129">
        <f>IF(B12&lt;&gt;"",COUNTA(B$6:B12),"")</f>
        <v>7</v>
      </c>
      <c r="B13" s="217">
        <v>1018</v>
      </c>
      <c r="C13" s="249">
        <v>42592</v>
      </c>
      <c r="D13" s="198">
        <v>3646</v>
      </c>
      <c r="E13" s="215" t="str">
        <f>VLOOKUP($B13,'trong tai xe'!A$1:B$201,2,0)</f>
        <v>5T</v>
      </c>
      <c r="F13" s="64" t="s">
        <v>69</v>
      </c>
      <c r="G13" s="132" t="str">
        <f>VLOOKUP(F13,Destination!$B$3:$E$337,2,0)</f>
        <v>HCM(Q9)</v>
      </c>
      <c r="H13" s="133">
        <f>VLOOKUP(F13,Destination!$B$2:$E$337,4,0)</f>
        <v>27</v>
      </c>
      <c r="I13" s="133">
        <f t="shared" si="0"/>
        <v>30</v>
      </c>
      <c r="J13" s="134">
        <f>INDEX(Cost!$A$2:$G$26,MATCH(I13,Cost!$A$2:$A$26,0),MATCH($E13,Cost!$A$2:$G$2,0))</f>
        <v>691065</v>
      </c>
      <c r="K13" s="197"/>
      <c r="L13" s="196"/>
      <c r="M13" s="228">
        <f t="shared" si="1"/>
        <v>691065</v>
      </c>
      <c r="N13" s="230"/>
      <c r="O13" s="144" t="str">
        <f>VLOOKUP($F13,Destination!B$3:G$338,6,0)</f>
        <v>THÙNG</v>
      </c>
      <c r="P13" s="231"/>
      <c r="Q13" s="198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48"/>
    </row>
    <row r="14" spans="1:35" s="112" customFormat="1" ht="21.75" hidden="1" customHeight="1">
      <c r="A14" s="129">
        <f>IF(B13&lt;&gt;"",COUNTA(B$6:B13),"")</f>
        <v>8</v>
      </c>
      <c r="B14" s="217">
        <v>1018</v>
      </c>
      <c r="C14" s="249">
        <v>42592</v>
      </c>
      <c r="D14" s="198">
        <v>3837</v>
      </c>
      <c r="E14" s="215" t="str">
        <f>VLOOKUP($B14,'trong tai xe'!A$1:B$201,2,0)</f>
        <v>5T</v>
      </c>
      <c r="F14" s="64" t="s">
        <v>91</v>
      </c>
      <c r="G14" s="132" t="str">
        <f>VLOOKUP(F14,Destination!$B$3:$E$337,2,0)</f>
        <v>LONG AN</v>
      </c>
      <c r="H14" s="133">
        <f>VLOOKUP(F14,Destination!$B$2:$E$337,4,0)</f>
        <v>64</v>
      </c>
      <c r="I14" s="133">
        <f t="shared" si="0"/>
        <v>70</v>
      </c>
      <c r="J14" s="134">
        <f>INDEX(Cost!$A$2:$G$26,MATCH(I14,Cost!$A$2:$A$26,0),MATCH($E14,Cost!$A$2:$G$2,0))</f>
        <v>1035900</v>
      </c>
      <c r="K14" s="197"/>
      <c r="L14" s="196"/>
      <c r="M14" s="228">
        <f t="shared" si="1"/>
        <v>1035900</v>
      </c>
      <c r="N14" s="230"/>
      <c r="O14" s="144" t="str">
        <f>VLOOKUP($F14,Destination!B$3:G$338,6,0)</f>
        <v>BOARD</v>
      </c>
      <c r="P14" s="231"/>
      <c r="Q14" s="198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48"/>
    </row>
    <row r="15" spans="1:35" s="112" customFormat="1" ht="21.75" hidden="1" customHeight="1">
      <c r="A15" s="129">
        <f>IF(B14&lt;&gt;"",COUNTA(B$6:B14),"")</f>
        <v>9</v>
      </c>
      <c r="B15" s="217">
        <v>1018</v>
      </c>
      <c r="C15" s="249">
        <v>42684</v>
      </c>
      <c r="D15" s="198">
        <v>3768</v>
      </c>
      <c r="E15" s="215" t="str">
        <f>VLOOKUP($B15,'trong tai xe'!A$1:B$201,2,0)</f>
        <v>5T</v>
      </c>
      <c r="F15" s="64" t="s">
        <v>134</v>
      </c>
      <c r="G15" s="132" t="str">
        <f>VLOOKUP(F15,Destination!$B$3:$E$337,2,0)</f>
        <v>BINH CHUAN</v>
      </c>
      <c r="H15" s="133">
        <f>VLOOKUP(F15,Destination!$B$2:$E$337,4,0)</f>
        <v>11</v>
      </c>
      <c r="I15" s="133">
        <f t="shared" si="0"/>
        <v>20</v>
      </c>
      <c r="J15" s="134">
        <f>INDEX(Cost!$A$2:$G$26,MATCH(I15,Cost!$A$2:$A$26,0),MATCH($E15,Cost!$A$2:$G$2,0))</f>
        <v>604857</v>
      </c>
      <c r="K15" s="141"/>
      <c r="L15" s="142"/>
      <c r="M15" s="228">
        <f t="shared" si="1"/>
        <v>604857</v>
      </c>
      <c r="N15" s="230"/>
      <c r="O15" s="144" t="str">
        <f>VLOOKUP($F15,Destination!B$3:G$338,6,0)</f>
        <v>BOARD</v>
      </c>
      <c r="P15" s="231"/>
      <c r="Q15" s="198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48"/>
    </row>
    <row r="16" spans="1:35" s="112" customFormat="1" ht="21.75" hidden="1" customHeight="1">
      <c r="A16" s="129">
        <f>IF(B15&lt;&gt;"",COUNTA(B$6:B15),"")</f>
        <v>10</v>
      </c>
      <c r="B16" s="217">
        <v>1018</v>
      </c>
      <c r="C16" s="249">
        <v>42684</v>
      </c>
      <c r="D16" s="198">
        <v>3669</v>
      </c>
      <c r="E16" s="215" t="str">
        <f>VLOOKUP($B16,'trong tai xe'!A$1:B$201,2,0)</f>
        <v>5T</v>
      </c>
      <c r="F16" s="64" t="s">
        <v>69</v>
      </c>
      <c r="G16" s="132" t="str">
        <f>VLOOKUP(F16,Destination!$B$3:$E$337,2,0)</f>
        <v>HCM(Q9)</v>
      </c>
      <c r="H16" s="133">
        <f>VLOOKUP(F16,Destination!$B$2:$E$337,4,0)</f>
        <v>27</v>
      </c>
      <c r="I16" s="133">
        <f t="shared" si="0"/>
        <v>30</v>
      </c>
      <c r="J16" s="134">
        <f>INDEX(Cost!$A$2:$G$26,MATCH(I16,Cost!$A$2:$A$26,0),MATCH($E16,Cost!$A$2:$G$2,0))</f>
        <v>691065</v>
      </c>
      <c r="K16" s="141"/>
      <c r="L16" s="142"/>
      <c r="M16" s="228">
        <f t="shared" si="1"/>
        <v>691065</v>
      </c>
      <c r="N16" s="230"/>
      <c r="O16" s="144" t="str">
        <f>VLOOKUP($F16,Destination!B$3:G$338,6,0)</f>
        <v>THÙNG</v>
      </c>
      <c r="P16" s="231"/>
      <c r="Q16" s="198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48"/>
    </row>
    <row r="17" spans="1:35" s="112" customFormat="1" ht="21.75" hidden="1" customHeight="1">
      <c r="A17" s="129">
        <f>IF(B16&lt;&gt;"",COUNTA(B$6:B16),"")</f>
        <v>11</v>
      </c>
      <c r="B17" s="217">
        <v>1018</v>
      </c>
      <c r="C17" s="249">
        <v>42714</v>
      </c>
      <c r="D17" s="198">
        <v>3953</v>
      </c>
      <c r="E17" s="215" t="str">
        <f>VLOOKUP($B17,'trong tai xe'!A$1:B$201,2,0)</f>
        <v>5T</v>
      </c>
      <c r="F17" s="64" t="s">
        <v>69</v>
      </c>
      <c r="G17" s="132" t="str">
        <f>VLOOKUP(F17,Destination!$B$3:$E$337,2,0)</f>
        <v>HCM(Q9)</v>
      </c>
      <c r="H17" s="133">
        <f>VLOOKUP(F17,Destination!$B$2:$E$337,4,0)</f>
        <v>27</v>
      </c>
      <c r="I17" s="133">
        <f t="shared" si="0"/>
        <v>30</v>
      </c>
      <c r="J17" s="134">
        <f>INDEX(Cost!$A$2:$G$26,MATCH(I17,Cost!$A$2:$A$26,0),MATCH($E17,Cost!$A$2:$G$2,0))</f>
        <v>691065</v>
      </c>
      <c r="K17" s="141"/>
      <c r="L17" s="142"/>
      <c r="M17" s="228">
        <f t="shared" si="1"/>
        <v>691065</v>
      </c>
      <c r="N17" s="230"/>
      <c r="O17" s="144" t="str">
        <f>VLOOKUP($F17,Destination!B$3:G$338,6,0)</f>
        <v>THÙNG</v>
      </c>
      <c r="P17" s="231"/>
      <c r="Q17" s="198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48"/>
    </row>
    <row r="18" spans="1:35" s="112" customFormat="1" ht="21.75" hidden="1" customHeight="1">
      <c r="A18" s="129">
        <f>IF(B17&lt;&gt;"",COUNTA(B$6:B17),"")</f>
        <v>12</v>
      </c>
      <c r="B18" s="217">
        <v>1018</v>
      </c>
      <c r="C18" s="249">
        <v>42714</v>
      </c>
      <c r="D18" s="198">
        <v>3906</v>
      </c>
      <c r="E18" s="215" t="str">
        <f>VLOOKUP($B18,'trong tai xe'!A$1:B$201,2,0)</f>
        <v>5T</v>
      </c>
      <c r="F18" s="64" t="s">
        <v>81</v>
      </c>
      <c r="G18" s="132" t="str">
        <f>VLOOKUP(F18,Destination!$B$3:$E$337,2,0)</f>
        <v>Binh Duong</v>
      </c>
      <c r="H18" s="133">
        <f>VLOOKUP(F18,Destination!$B$2:$E$337,4,0)</f>
        <v>5</v>
      </c>
      <c r="I18" s="133">
        <f t="shared" si="0"/>
        <v>10</v>
      </c>
      <c r="J18" s="134">
        <f>INDEX(Cost!$A$2:$G$26,MATCH(I18,Cost!$A$2:$A$26,0),MATCH($E18,Cost!$A$2:$G$2,0))</f>
        <v>505718</v>
      </c>
      <c r="K18" s="141"/>
      <c r="L18" s="142"/>
      <c r="M18" s="228">
        <f t="shared" si="1"/>
        <v>505718</v>
      </c>
      <c r="N18" s="230"/>
      <c r="O18" s="144" t="str">
        <f>VLOOKUP($F18,Destination!B$3:G$338,6,0)</f>
        <v>THÙNG</v>
      </c>
      <c r="P18" s="231"/>
      <c r="Q18" s="198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48"/>
    </row>
    <row r="19" spans="1:35" s="112" customFormat="1" ht="21.75" hidden="1" customHeight="1">
      <c r="A19" s="129">
        <f>IF(B18&lt;&gt;"",COUNTA(B$6:B18),"")</f>
        <v>13</v>
      </c>
      <c r="B19" s="217">
        <v>1018</v>
      </c>
      <c r="C19" s="249" t="s">
        <v>116</v>
      </c>
      <c r="D19" s="198">
        <v>4274</v>
      </c>
      <c r="E19" s="215" t="str">
        <f>VLOOKUP($B19,'trong tai xe'!A$1:B$201,2,0)</f>
        <v>5T</v>
      </c>
      <c r="F19" s="64" t="s">
        <v>106</v>
      </c>
      <c r="G19" s="132" t="str">
        <f>VLOOKUP(F19,Destination!$B$3:$E$337,2,0)</f>
        <v>HCM</v>
      </c>
      <c r="H19" s="133">
        <f>VLOOKUP(F19,Destination!$B$2:$E$337,4,0)</f>
        <v>55</v>
      </c>
      <c r="I19" s="133">
        <f t="shared" si="0"/>
        <v>60</v>
      </c>
      <c r="J19" s="134">
        <f>INDEX(Cost!$A$2:$G$26,MATCH(I19,Cost!$A$2:$A$26,0),MATCH($E19,Cost!$A$2:$G$2,0))</f>
        <v>954001</v>
      </c>
      <c r="K19" s="141"/>
      <c r="L19" s="142"/>
      <c r="M19" s="228">
        <f t="shared" si="1"/>
        <v>954001</v>
      </c>
      <c r="N19" s="230"/>
      <c r="O19" s="144" t="str">
        <f>VLOOKUP($F19,Destination!B$3:G$338,6,0)</f>
        <v>THÙNG</v>
      </c>
      <c r="P19" s="231"/>
      <c r="Q19" s="198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48"/>
    </row>
    <row r="20" spans="1:35" s="112" customFormat="1" ht="21.75" hidden="1" customHeight="1">
      <c r="A20" s="129">
        <f>IF(B19&lt;&gt;"",COUNTA(B$6:B19),"")</f>
        <v>14</v>
      </c>
      <c r="B20" s="217">
        <v>1096</v>
      </c>
      <c r="C20" s="249">
        <v>42439</v>
      </c>
      <c r="D20" s="198">
        <v>4318</v>
      </c>
      <c r="E20" s="215" t="str">
        <f>VLOOKUP($B20,'trong tai xe'!A$1:B$201,2,0)</f>
        <v>2.5T</v>
      </c>
      <c r="F20" s="64" t="s">
        <v>99</v>
      </c>
      <c r="G20" s="132" t="str">
        <f>VLOOKUP(F20,Destination!$B$3:$E$337,2,0)</f>
        <v>Binh Duong</v>
      </c>
      <c r="H20" s="133">
        <f>VLOOKUP(F20,Destination!$B$2:$E$337,4,0)</f>
        <v>8</v>
      </c>
      <c r="I20" s="133">
        <f t="shared" si="0"/>
        <v>10</v>
      </c>
      <c r="J20" s="134">
        <f>INDEX(Cost!$A$2:$G$26,MATCH(I20,Cost!$A$2:$A$26,0),MATCH($E20,Cost!$A$2:$G$2,0))</f>
        <v>375157</v>
      </c>
      <c r="K20" s="141"/>
      <c r="L20" s="142"/>
      <c r="M20" s="228">
        <f t="shared" si="1"/>
        <v>375157</v>
      </c>
      <c r="N20" s="230"/>
      <c r="O20" s="144" t="str">
        <f>VLOOKUP($F20,Destination!B$3:G$338,6,0)</f>
        <v>BOARD</v>
      </c>
      <c r="P20" s="231"/>
      <c r="Q20" s="198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48"/>
    </row>
    <row r="21" spans="1:35" s="112" customFormat="1" ht="21.75" hidden="1" customHeight="1">
      <c r="A21" s="129">
        <f>IF(B20&lt;&gt;"",COUNTA(B$6:B20),"")</f>
        <v>15</v>
      </c>
      <c r="B21" s="217">
        <v>1096</v>
      </c>
      <c r="C21" s="249">
        <v>42439</v>
      </c>
      <c r="D21" s="198">
        <v>4233</v>
      </c>
      <c r="E21" s="215" t="str">
        <f>VLOOKUP($B21,'trong tai xe'!A$1:B$201,2,0)</f>
        <v>2.5T</v>
      </c>
      <c r="F21" s="64" t="s">
        <v>81</v>
      </c>
      <c r="G21" s="132" t="str">
        <f>VLOOKUP(F21,Destination!$B$3:$E$337,2,0)</f>
        <v>Binh Duong</v>
      </c>
      <c r="H21" s="133">
        <f>VLOOKUP(F21,Destination!$B$2:$E$337,4,0)</f>
        <v>5</v>
      </c>
      <c r="I21" s="133">
        <f t="shared" si="0"/>
        <v>10</v>
      </c>
      <c r="J21" s="134">
        <f>INDEX(Cost!$A$2:$G$26,MATCH(I21,Cost!$A$2:$A$26,0),MATCH($E21,Cost!$A$2:$G$2,0))</f>
        <v>375157</v>
      </c>
      <c r="K21" s="141"/>
      <c r="L21" s="142"/>
      <c r="M21" s="228">
        <f t="shared" si="1"/>
        <v>375157</v>
      </c>
      <c r="N21" s="230"/>
      <c r="O21" s="144" t="str">
        <f>VLOOKUP($F21,Destination!B$3:G$338,6,0)</f>
        <v>THÙNG</v>
      </c>
      <c r="P21" s="231"/>
      <c r="Q21" s="198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48"/>
    </row>
    <row r="22" spans="1:35" s="112" customFormat="1" ht="21.75" hidden="1" customHeight="1">
      <c r="A22" s="129">
        <f>IF(B21&lt;&gt;"",COUNTA(B$6:B21),"")</f>
        <v>16</v>
      </c>
      <c r="B22" s="217">
        <v>1096</v>
      </c>
      <c r="C22" s="249">
        <v>42470</v>
      </c>
      <c r="D22" s="198">
        <v>4332</v>
      </c>
      <c r="E22" s="215" t="str">
        <f>VLOOKUP($B22,'trong tai xe'!A$1:B$201,2,0)</f>
        <v>2.5T</v>
      </c>
      <c r="F22" s="64" t="s">
        <v>104</v>
      </c>
      <c r="G22" s="132" t="str">
        <f>VLOOKUP(F22,Destination!$B$3:$E$337,2,0)</f>
        <v>HCM</v>
      </c>
      <c r="H22" s="133">
        <f>VLOOKUP(F22,Destination!$B$2:$E$337,4,0)</f>
        <v>55</v>
      </c>
      <c r="I22" s="133">
        <f t="shared" si="0"/>
        <v>60</v>
      </c>
      <c r="J22" s="134">
        <f>INDEX(Cost!$A$2:$G$26,MATCH(I22,Cost!$A$2:$A$26,0),MATCH($E22,Cost!$A$2:$G$2,0))</f>
        <v>712310</v>
      </c>
      <c r="K22" s="141"/>
      <c r="L22" s="142"/>
      <c r="M22" s="228">
        <f t="shared" si="1"/>
        <v>712310</v>
      </c>
      <c r="N22" s="230"/>
      <c r="O22" s="144">
        <f>VLOOKUP($F22,Destination!B$3:G$338,6,0)</f>
        <v>0</v>
      </c>
      <c r="P22" s="231"/>
      <c r="Q22" s="198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48"/>
    </row>
    <row r="23" spans="1:35" s="112" customFormat="1" ht="21.75" hidden="1" customHeight="1">
      <c r="A23" s="129">
        <f>IF(B22&lt;&gt;"",COUNTA(B$6:B22),"")</f>
        <v>17</v>
      </c>
      <c r="B23" s="217">
        <v>1096</v>
      </c>
      <c r="C23" s="249">
        <v>42470</v>
      </c>
      <c r="D23" s="198">
        <v>4377</v>
      </c>
      <c r="E23" s="215" t="str">
        <f>VLOOKUP($B23,'trong tai xe'!A$1:B$201,2,0)</f>
        <v>2.5T</v>
      </c>
      <c r="F23" s="64" t="s">
        <v>105</v>
      </c>
      <c r="G23" s="132" t="str">
        <f>VLOOKUP(F23,Destination!$B$3:$E$337,2,0)</f>
        <v>Binh Duong</v>
      </c>
      <c r="H23" s="133">
        <f>VLOOKUP(F23,Destination!$B$2:$E$337,4,0)</f>
        <v>14</v>
      </c>
      <c r="I23" s="133">
        <f t="shared" si="0"/>
        <v>20</v>
      </c>
      <c r="J23" s="134">
        <f>INDEX(Cost!$A$2:$G$26,MATCH(I23,Cost!$A$2:$A$26,0),MATCH($E23,Cost!$A$2:$G$2,0))</f>
        <v>449720</v>
      </c>
      <c r="K23" s="141"/>
      <c r="L23" s="142"/>
      <c r="M23" s="228">
        <f t="shared" si="1"/>
        <v>449720</v>
      </c>
      <c r="N23" s="230"/>
      <c r="O23" s="144" t="str">
        <f>VLOOKUP($F23,Destination!B$3:G$338,6,0)</f>
        <v>THÙNG</v>
      </c>
      <c r="P23" s="231"/>
      <c r="Q23" s="198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48"/>
    </row>
    <row r="24" spans="1:35" s="112" customFormat="1" ht="21.75" hidden="1" customHeight="1">
      <c r="A24" s="129">
        <f>IF(B23&lt;&gt;"",COUNTA(B$6:B23),"")</f>
        <v>18</v>
      </c>
      <c r="B24" s="217">
        <v>1096</v>
      </c>
      <c r="C24" s="249">
        <v>42500</v>
      </c>
      <c r="D24" s="198">
        <v>4397</v>
      </c>
      <c r="E24" s="215" t="str">
        <f>VLOOKUP($B24,'trong tai xe'!A$1:B$201,2,0)</f>
        <v>2.5T</v>
      </c>
      <c r="F24" s="64" t="s">
        <v>106</v>
      </c>
      <c r="G24" s="132" t="str">
        <f>VLOOKUP(F24,Destination!$B$3:$E$337,2,0)</f>
        <v>HCM</v>
      </c>
      <c r="H24" s="133">
        <f>VLOOKUP(F24,Destination!$B$2:$E$337,4,0)</f>
        <v>55</v>
      </c>
      <c r="I24" s="133">
        <f t="shared" si="0"/>
        <v>60</v>
      </c>
      <c r="J24" s="134">
        <f>INDEX(Cost!$A$2:$G$26,MATCH(I24,Cost!$A$2:$A$26,0),MATCH($E24,Cost!$A$2:$G$2,0))</f>
        <v>712310</v>
      </c>
      <c r="K24" s="141"/>
      <c r="L24" s="142"/>
      <c r="M24" s="228">
        <f t="shared" si="1"/>
        <v>712310</v>
      </c>
      <c r="N24" s="230"/>
      <c r="O24" s="144" t="str">
        <f>VLOOKUP($F24,Destination!B$3:G$338,6,0)</f>
        <v>THÙNG</v>
      </c>
      <c r="P24" s="231"/>
      <c r="Q24" s="198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48"/>
    </row>
    <row r="25" spans="1:35" s="112" customFormat="1" ht="21.75" hidden="1" customHeight="1">
      <c r="A25" s="129">
        <f>IF(B24&lt;&gt;"",COUNTA(B$6:B24),"")</f>
        <v>19</v>
      </c>
      <c r="B25" s="217">
        <v>1096</v>
      </c>
      <c r="C25" s="249">
        <v>42531</v>
      </c>
      <c r="D25" s="198">
        <v>4104</v>
      </c>
      <c r="E25" s="215" t="str">
        <f>VLOOKUP($B25,'trong tai xe'!A$1:B$201,2,0)</f>
        <v>2.5T</v>
      </c>
      <c r="F25" s="64" t="s">
        <v>70</v>
      </c>
      <c r="G25" s="132" t="str">
        <f>VLOOKUP(F25,Destination!$B$3:$E$337,2,0)</f>
        <v>Tien Giang</v>
      </c>
      <c r="H25" s="133">
        <f>VLOOKUP(F25,Destination!$B$2:$E$337,4,0)</f>
        <v>107</v>
      </c>
      <c r="I25" s="133">
        <f t="shared" si="0"/>
        <v>110</v>
      </c>
      <c r="J25" s="134">
        <f>INDEX(Cost!$A$2:$G$26,MATCH(I25,Cost!$A$2:$A$26,0),MATCH($E25,Cost!$A$2:$G$2,0))</f>
        <v>1033254</v>
      </c>
      <c r="K25" s="141"/>
      <c r="L25" s="142"/>
      <c r="M25" s="228">
        <f t="shared" si="1"/>
        <v>1033254</v>
      </c>
      <c r="N25" s="230"/>
      <c r="O25" s="144" t="str">
        <f>VLOOKUP($F25,Destination!B$3:G$338,6,0)</f>
        <v>THÙNG</v>
      </c>
      <c r="P25" s="231"/>
      <c r="Q25" s="198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48"/>
    </row>
    <row r="26" spans="1:35" s="112" customFormat="1" ht="21.75" hidden="1" customHeight="1">
      <c r="A26" s="129">
        <f>IF(B25&lt;&gt;"",COUNTA(B$6:B25),"")</f>
        <v>20</v>
      </c>
      <c r="B26" s="217">
        <v>1096</v>
      </c>
      <c r="C26" s="249">
        <v>42561</v>
      </c>
      <c r="D26" s="198">
        <v>4171</v>
      </c>
      <c r="E26" s="215" t="str">
        <f>VLOOKUP($B26,'trong tai xe'!A$1:B$201,2,0)</f>
        <v>2.5T</v>
      </c>
      <c r="F26" s="64" t="s">
        <v>78</v>
      </c>
      <c r="G26" s="132" t="str">
        <f>VLOOKUP(F26,Destination!$B$3:$E$337,2,0)</f>
        <v>HCM</v>
      </c>
      <c r="H26" s="133">
        <f>VLOOKUP(F26,Destination!$B$2:$E$337,4,0)</f>
        <v>35</v>
      </c>
      <c r="I26" s="133">
        <f t="shared" si="0"/>
        <v>40</v>
      </c>
      <c r="J26" s="134">
        <f>INDEX(Cost!$A$2:$G$26,MATCH(I26,Cost!$A$2:$A$26,0),MATCH($E26,Cost!$A$2:$G$2,0))</f>
        <v>579395</v>
      </c>
      <c r="K26" s="141"/>
      <c r="L26" s="142"/>
      <c r="M26" s="228">
        <f t="shared" si="1"/>
        <v>579395</v>
      </c>
      <c r="N26" s="230"/>
      <c r="O26" s="144" t="str">
        <f>VLOOKUP($F26,Destination!B$3:G$338,6,0)</f>
        <v>THÙNG</v>
      </c>
      <c r="P26" s="231"/>
      <c r="Q26" s="198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48"/>
    </row>
    <row r="27" spans="1:35" s="112" customFormat="1" ht="21.75" hidden="1" customHeight="1">
      <c r="A27" s="129">
        <f>IF(B26&lt;&gt;"",COUNTA(B$6:B26),"")</f>
        <v>21</v>
      </c>
      <c r="B27" s="217">
        <v>1096</v>
      </c>
      <c r="C27" s="249">
        <v>42561</v>
      </c>
      <c r="D27" s="198">
        <v>3633</v>
      </c>
      <c r="E27" s="215" t="str">
        <f>VLOOKUP($B27,'trong tai xe'!A$1:B$201,2,0)</f>
        <v>2.5T</v>
      </c>
      <c r="F27" s="64" t="s">
        <v>92</v>
      </c>
      <c r="G27" s="132" t="str">
        <f>VLOOKUP(F27,Destination!$B$3:$E$337,2,0)</f>
        <v>HCM</v>
      </c>
      <c r="H27" s="133">
        <f>VLOOKUP(F27,Destination!$B$2:$E$337,4,0)</f>
        <v>8</v>
      </c>
      <c r="I27" s="133">
        <f t="shared" si="0"/>
        <v>10</v>
      </c>
      <c r="J27" s="134">
        <f>INDEX(Cost!$A$2:$G$26,MATCH(I27,Cost!$A$2:$A$26,0),MATCH($E27,Cost!$A$2:$G$2,0))</f>
        <v>375157</v>
      </c>
      <c r="K27" s="141"/>
      <c r="L27" s="142"/>
      <c r="M27" s="228">
        <f t="shared" si="1"/>
        <v>375157</v>
      </c>
      <c r="N27" s="230"/>
      <c r="O27" s="144" t="str">
        <f>VLOOKUP($F27,Destination!B$3:G$338,6,0)</f>
        <v>BOARD</v>
      </c>
      <c r="P27" s="231"/>
      <c r="Q27" s="198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48"/>
    </row>
    <row r="28" spans="1:35" s="112" customFormat="1" ht="21.75" hidden="1" customHeight="1">
      <c r="A28" s="129">
        <f>IF(B27&lt;&gt;"",COUNTA(B$6:B27),"")</f>
        <v>22</v>
      </c>
      <c r="B28" s="217">
        <v>1096</v>
      </c>
      <c r="C28" s="249">
        <v>42592</v>
      </c>
      <c r="D28" s="198">
        <v>3802</v>
      </c>
      <c r="E28" s="215" t="str">
        <f>VLOOKUP($B28,'trong tai xe'!A$1:B$201,2,0)</f>
        <v>2.5T</v>
      </c>
      <c r="F28" s="64" t="s">
        <v>86</v>
      </c>
      <c r="G28" s="132" t="str">
        <f>VLOOKUP(F28,Destination!$B$3:$E$337,2,0)</f>
        <v>Binh Duong</v>
      </c>
      <c r="H28" s="133">
        <f>VLOOKUP(F28,Destination!$B$2:$E$337,4,0)</f>
        <v>25</v>
      </c>
      <c r="I28" s="133">
        <f t="shared" si="0"/>
        <v>30</v>
      </c>
      <c r="J28" s="134">
        <f>INDEX(Cost!$A$2:$G$26,MATCH(I28,Cost!$A$2:$A$26,0),MATCH($E28,Cost!$A$2:$G$2,0))</f>
        <v>514557</v>
      </c>
      <c r="K28" s="197">
        <f>J28/2</f>
        <v>257278.5</v>
      </c>
      <c r="L28" s="196" t="s">
        <v>115</v>
      </c>
      <c r="M28" s="228">
        <f t="shared" si="1"/>
        <v>771835.5</v>
      </c>
      <c r="N28" s="230"/>
      <c r="O28" s="144" t="str">
        <f>VLOOKUP($F28,Destination!B$3:G$338,6,0)</f>
        <v>BOARD</v>
      </c>
      <c r="P28" s="231"/>
      <c r="Q28" s="198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48"/>
    </row>
    <row r="29" spans="1:35" s="112" customFormat="1" ht="21.75" hidden="1" customHeight="1">
      <c r="A29" s="129">
        <f>IF(B28&lt;&gt;"",COUNTA(B$6:B28),"")</f>
        <v>23</v>
      </c>
      <c r="B29" s="217">
        <v>1096</v>
      </c>
      <c r="C29" s="249">
        <v>42592</v>
      </c>
      <c r="D29" s="198">
        <v>3822</v>
      </c>
      <c r="E29" s="215" t="str">
        <f>VLOOKUP($B29,'trong tai xe'!A$1:B$201,2,0)</f>
        <v>2.5T</v>
      </c>
      <c r="F29" s="64" t="s">
        <v>136</v>
      </c>
      <c r="G29" s="132" t="str">
        <f>VLOOKUP(F29,Destination!$B$3:$E$337,2,0)</f>
        <v>Tan Uyen</v>
      </c>
      <c r="H29" s="133">
        <f>VLOOKUP(F29,Destination!$B$2:$E$337,4,0)</f>
        <v>32</v>
      </c>
      <c r="I29" s="133">
        <f t="shared" si="0"/>
        <v>40</v>
      </c>
      <c r="J29" s="134">
        <f>INDEX(Cost!$A$2:$G$26,MATCH(I29,Cost!$A$2:$A$26,0),MATCH($E29,Cost!$A$2:$G$2,0))</f>
        <v>579395</v>
      </c>
      <c r="K29" s="141"/>
      <c r="L29" s="142"/>
      <c r="M29" s="228">
        <f t="shared" si="1"/>
        <v>579395</v>
      </c>
      <c r="N29" s="230"/>
      <c r="O29" s="144" t="str">
        <f>VLOOKUP($F29,Destination!B$3:G$338,6,0)</f>
        <v>THÙNG</v>
      </c>
      <c r="P29" s="231"/>
      <c r="Q29" s="198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48"/>
    </row>
    <row r="30" spans="1:35" s="112" customFormat="1" ht="21.75" hidden="1" customHeight="1">
      <c r="A30" s="129">
        <f>IF(B29&lt;&gt;"",COUNTA(B$6:B29),"")</f>
        <v>24</v>
      </c>
      <c r="B30" s="217">
        <v>1096</v>
      </c>
      <c r="C30" s="249">
        <v>42653</v>
      </c>
      <c r="D30" s="198">
        <v>3654</v>
      </c>
      <c r="E30" s="215" t="str">
        <f>VLOOKUP($B30,'trong tai xe'!A$1:B$201,2,0)</f>
        <v>2.5T</v>
      </c>
      <c r="F30" s="64" t="s">
        <v>86</v>
      </c>
      <c r="G30" s="132" t="str">
        <f>VLOOKUP(F30,Destination!$B$3:$E$337,2,0)</f>
        <v>Binh Duong</v>
      </c>
      <c r="H30" s="133">
        <f>VLOOKUP(F30,Destination!$B$2:$E$337,4,0)</f>
        <v>25</v>
      </c>
      <c r="I30" s="133">
        <f t="shared" si="0"/>
        <v>30</v>
      </c>
      <c r="J30" s="134">
        <f>INDEX(Cost!$A$2:$G$26,MATCH(I30,Cost!$A$2:$A$26,0),MATCH($E30,Cost!$A$2:$G$2,0))</f>
        <v>514557</v>
      </c>
      <c r="K30" s="141">
        <f>J30/2</f>
        <v>257278.5</v>
      </c>
      <c r="L30" s="142" t="s">
        <v>115</v>
      </c>
      <c r="M30" s="228">
        <f t="shared" si="1"/>
        <v>771835.5</v>
      </c>
      <c r="N30" s="230"/>
      <c r="O30" s="144" t="str">
        <f>VLOOKUP($F30,Destination!B$3:G$338,6,0)</f>
        <v>BOARD</v>
      </c>
      <c r="P30" s="231"/>
      <c r="Q30" s="198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48"/>
    </row>
    <row r="31" spans="1:35" s="112" customFormat="1" ht="21.75" hidden="1" customHeight="1">
      <c r="A31" s="129">
        <f>IF(B30&lt;&gt;"",COUNTA(B$6:B30),"")</f>
        <v>25</v>
      </c>
      <c r="B31" s="217">
        <v>1096</v>
      </c>
      <c r="C31" s="249">
        <v>42684</v>
      </c>
      <c r="D31" s="198">
        <v>3685</v>
      </c>
      <c r="E31" s="215" t="str">
        <f>VLOOKUP($B31,'trong tai xe'!A$1:B$201,2,0)</f>
        <v>2.5T</v>
      </c>
      <c r="F31" s="64" t="s">
        <v>130</v>
      </c>
      <c r="G31" s="132" t="str">
        <f>VLOOKUP(F31,Destination!$B$3:$E$337,2,0)</f>
        <v>HOC MON</v>
      </c>
      <c r="H31" s="133">
        <f>VLOOKUP(F31,Destination!$B$2:$E$337,4,0)</f>
        <v>30</v>
      </c>
      <c r="I31" s="133">
        <f t="shared" si="0"/>
        <v>30</v>
      </c>
      <c r="J31" s="134">
        <f>INDEX(Cost!$A$2:$G$26,MATCH(I31,Cost!$A$2:$A$26,0),MATCH($E31,Cost!$A$2:$G$2,0))</f>
        <v>514557</v>
      </c>
      <c r="K31" s="141"/>
      <c r="L31" s="142"/>
      <c r="M31" s="228">
        <f t="shared" si="1"/>
        <v>514557</v>
      </c>
      <c r="N31" s="230"/>
      <c r="O31" s="144">
        <f>VLOOKUP($F31,Destination!B$3:G$338,6,0)</f>
        <v>0</v>
      </c>
      <c r="P31" s="231"/>
      <c r="Q31" s="198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48"/>
    </row>
    <row r="32" spans="1:35" s="112" customFormat="1" ht="21.75" hidden="1" customHeight="1">
      <c r="A32" s="129">
        <f>IF(B31&lt;&gt;"",COUNTA(B$6:B31),"")</f>
        <v>26</v>
      </c>
      <c r="B32" s="217">
        <v>1096</v>
      </c>
      <c r="C32" s="249">
        <v>42684</v>
      </c>
      <c r="D32" s="198">
        <v>3780</v>
      </c>
      <c r="E32" s="215" t="str">
        <f>VLOOKUP($B32,'trong tai xe'!A$1:B$201,2,0)</f>
        <v>2.5T</v>
      </c>
      <c r="F32" s="64" t="s">
        <v>86</v>
      </c>
      <c r="G32" s="132" t="str">
        <f>VLOOKUP(F32,Destination!$B$3:$E$337,2,0)</f>
        <v>Binh Duong</v>
      </c>
      <c r="H32" s="133">
        <f>VLOOKUP(F32,Destination!$B$2:$E$337,4,0)</f>
        <v>25</v>
      </c>
      <c r="I32" s="133">
        <f t="shared" si="0"/>
        <v>30</v>
      </c>
      <c r="J32" s="134">
        <f>INDEX(Cost!$A$2:$G$26,MATCH(I32,Cost!$A$2:$A$26,0),MATCH($E32,Cost!$A$2:$G$2,0))</f>
        <v>514557</v>
      </c>
      <c r="K32" s="141">
        <f>J32/2</f>
        <v>257278.5</v>
      </c>
      <c r="L32" s="142" t="s">
        <v>115</v>
      </c>
      <c r="M32" s="228">
        <f t="shared" si="1"/>
        <v>771835.5</v>
      </c>
      <c r="N32" s="230"/>
      <c r="O32" s="144" t="str">
        <f>VLOOKUP($F32,Destination!B$3:G$338,6,0)</f>
        <v>BOARD</v>
      </c>
      <c r="P32" s="231"/>
      <c r="Q32" s="198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48"/>
    </row>
    <row r="33" spans="1:35" s="112" customFormat="1" ht="21.75" hidden="1" customHeight="1">
      <c r="A33" s="129">
        <f>IF(B32&lt;&gt;"",COUNTA(B$6:B32),"")</f>
        <v>27</v>
      </c>
      <c r="B33" s="217">
        <v>1096</v>
      </c>
      <c r="C33" s="249">
        <v>42714</v>
      </c>
      <c r="D33" s="198">
        <v>3959</v>
      </c>
      <c r="E33" s="215" t="str">
        <f>VLOOKUP($B33,'trong tai xe'!A$1:B$201,2,0)</f>
        <v>2.5T</v>
      </c>
      <c r="F33" s="64" t="s">
        <v>86</v>
      </c>
      <c r="G33" s="132" t="str">
        <f>VLOOKUP(F33,Destination!$B$3:$E$337,2,0)</f>
        <v>Binh Duong</v>
      </c>
      <c r="H33" s="133">
        <f>VLOOKUP(F33,Destination!$B$2:$E$337,4,0)</f>
        <v>25</v>
      </c>
      <c r="I33" s="133">
        <f t="shared" si="0"/>
        <v>30</v>
      </c>
      <c r="J33" s="134">
        <f>INDEX(Cost!$A$2:$G$26,MATCH(I33,Cost!$A$2:$A$26,0),MATCH($E33,Cost!$A$2:$G$2,0))</f>
        <v>514557</v>
      </c>
      <c r="K33" s="141"/>
      <c r="L33" s="142"/>
      <c r="M33" s="228">
        <f t="shared" si="1"/>
        <v>514557</v>
      </c>
      <c r="N33" s="230"/>
      <c r="O33" s="144" t="str">
        <f>VLOOKUP($F33,Destination!B$3:G$338,6,0)</f>
        <v>BOARD</v>
      </c>
      <c r="P33" s="231"/>
      <c r="Q33" s="198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48"/>
    </row>
    <row r="34" spans="1:35" s="112" customFormat="1" ht="21.75" hidden="1" customHeight="1">
      <c r="A34" s="129">
        <f>IF(B33&lt;&gt;"",COUNTA(B$6:B33),"")</f>
        <v>28</v>
      </c>
      <c r="B34" s="217">
        <v>1096</v>
      </c>
      <c r="C34" s="249">
        <v>42714</v>
      </c>
      <c r="D34" s="198">
        <v>3918</v>
      </c>
      <c r="E34" s="215" t="str">
        <f>VLOOKUP($B34,'trong tai xe'!A$1:B$201,2,0)</f>
        <v>2.5T</v>
      </c>
      <c r="F34" s="64" t="s">
        <v>88</v>
      </c>
      <c r="G34" s="132" t="str">
        <f>VLOOKUP(F34,Destination!$B$3:$E$337,2,0)</f>
        <v>HCM</v>
      </c>
      <c r="H34" s="133">
        <f>VLOOKUP(F34,Destination!$B$2:$E$337,4,0)</f>
        <v>35</v>
      </c>
      <c r="I34" s="133">
        <f t="shared" si="0"/>
        <v>40</v>
      </c>
      <c r="J34" s="134">
        <f>INDEX(Cost!$A$2:$G$26,MATCH(I34,Cost!$A$2:$A$26,0),MATCH($E34,Cost!$A$2:$G$2,0))</f>
        <v>579395</v>
      </c>
      <c r="K34" s="141"/>
      <c r="L34" s="142"/>
      <c r="M34" s="228">
        <f t="shared" si="1"/>
        <v>579395</v>
      </c>
      <c r="N34" s="230"/>
      <c r="O34" s="144" t="str">
        <f>VLOOKUP($F34,Destination!B$3:G$338,6,0)</f>
        <v>BOARD</v>
      </c>
      <c r="P34" s="231"/>
      <c r="Q34" s="198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48"/>
    </row>
    <row r="35" spans="1:35" s="112" customFormat="1" ht="21.75" hidden="1" customHeight="1">
      <c r="A35" s="129">
        <f>IF(B34&lt;&gt;"",COUNTA(B$6:B34),"")</f>
        <v>29</v>
      </c>
      <c r="B35" s="217">
        <v>1096</v>
      </c>
      <c r="C35" s="255" t="s">
        <v>107</v>
      </c>
      <c r="D35" s="198">
        <v>4277</v>
      </c>
      <c r="E35" s="215" t="str">
        <f>VLOOKUP($B35,'trong tai xe'!A$1:B$201,2,0)</f>
        <v>2.5T</v>
      </c>
      <c r="F35" s="64" t="s">
        <v>78</v>
      </c>
      <c r="G35" s="132" t="str">
        <f>VLOOKUP(F35,Destination!$B$3:$E$337,2,0)</f>
        <v>HCM</v>
      </c>
      <c r="H35" s="133">
        <f>VLOOKUP(F35,Destination!$B$2:$E$337,4,0)</f>
        <v>35</v>
      </c>
      <c r="I35" s="133">
        <f t="shared" si="0"/>
        <v>40</v>
      </c>
      <c r="J35" s="134">
        <f>INDEX(Cost!$A$2:$G$26,MATCH(I35,Cost!$A$2:$A$26,0),MATCH($E35,Cost!$A$2:$G$2,0))</f>
        <v>579395</v>
      </c>
      <c r="K35" s="141">
        <v>238438.9</v>
      </c>
      <c r="L35" s="142" t="s">
        <v>108</v>
      </c>
      <c r="M35" s="228">
        <f t="shared" si="1"/>
        <v>817833.9</v>
      </c>
      <c r="N35" s="230"/>
      <c r="O35" s="144" t="str">
        <f>VLOOKUP($F35,Destination!B$3:G$338,6,0)</f>
        <v>THÙNG</v>
      </c>
      <c r="P35" s="231"/>
      <c r="Q35" s="198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48"/>
    </row>
    <row r="36" spans="1:35" s="112" customFormat="1" ht="21.75" hidden="1" customHeight="1">
      <c r="A36" s="129">
        <f>IF(B35&lt;&gt;"",COUNTA(B$6:B35),"")</f>
        <v>30</v>
      </c>
      <c r="B36" s="217">
        <v>2634</v>
      </c>
      <c r="C36" s="249">
        <v>42531</v>
      </c>
      <c r="D36" s="198">
        <v>4119</v>
      </c>
      <c r="E36" s="215" t="str">
        <f>VLOOKUP($B36,'trong tai xe'!A$1:B$201,2,0)</f>
        <v>5T</v>
      </c>
      <c r="F36" s="64" t="s">
        <v>69</v>
      </c>
      <c r="G36" s="132" t="str">
        <f>VLOOKUP(F36,Destination!$B$3:$E$337,2,0)</f>
        <v>HCM(Q9)</v>
      </c>
      <c r="H36" s="133">
        <f>VLOOKUP(F36,Destination!$B$2:$E$337,4,0)</f>
        <v>27</v>
      </c>
      <c r="I36" s="133">
        <f t="shared" si="0"/>
        <v>30</v>
      </c>
      <c r="J36" s="134">
        <f>INDEX(Cost!$A$2:$G$26,MATCH(I36,Cost!$A$2:$A$26,0),MATCH($E36,Cost!$A$2:$G$2,0))</f>
        <v>691065</v>
      </c>
      <c r="K36" s="141"/>
      <c r="L36" s="142"/>
      <c r="M36" s="228">
        <f t="shared" si="1"/>
        <v>691065</v>
      </c>
      <c r="N36" s="230"/>
      <c r="O36" s="144" t="str">
        <f>VLOOKUP($F36,Destination!B$3:G$338,6,0)</f>
        <v>THÙNG</v>
      </c>
      <c r="P36" s="231"/>
      <c r="Q36" s="198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48"/>
    </row>
    <row r="37" spans="1:35" s="112" customFormat="1" ht="21.75" hidden="1" customHeight="1">
      <c r="A37" s="129">
        <f>IF(B36&lt;&gt;"",COUNTA(B$6:B36),"")</f>
        <v>31</v>
      </c>
      <c r="B37" s="217">
        <v>2634</v>
      </c>
      <c r="C37" s="249">
        <v>42531</v>
      </c>
      <c r="D37" s="198">
        <v>3606</v>
      </c>
      <c r="E37" s="215" t="str">
        <f>VLOOKUP($B37,'trong tai xe'!A$1:B$201,2,0)</f>
        <v>5T</v>
      </c>
      <c r="F37" s="64" t="s">
        <v>127</v>
      </c>
      <c r="G37" s="132" t="str">
        <f>VLOOKUP(F37,Destination!$B$3:$E$337,2,0)</f>
        <v>khanh hoa</v>
      </c>
      <c r="H37" s="133">
        <f>VLOOKUP(F37,Destination!$B$2:$E$337,4,0)</f>
        <v>470</v>
      </c>
      <c r="I37" s="133">
        <f t="shared" si="0"/>
        <v>470</v>
      </c>
      <c r="J37" s="134">
        <f>INDEX(Cost!$A$2:$G$26,MATCH(I37,Cost!$A$2:$A$26,0),MATCH($E37,Cost!$A$2:$G$2,0))</f>
        <v>6592294</v>
      </c>
      <c r="K37" s="141"/>
      <c r="L37" s="142"/>
      <c r="M37" s="228">
        <f t="shared" si="1"/>
        <v>6592294</v>
      </c>
      <c r="N37" s="230"/>
      <c r="O37" s="144" t="str">
        <f>VLOOKUP($F37,Destination!B$3:G$338,6,0)</f>
        <v>THÙNG</v>
      </c>
      <c r="P37" s="231"/>
      <c r="Q37" s="198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48"/>
    </row>
    <row r="38" spans="1:35" s="112" customFormat="1" ht="21.75" hidden="1" customHeight="1">
      <c r="A38" s="129">
        <f>IF(B37&lt;&gt;"",COUNTA(B$6:B37),"")</f>
        <v>32</v>
      </c>
      <c r="B38" s="217">
        <v>2634</v>
      </c>
      <c r="C38" s="249">
        <v>42592</v>
      </c>
      <c r="D38" s="198">
        <v>3829</v>
      </c>
      <c r="E38" s="215" t="str">
        <f>VLOOKUP($B38,'trong tai xe'!A$1:B$201,2,0)</f>
        <v>5T</v>
      </c>
      <c r="F38" s="64" t="s">
        <v>94</v>
      </c>
      <c r="G38" s="132" t="str">
        <f>VLOOKUP(F38,Destination!$B$3:$E$337,2,0)</f>
        <v>Dong Nai</v>
      </c>
      <c r="H38" s="133">
        <f>VLOOKUP(F38,Destination!$B$2:$E$337,4,0)</f>
        <v>35</v>
      </c>
      <c r="I38" s="133">
        <f t="shared" si="0"/>
        <v>40</v>
      </c>
      <c r="J38" s="134">
        <f>INDEX(Cost!$A$2:$G$26,MATCH(I38,Cost!$A$2:$A$26,0),MATCH($E38,Cost!$A$2:$G$2,0))</f>
        <v>777275</v>
      </c>
      <c r="K38" s="141"/>
      <c r="L38" s="142"/>
      <c r="M38" s="228">
        <f t="shared" si="1"/>
        <v>777275</v>
      </c>
      <c r="N38" s="230"/>
      <c r="O38" s="144" t="str">
        <f>VLOOKUP($F38,Destination!B$3:G$338,6,0)</f>
        <v>THÙNG</v>
      </c>
      <c r="P38" s="231"/>
      <c r="Q38" s="198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48"/>
    </row>
    <row r="39" spans="1:35" s="112" customFormat="1" ht="21.75" hidden="1" customHeight="1">
      <c r="A39" s="129">
        <f>IF(B38&lt;&gt;"",COUNTA(B$6:B38),"")</f>
        <v>33</v>
      </c>
      <c r="B39" s="217">
        <v>2634</v>
      </c>
      <c r="C39" s="249">
        <v>42653</v>
      </c>
      <c r="D39" s="198">
        <v>3734</v>
      </c>
      <c r="E39" s="215" t="str">
        <f>VLOOKUP($B39,'trong tai xe'!A$1:B$201,2,0)</f>
        <v>5T</v>
      </c>
      <c r="F39" s="64" t="s">
        <v>69</v>
      </c>
      <c r="G39" s="132" t="str">
        <f>VLOOKUP(F39,Destination!$B$3:$E$337,2,0)</f>
        <v>HCM(Q9)</v>
      </c>
      <c r="H39" s="133">
        <f>VLOOKUP(F39,Destination!$B$2:$E$337,4,0)</f>
        <v>27</v>
      </c>
      <c r="I39" s="133">
        <f t="shared" si="0"/>
        <v>30</v>
      </c>
      <c r="J39" s="134">
        <f>INDEX(Cost!$A$2:$G$26,MATCH(I39,Cost!$A$2:$A$26,0),MATCH($E39,Cost!$A$2:$G$2,0))</f>
        <v>691065</v>
      </c>
      <c r="K39" s="141"/>
      <c r="L39" s="142"/>
      <c r="M39" s="228">
        <f t="shared" si="1"/>
        <v>691065</v>
      </c>
      <c r="N39" s="230"/>
      <c r="O39" s="144" t="str">
        <f>VLOOKUP($F39,Destination!B$3:G$338,6,0)</f>
        <v>THÙNG</v>
      </c>
      <c r="P39" s="231"/>
      <c r="Q39" s="198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48"/>
    </row>
    <row r="40" spans="1:35" s="112" customFormat="1" ht="21.75" hidden="1" customHeight="1">
      <c r="A40" s="129">
        <f>IF(B39&lt;&gt;"",COUNTA(B$6:B39),"")</f>
        <v>34</v>
      </c>
      <c r="B40" s="217">
        <v>2634</v>
      </c>
      <c r="C40" s="249">
        <v>42684</v>
      </c>
      <c r="D40" s="198">
        <v>3782</v>
      </c>
      <c r="E40" s="215" t="str">
        <f>VLOOKUP($B40,'trong tai xe'!A$1:B$201,2,0)</f>
        <v>5T</v>
      </c>
      <c r="F40" s="64" t="s">
        <v>94</v>
      </c>
      <c r="G40" s="132" t="str">
        <f>VLOOKUP(F40,Destination!$B$3:$E$337,2,0)</f>
        <v>Dong Nai</v>
      </c>
      <c r="H40" s="133">
        <f>VLOOKUP(F40,Destination!$B$2:$E$337,4,0)</f>
        <v>35</v>
      </c>
      <c r="I40" s="133">
        <f t="shared" si="0"/>
        <v>40</v>
      </c>
      <c r="J40" s="134">
        <f>INDEX(Cost!$A$2:$G$26,MATCH(I40,Cost!$A$2:$A$26,0),MATCH($E40,Cost!$A$2:$G$2,0))</f>
        <v>777275</v>
      </c>
      <c r="K40" s="141"/>
      <c r="L40" s="142"/>
      <c r="M40" s="228">
        <f t="shared" si="1"/>
        <v>777275</v>
      </c>
      <c r="N40" s="230"/>
      <c r="O40" s="144" t="str">
        <f>VLOOKUP($F40,Destination!B$3:G$338,6,0)</f>
        <v>THÙNG</v>
      </c>
      <c r="P40" s="231"/>
      <c r="Q40" s="198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48"/>
    </row>
    <row r="41" spans="1:35" s="112" customFormat="1" ht="21.75" hidden="1" customHeight="1">
      <c r="A41" s="129">
        <f>IF(B40&lt;&gt;"",COUNTA(B$6:B40),"")</f>
        <v>35</v>
      </c>
      <c r="B41" s="217">
        <v>2634</v>
      </c>
      <c r="C41" s="249">
        <v>42684</v>
      </c>
      <c r="D41" s="198">
        <v>3681</v>
      </c>
      <c r="E41" s="215" t="str">
        <f>VLOOKUP($B41,'trong tai xe'!A$1:B$201,2,0)</f>
        <v>5T</v>
      </c>
      <c r="F41" s="64" t="s">
        <v>94</v>
      </c>
      <c r="G41" s="132" t="str">
        <f>VLOOKUP(F41,Destination!$B$3:$E$337,2,0)</f>
        <v>Dong Nai</v>
      </c>
      <c r="H41" s="133">
        <f>VLOOKUP(F41,Destination!$B$2:$E$337,4,0)</f>
        <v>35</v>
      </c>
      <c r="I41" s="133">
        <f t="shared" si="0"/>
        <v>40</v>
      </c>
      <c r="J41" s="134">
        <f>INDEX(Cost!$A$2:$G$26,MATCH(I41,Cost!$A$2:$A$26,0),MATCH($E41,Cost!$A$2:$G$2,0))</f>
        <v>777275</v>
      </c>
      <c r="K41" s="141"/>
      <c r="L41" s="142"/>
      <c r="M41" s="228">
        <f t="shared" si="1"/>
        <v>777275</v>
      </c>
      <c r="N41" s="230"/>
      <c r="O41" s="144" t="str">
        <f>VLOOKUP($F41,Destination!B$3:G$338,6,0)</f>
        <v>THÙNG</v>
      </c>
      <c r="P41" s="231"/>
      <c r="Q41" s="198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48"/>
    </row>
    <row r="42" spans="1:35" s="112" customFormat="1" ht="21.75" hidden="1" customHeight="1">
      <c r="A42" s="129">
        <f>IF(B41&lt;&gt;"",COUNTA(B$6:B41),"")</f>
        <v>36</v>
      </c>
      <c r="B42" s="217">
        <v>2634</v>
      </c>
      <c r="C42" s="255" t="s">
        <v>107</v>
      </c>
      <c r="D42" s="198">
        <v>2785</v>
      </c>
      <c r="E42" s="215" t="str">
        <f>VLOOKUP($B42,'trong tai xe'!A$1:B$201,2,0)</f>
        <v>5T</v>
      </c>
      <c r="F42" s="64" t="s">
        <v>69</v>
      </c>
      <c r="G42" s="132" t="str">
        <f>VLOOKUP(F42,Destination!$B$3:$E$337,2,0)</f>
        <v>HCM(Q9)</v>
      </c>
      <c r="H42" s="133">
        <f>VLOOKUP(F42,Destination!$B$2:$E$337,4,0)</f>
        <v>27</v>
      </c>
      <c r="I42" s="133">
        <f t="shared" si="0"/>
        <v>30</v>
      </c>
      <c r="J42" s="134">
        <f>INDEX(Cost!$A$2:$G$26,MATCH(I42,Cost!$A$2:$A$26,0),MATCH($E42,Cost!$A$2:$G$2,0))</f>
        <v>691065</v>
      </c>
      <c r="K42" s="141"/>
      <c r="L42" s="142"/>
      <c r="M42" s="228">
        <f t="shared" si="1"/>
        <v>691065</v>
      </c>
      <c r="N42" s="230"/>
      <c r="O42" s="144" t="str">
        <f>VLOOKUP($F42,Destination!B$3:G$338,6,0)</f>
        <v>THÙNG</v>
      </c>
      <c r="P42" s="231"/>
      <c r="Q42" s="198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48"/>
    </row>
    <row r="43" spans="1:35" s="112" customFormat="1" ht="21.75" hidden="1" customHeight="1">
      <c r="A43" s="129">
        <f>IF(B42&lt;&gt;"",COUNTA(B$6:B42),"")</f>
        <v>37</v>
      </c>
      <c r="B43" s="217">
        <v>2634</v>
      </c>
      <c r="C43" s="255" t="s">
        <v>109</v>
      </c>
      <c r="D43" s="198">
        <v>4246</v>
      </c>
      <c r="E43" s="215" t="str">
        <f>VLOOKUP($B43,'trong tai xe'!A$1:B$201,2,0)</f>
        <v>5T</v>
      </c>
      <c r="F43" s="64" t="s">
        <v>69</v>
      </c>
      <c r="G43" s="132" t="str">
        <f>VLOOKUP(F43,Destination!$B$3:$E$337,2,0)</f>
        <v>HCM(Q9)</v>
      </c>
      <c r="H43" s="133">
        <f>VLOOKUP(F43,Destination!$B$2:$E$337,4,0)</f>
        <v>27</v>
      </c>
      <c r="I43" s="133">
        <f t="shared" si="0"/>
        <v>30</v>
      </c>
      <c r="J43" s="134">
        <f>INDEX(Cost!$A$2:$G$26,MATCH(I43,Cost!$A$2:$A$26,0),MATCH($E43,Cost!$A$2:$G$2,0))</f>
        <v>691065</v>
      </c>
      <c r="K43" s="141"/>
      <c r="L43" s="142"/>
      <c r="M43" s="228">
        <f t="shared" si="1"/>
        <v>691065</v>
      </c>
      <c r="N43" s="230"/>
      <c r="O43" s="144" t="str">
        <f>VLOOKUP($F43,Destination!B$3:G$338,6,0)</f>
        <v>THÙNG</v>
      </c>
      <c r="P43" s="231"/>
      <c r="Q43" s="198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48"/>
    </row>
    <row r="44" spans="1:35" s="112" customFormat="1" ht="21.75" hidden="1" customHeight="1">
      <c r="A44" s="129">
        <f>IF(B43&lt;&gt;"",COUNTA(B$6:B43),"")</f>
        <v>38</v>
      </c>
      <c r="B44" s="217">
        <v>2634</v>
      </c>
      <c r="C44" s="255" t="s">
        <v>110</v>
      </c>
      <c r="D44" s="198">
        <v>4378</v>
      </c>
      <c r="E44" s="215" t="str">
        <f>VLOOKUP($B44,'trong tai xe'!A$1:B$201,2,0)</f>
        <v>5T</v>
      </c>
      <c r="F44" s="64" t="s">
        <v>69</v>
      </c>
      <c r="G44" s="132" t="str">
        <f>VLOOKUP(F44,Destination!$B$3:$E$337,2,0)</f>
        <v>HCM(Q9)</v>
      </c>
      <c r="H44" s="133">
        <f>VLOOKUP(F44,Destination!$B$2:$E$337,4,0)</f>
        <v>27</v>
      </c>
      <c r="I44" s="133">
        <f t="shared" si="0"/>
        <v>30</v>
      </c>
      <c r="J44" s="134">
        <f>INDEX(Cost!$A$2:$G$26,MATCH(I44,Cost!$A$2:$A$26,0),MATCH($E44,Cost!$A$2:$G$2,0))</f>
        <v>691065</v>
      </c>
      <c r="K44" s="141"/>
      <c r="L44" s="142"/>
      <c r="M44" s="228">
        <f t="shared" si="1"/>
        <v>691065</v>
      </c>
      <c r="N44" s="230"/>
      <c r="O44" s="144" t="str">
        <f>VLOOKUP($F44,Destination!B$3:G$338,6,0)</f>
        <v>THÙNG</v>
      </c>
      <c r="P44" s="231"/>
      <c r="Q44" s="198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48"/>
    </row>
    <row r="45" spans="1:35" s="112" customFormat="1" ht="21.75" hidden="1" customHeight="1">
      <c r="A45" s="129">
        <f>IF(B44&lt;&gt;"",COUNTA(B$6:B44),"")</f>
        <v>39</v>
      </c>
      <c r="B45" s="217">
        <v>2634</v>
      </c>
      <c r="C45" s="255" t="s">
        <v>110</v>
      </c>
      <c r="D45" s="198">
        <v>4353</v>
      </c>
      <c r="E45" s="215" t="str">
        <f>VLOOKUP($B45,'trong tai xe'!A$1:B$201,2,0)</f>
        <v>5T</v>
      </c>
      <c r="F45" s="64" t="s">
        <v>69</v>
      </c>
      <c r="G45" s="132" t="str">
        <f>VLOOKUP(F45,Destination!$B$3:$E$337,2,0)</f>
        <v>HCM(Q9)</v>
      </c>
      <c r="H45" s="133">
        <f>VLOOKUP(F45,Destination!$B$2:$E$337,4,0)</f>
        <v>27</v>
      </c>
      <c r="I45" s="133">
        <f t="shared" si="0"/>
        <v>30</v>
      </c>
      <c r="J45" s="134">
        <f>INDEX(Cost!$A$2:$G$26,MATCH(I45,Cost!$A$2:$A$26,0),MATCH($E45,Cost!$A$2:$G$2,0))</f>
        <v>691065</v>
      </c>
      <c r="K45" s="141"/>
      <c r="L45" s="142"/>
      <c r="M45" s="228">
        <f t="shared" si="1"/>
        <v>691065</v>
      </c>
      <c r="N45" s="230"/>
      <c r="O45" s="144" t="str">
        <f>VLOOKUP($F45,Destination!B$3:G$338,6,0)</f>
        <v>THÙNG</v>
      </c>
      <c r="P45" s="231"/>
      <c r="Q45" s="198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48"/>
    </row>
    <row r="46" spans="1:35" s="112" customFormat="1" ht="21.75" hidden="1" customHeight="1">
      <c r="A46" s="129">
        <f>IF(B45&lt;&gt;"",COUNTA(B$6:B45),"")</f>
        <v>40</v>
      </c>
      <c r="B46" s="217">
        <v>2634</v>
      </c>
      <c r="C46" s="255" t="s">
        <v>111</v>
      </c>
      <c r="D46" s="198">
        <v>4484</v>
      </c>
      <c r="E46" s="215" t="str">
        <f>VLOOKUP($B46,'trong tai xe'!A$1:B$201,2,0)</f>
        <v>5T</v>
      </c>
      <c r="F46" s="64" t="s">
        <v>99</v>
      </c>
      <c r="G46" s="132" t="str">
        <f>VLOOKUP(F46,Destination!$B$3:$E$337,2,0)</f>
        <v>Binh Duong</v>
      </c>
      <c r="H46" s="133">
        <f>VLOOKUP(F46,Destination!$B$2:$E$337,4,0)</f>
        <v>8</v>
      </c>
      <c r="I46" s="133">
        <f t="shared" si="0"/>
        <v>10</v>
      </c>
      <c r="J46" s="134">
        <f>INDEX(Cost!$A$2:$G$26,MATCH(I46,Cost!$A$2:$A$26,0),MATCH($E46,Cost!$A$2:$G$2,0))</f>
        <v>505718</v>
      </c>
      <c r="K46" s="141"/>
      <c r="L46" s="142"/>
      <c r="M46" s="228">
        <f t="shared" si="1"/>
        <v>505718</v>
      </c>
      <c r="N46" s="230"/>
      <c r="O46" s="144" t="str">
        <f>VLOOKUP($F46,Destination!B$3:G$338,6,0)</f>
        <v>BOARD</v>
      </c>
      <c r="P46" s="231"/>
      <c r="Q46" s="198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48"/>
    </row>
    <row r="47" spans="1:35" s="112" customFormat="1" ht="21.75" hidden="1" customHeight="1">
      <c r="A47" s="129">
        <f>IF(B46&lt;&gt;"",COUNTA(B$6:B46),"")</f>
        <v>41</v>
      </c>
      <c r="B47" s="217">
        <v>2959</v>
      </c>
      <c r="C47" s="249">
        <v>42379</v>
      </c>
      <c r="D47" s="198">
        <v>4300</v>
      </c>
      <c r="E47" s="215" t="str">
        <f>VLOOKUP($B47,'trong tai xe'!A$1:B$201,2,0)</f>
        <v>2.5T</v>
      </c>
      <c r="F47" s="64" t="s">
        <v>99</v>
      </c>
      <c r="G47" s="132" t="str">
        <f>VLOOKUP(F47,Destination!$B$3:$E$337,2,0)</f>
        <v>Binh Duong</v>
      </c>
      <c r="H47" s="133">
        <f>VLOOKUP(F47,Destination!$B$2:$E$337,4,0)</f>
        <v>8</v>
      </c>
      <c r="I47" s="133">
        <f t="shared" si="0"/>
        <v>10</v>
      </c>
      <c r="J47" s="134">
        <f>INDEX(Cost!$A$2:$G$26,MATCH(I47,Cost!$A$2:$A$26,0),MATCH($E47,Cost!$A$2:$G$2,0))</f>
        <v>375157</v>
      </c>
      <c r="K47" s="141"/>
      <c r="L47" s="142"/>
      <c r="M47" s="228">
        <f t="shared" si="1"/>
        <v>375157</v>
      </c>
      <c r="N47" s="230"/>
      <c r="O47" s="144" t="str">
        <f>VLOOKUP($F47,Destination!B$3:G$338,6,0)</f>
        <v>BOARD</v>
      </c>
      <c r="P47" s="231"/>
      <c r="Q47" s="198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48"/>
    </row>
    <row r="48" spans="1:35" s="112" customFormat="1" ht="21.75" hidden="1" customHeight="1">
      <c r="A48" s="129">
        <f>IF(B47&lt;&gt;"",COUNTA(B$6:B47),"")</f>
        <v>42</v>
      </c>
      <c r="B48" s="217">
        <v>2959</v>
      </c>
      <c r="C48" s="249">
        <v>42379</v>
      </c>
      <c r="D48" s="198">
        <v>4278</v>
      </c>
      <c r="E48" s="215" t="str">
        <f>VLOOKUP($B48,'trong tai xe'!A$1:B$201,2,0)</f>
        <v>2.5T</v>
      </c>
      <c r="F48" s="64" t="s">
        <v>90</v>
      </c>
      <c r="G48" s="132" t="str">
        <f>VLOOKUP(F48,Destination!$B$3:$E$337,2,0)</f>
        <v>Binh Duong</v>
      </c>
      <c r="H48" s="133">
        <f>VLOOKUP(F48,Destination!$B$2:$E$337,4,0)</f>
        <v>35</v>
      </c>
      <c r="I48" s="133">
        <f t="shared" si="0"/>
        <v>40</v>
      </c>
      <c r="J48" s="134">
        <f>INDEX(Cost!$A$2:$G$26,MATCH(I48,Cost!$A$2:$A$26,0),MATCH($E48,Cost!$A$2:$G$2,0))</f>
        <v>579395</v>
      </c>
      <c r="K48" s="141"/>
      <c r="L48" s="142"/>
      <c r="M48" s="228">
        <f t="shared" si="1"/>
        <v>579395</v>
      </c>
      <c r="N48" s="230"/>
      <c r="O48" s="144" t="str">
        <f>VLOOKUP($F48,Destination!B$3:G$338,6,0)</f>
        <v>THÙNG</v>
      </c>
      <c r="P48" s="231"/>
      <c r="Q48" s="198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48"/>
    </row>
    <row r="49" spans="1:35" s="112" customFormat="1" ht="21.75" hidden="1" customHeight="1">
      <c r="A49" s="129">
        <f>IF(B48&lt;&gt;"",COUNTA(B$6:B48),"")</f>
        <v>43</v>
      </c>
      <c r="B49" s="217">
        <v>2959</v>
      </c>
      <c r="C49" s="249">
        <v>42439</v>
      </c>
      <c r="D49" s="198">
        <v>4238</v>
      </c>
      <c r="E49" s="215" t="str">
        <f>VLOOKUP($B49,'trong tai xe'!A$1:B$201,2,0)</f>
        <v>2.5T</v>
      </c>
      <c r="F49" s="64" t="s">
        <v>73</v>
      </c>
      <c r="G49" s="132" t="str">
        <f>VLOOKUP(F49,Destination!$B$3:$E$337,2,0)</f>
        <v>HCM</v>
      </c>
      <c r="H49" s="133">
        <f>VLOOKUP(F49,Destination!$B$2:$E$337,4,0)</f>
        <v>55</v>
      </c>
      <c r="I49" s="133">
        <f t="shared" si="0"/>
        <v>60</v>
      </c>
      <c r="J49" s="134">
        <f>INDEX(Cost!$A$2:$G$26,MATCH(I49,Cost!$A$2:$A$26,0),MATCH($E49,Cost!$A$2:$G$2,0))</f>
        <v>712310</v>
      </c>
      <c r="K49" s="141"/>
      <c r="L49" s="142"/>
      <c r="M49" s="228">
        <f t="shared" si="1"/>
        <v>712310</v>
      </c>
      <c r="N49" s="230"/>
      <c r="O49" s="144" t="str">
        <f>VLOOKUP($F49,Destination!B$3:G$338,6,0)</f>
        <v>THÙNG</v>
      </c>
      <c r="P49" s="231"/>
      <c r="Q49" s="198"/>
      <c r="R49" s="113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48"/>
    </row>
    <row r="50" spans="1:35" s="112" customFormat="1" ht="21.75" hidden="1" customHeight="1">
      <c r="A50" s="129">
        <f>IF(B49&lt;&gt;"",COUNTA(B$6:B49),"")</f>
        <v>44</v>
      </c>
      <c r="B50" s="217">
        <v>2959</v>
      </c>
      <c r="C50" s="249">
        <v>42470</v>
      </c>
      <c r="D50" s="198">
        <v>4337</v>
      </c>
      <c r="E50" s="215" t="str">
        <f>VLOOKUP($B50,'trong tai xe'!A$1:B$201,2,0)</f>
        <v>2.5T</v>
      </c>
      <c r="F50" s="64" t="s">
        <v>82</v>
      </c>
      <c r="G50" s="132" t="str">
        <f>VLOOKUP(F50,Destination!$B$3:$E$337,2,0)</f>
        <v>HCM</v>
      </c>
      <c r="H50" s="133">
        <f>VLOOKUP(F50,Destination!$B$2:$E$337,4,0)</f>
        <v>35</v>
      </c>
      <c r="I50" s="133">
        <f t="shared" si="0"/>
        <v>40</v>
      </c>
      <c r="J50" s="134">
        <f>INDEX(Cost!$A$2:$G$26,MATCH(I50,Cost!$A$2:$A$26,0),MATCH($E50,Cost!$A$2:$G$2,0))</f>
        <v>579395</v>
      </c>
      <c r="K50" s="141"/>
      <c r="L50" s="142"/>
      <c r="M50" s="228">
        <f t="shared" si="1"/>
        <v>579395</v>
      </c>
      <c r="N50" s="230"/>
      <c r="O50" s="144" t="str">
        <f>VLOOKUP($F50,Destination!B$3:G$338,6,0)</f>
        <v>BOARD</v>
      </c>
      <c r="P50" s="231"/>
      <c r="Q50" s="198"/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  <c r="AG50" s="113"/>
      <c r="AH50" s="113"/>
      <c r="AI50" s="148"/>
    </row>
    <row r="51" spans="1:35" s="112" customFormat="1" ht="21.75" hidden="1" customHeight="1">
      <c r="A51" s="129">
        <f>IF(B50&lt;&gt;"",COUNTA(B$6:B50),"")</f>
        <v>45</v>
      </c>
      <c r="B51" s="217">
        <v>2959</v>
      </c>
      <c r="C51" s="249">
        <v>42470</v>
      </c>
      <c r="D51" s="198">
        <v>4381</v>
      </c>
      <c r="E51" s="215" t="str">
        <f>VLOOKUP($B51,'trong tai xe'!A$1:B$201,2,0)</f>
        <v>2.5T</v>
      </c>
      <c r="F51" s="64" t="s">
        <v>99</v>
      </c>
      <c r="G51" s="132" t="str">
        <f>VLOOKUP(F51,Destination!$B$3:$E$337,2,0)</f>
        <v>Binh Duong</v>
      </c>
      <c r="H51" s="133">
        <f>VLOOKUP(F51,Destination!$B$2:$E$337,4,0)</f>
        <v>8</v>
      </c>
      <c r="I51" s="133">
        <f t="shared" si="0"/>
        <v>10</v>
      </c>
      <c r="J51" s="134">
        <f>INDEX(Cost!$A$2:$G$26,MATCH(I51,Cost!$A$2:$A$26,0),MATCH($E51,Cost!$A$2:$G$2,0))</f>
        <v>375157</v>
      </c>
      <c r="K51" s="141"/>
      <c r="L51" s="142"/>
      <c r="M51" s="228">
        <f t="shared" si="1"/>
        <v>375157</v>
      </c>
      <c r="N51" s="230"/>
      <c r="O51" s="144" t="str">
        <f>VLOOKUP($F51,Destination!B$3:G$338,6,0)</f>
        <v>BOARD</v>
      </c>
      <c r="P51" s="231"/>
      <c r="Q51" s="198"/>
      <c r="R51" s="113"/>
      <c r="S51" s="113"/>
      <c r="T51" s="113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  <c r="AE51" s="113"/>
      <c r="AF51" s="113"/>
      <c r="AG51" s="113"/>
      <c r="AH51" s="113"/>
      <c r="AI51" s="148"/>
    </row>
    <row r="52" spans="1:35" s="112" customFormat="1" ht="21.75" hidden="1" customHeight="1">
      <c r="A52" s="129">
        <f>IF(B51&lt;&gt;"",COUNTA(B$6:B51),"")</f>
        <v>46</v>
      </c>
      <c r="B52" s="217">
        <v>2959</v>
      </c>
      <c r="C52" s="249">
        <v>42500</v>
      </c>
      <c r="D52" s="198">
        <v>4494</v>
      </c>
      <c r="E52" s="215" t="str">
        <f>VLOOKUP($B52,'trong tai xe'!A$1:B$201,2,0)</f>
        <v>2.5T</v>
      </c>
      <c r="F52" s="64" t="s">
        <v>96</v>
      </c>
      <c r="G52" s="132" t="str">
        <f>VLOOKUP(F52,Destination!$B$3:$E$337,2,0)</f>
        <v>SONG THAN</v>
      </c>
      <c r="H52" s="133">
        <f>VLOOKUP(F52,Destination!$B$2:$E$337,4,0)</f>
        <v>17</v>
      </c>
      <c r="I52" s="133">
        <f t="shared" si="0"/>
        <v>20</v>
      </c>
      <c r="J52" s="134">
        <f>INDEX(Cost!$A$2:$G$26,MATCH(I52,Cost!$A$2:$A$26,0),MATCH($E52,Cost!$A$2:$G$2,0))</f>
        <v>449720</v>
      </c>
      <c r="K52" s="141"/>
      <c r="L52" s="142"/>
      <c r="M52" s="228">
        <f t="shared" si="1"/>
        <v>449720</v>
      </c>
      <c r="N52" s="230"/>
      <c r="O52" s="144" t="str">
        <f>VLOOKUP($F52,Destination!B$3:G$338,6,0)</f>
        <v>THÙNG</v>
      </c>
      <c r="P52" s="231"/>
      <c r="Q52" s="198"/>
      <c r="R52" s="113"/>
      <c r="S52" s="113"/>
      <c r="T52" s="113"/>
      <c r="U52" s="113"/>
      <c r="V52" s="113"/>
      <c r="W52" s="113"/>
      <c r="X52" s="113"/>
      <c r="Y52" s="113"/>
      <c r="Z52" s="113"/>
      <c r="AA52" s="113"/>
      <c r="AB52" s="113"/>
      <c r="AC52" s="113"/>
      <c r="AD52" s="113"/>
      <c r="AE52" s="113"/>
      <c r="AF52" s="113"/>
      <c r="AG52" s="113"/>
      <c r="AH52" s="113"/>
      <c r="AI52" s="148"/>
    </row>
    <row r="53" spans="1:35" s="112" customFormat="1" ht="21.75" hidden="1" customHeight="1">
      <c r="A53" s="129">
        <f>IF(B52&lt;&gt;"",COUNTA(B$6:B52),"")</f>
        <v>47</v>
      </c>
      <c r="B53" s="217">
        <v>2959</v>
      </c>
      <c r="C53" s="249">
        <v>42500</v>
      </c>
      <c r="D53" s="198">
        <v>4457</v>
      </c>
      <c r="E53" s="215" t="str">
        <f>VLOOKUP($B53,'trong tai xe'!A$1:B$201,2,0)</f>
        <v>2.5T</v>
      </c>
      <c r="F53" s="64" t="s">
        <v>91</v>
      </c>
      <c r="G53" s="132" t="str">
        <f>VLOOKUP(F53,Destination!$B$3:$E$337,2,0)</f>
        <v>LONG AN</v>
      </c>
      <c r="H53" s="133">
        <f>VLOOKUP(F53,Destination!$B$2:$E$337,4,0)</f>
        <v>64</v>
      </c>
      <c r="I53" s="133">
        <f t="shared" si="0"/>
        <v>70</v>
      </c>
      <c r="J53" s="134">
        <f>INDEX(Cost!$A$2:$G$26,MATCH(I53,Cost!$A$2:$A$26,0),MATCH($E53,Cost!$A$2:$G$2,0))</f>
        <v>773906</v>
      </c>
      <c r="K53" s="141"/>
      <c r="L53" s="142"/>
      <c r="M53" s="228">
        <f t="shared" si="1"/>
        <v>773906</v>
      </c>
      <c r="N53" s="230"/>
      <c r="O53" s="144" t="str">
        <f>VLOOKUP($F53,Destination!B$3:G$338,6,0)</f>
        <v>BOARD</v>
      </c>
      <c r="P53" s="231"/>
      <c r="Q53" s="198"/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  <c r="AC53" s="113"/>
      <c r="AD53" s="113"/>
      <c r="AE53" s="113"/>
      <c r="AF53" s="113"/>
      <c r="AG53" s="113"/>
      <c r="AH53" s="113"/>
      <c r="AI53" s="148"/>
    </row>
    <row r="54" spans="1:35" s="112" customFormat="1" ht="21.75" hidden="1" customHeight="1">
      <c r="A54" s="129">
        <f>IF(B53&lt;&gt;"",COUNTA(B$6:B53),"")</f>
        <v>48</v>
      </c>
      <c r="B54" s="217">
        <v>2959</v>
      </c>
      <c r="C54" s="249">
        <v>42531</v>
      </c>
      <c r="D54" s="198">
        <v>4130</v>
      </c>
      <c r="E54" s="215" t="str">
        <f>VLOOKUP($B54,'trong tai xe'!A$1:B$201,2,0)</f>
        <v>2.5T</v>
      </c>
      <c r="F54" s="64" t="s">
        <v>82</v>
      </c>
      <c r="G54" s="132" t="str">
        <f>VLOOKUP(F54,Destination!$B$3:$E$337,2,0)</f>
        <v>HCM</v>
      </c>
      <c r="H54" s="133">
        <f>VLOOKUP(F54,Destination!$B$2:$E$337,4,0)</f>
        <v>35</v>
      </c>
      <c r="I54" s="133">
        <f t="shared" si="0"/>
        <v>40</v>
      </c>
      <c r="J54" s="134">
        <f>INDEX(Cost!$A$2:$G$26,MATCH(I54,Cost!$A$2:$A$26,0),MATCH($E54,Cost!$A$2:$G$2,0))</f>
        <v>579395</v>
      </c>
      <c r="K54" s="141"/>
      <c r="L54" s="142"/>
      <c r="M54" s="228">
        <f t="shared" si="1"/>
        <v>579395</v>
      </c>
      <c r="N54" s="230"/>
      <c r="O54" s="144" t="str">
        <f>VLOOKUP($F54,Destination!B$3:G$338,6,0)</f>
        <v>BOARD</v>
      </c>
      <c r="P54" s="231"/>
      <c r="Q54" s="198"/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  <c r="AG54" s="113"/>
      <c r="AH54" s="113"/>
      <c r="AI54" s="148"/>
    </row>
    <row r="55" spans="1:35" s="112" customFormat="1" ht="21.75" hidden="1" customHeight="1">
      <c r="A55" s="129">
        <f>IF(B54&lt;&gt;"",COUNTA(B$6:B54),"")</f>
        <v>49</v>
      </c>
      <c r="B55" s="217">
        <v>2959</v>
      </c>
      <c r="C55" s="249">
        <v>42531</v>
      </c>
      <c r="D55" s="198">
        <v>4166</v>
      </c>
      <c r="E55" s="215" t="str">
        <f>VLOOKUP($B55,'trong tai xe'!A$1:B$201,2,0)</f>
        <v>2.5T</v>
      </c>
      <c r="F55" s="64" t="s">
        <v>86</v>
      </c>
      <c r="G55" s="132" t="str">
        <f>VLOOKUP(F55,Destination!$B$3:$E$337,2,0)</f>
        <v>Binh Duong</v>
      </c>
      <c r="H55" s="133">
        <f>VLOOKUP(F55,Destination!$B$2:$E$337,4,0)</f>
        <v>25</v>
      </c>
      <c r="I55" s="133">
        <f t="shared" si="0"/>
        <v>30</v>
      </c>
      <c r="J55" s="134">
        <f>INDEX(Cost!$A$2:$G$26,MATCH(I55,Cost!$A$2:$A$26,0),MATCH($E55,Cost!$A$2:$G$2,0))</f>
        <v>514557</v>
      </c>
      <c r="K55" s="141"/>
      <c r="L55" s="142"/>
      <c r="M55" s="228">
        <f t="shared" si="1"/>
        <v>514557</v>
      </c>
      <c r="N55" s="230"/>
      <c r="O55" s="144" t="str">
        <f>VLOOKUP($F55,Destination!B$3:G$338,6,0)</f>
        <v>BOARD</v>
      </c>
      <c r="P55" s="231"/>
      <c r="Q55" s="198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48"/>
    </row>
    <row r="56" spans="1:35" s="112" customFormat="1" ht="21.75" hidden="1" customHeight="1">
      <c r="A56" s="129">
        <f>IF(B55&lt;&gt;"",COUNTA(B$6:B55),"")</f>
        <v>50</v>
      </c>
      <c r="B56" s="217">
        <v>2959</v>
      </c>
      <c r="C56" s="249">
        <v>42561</v>
      </c>
      <c r="D56" s="198">
        <v>2630</v>
      </c>
      <c r="E56" s="215" t="str">
        <f>VLOOKUP($B56,'trong tai xe'!A$1:B$201,2,0)</f>
        <v>2.5T</v>
      </c>
      <c r="F56" s="259" t="s">
        <v>73</v>
      </c>
      <c r="G56" s="132" t="str">
        <f>VLOOKUP(F56,Destination!$B$3:$E$337,2,0)</f>
        <v>HCM</v>
      </c>
      <c r="H56" s="133">
        <f>VLOOKUP(F56,Destination!$B$2:$E$337,4,0)</f>
        <v>55</v>
      </c>
      <c r="I56" s="133">
        <f t="shared" si="0"/>
        <v>60</v>
      </c>
      <c r="J56" s="134">
        <f>INDEX(Cost!$A$2:$G$26,MATCH(I56,Cost!$A$2:$A$26,0),MATCH($E56,Cost!$A$2:$G$2,0))</f>
        <v>712310</v>
      </c>
      <c r="K56" s="141"/>
      <c r="L56" s="142"/>
      <c r="M56" s="228">
        <f t="shared" si="1"/>
        <v>712310</v>
      </c>
      <c r="N56" s="230"/>
      <c r="O56" s="144" t="str">
        <f>VLOOKUP($F56,Destination!B$3:G$338,6,0)</f>
        <v>THÙNG</v>
      </c>
      <c r="P56" s="231"/>
      <c r="Q56" s="198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48"/>
    </row>
    <row r="57" spans="1:35" s="112" customFormat="1" ht="21.75" hidden="1" customHeight="1">
      <c r="A57" s="129">
        <f>IF(B56&lt;&gt;"",COUNTA(B$6:B56),"")</f>
        <v>51</v>
      </c>
      <c r="B57" s="217">
        <v>2959</v>
      </c>
      <c r="C57" s="249">
        <v>42653</v>
      </c>
      <c r="D57" s="198">
        <v>3703</v>
      </c>
      <c r="E57" s="215" t="str">
        <f>VLOOKUP($B57,'trong tai xe'!A$1:B$201,2,0)</f>
        <v>2.5T</v>
      </c>
      <c r="F57" s="64" t="s">
        <v>135</v>
      </c>
      <c r="G57" s="132" t="str">
        <f>VLOOKUP(F57,Destination!$B$3:$E$337,2,0)</f>
        <v>HAU GIANG</v>
      </c>
      <c r="H57" s="133">
        <f>VLOOKUP(F57,Destination!$B$2:$E$337,4,0)</f>
        <v>240</v>
      </c>
      <c r="I57" s="133">
        <f t="shared" si="0"/>
        <v>240</v>
      </c>
      <c r="J57" s="134">
        <f>INDEX(Cost!$A$2:$G$26,MATCH(I57,Cost!$A$2:$A$26,0),MATCH($E57,Cost!$A$2:$G$2,0))</f>
        <v>2714398</v>
      </c>
      <c r="K57" s="141"/>
      <c r="L57" s="142"/>
      <c r="M57" s="228">
        <f t="shared" si="1"/>
        <v>2714398</v>
      </c>
      <c r="N57" s="230"/>
      <c r="O57" s="144" t="str">
        <f>VLOOKUP($F57,Destination!B$3:G$338,6,0)</f>
        <v>THÙNG</v>
      </c>
      <c r="P57" s="231"/>
      <c r="Q57" s="198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48"/>
    </row>
    <row r="58" spans="1:35" s="112" customFormat="1" ht="21.75" hidden="1" customHeight="1">
      <c r="A58" s="129">
        <f>IF(B57&lt;&gt;"",COUNTA(B$6:B57),"")</f>
        <v>52</v>
      </c>
      <c r="B58" s="217">
        <v>2959</v>
      </c>
      <c r="C58" s="249">
        <v>42684</v>
      </c>
      <c r="D58" s="198">
        <v>3694</v>
      </c>
      <c r="E58" s="215" t="str">
        <f>VLOOKUP($B58,'trong tai xe'!A$1:B$201,2,0)</f>
        <v>2.5T</v>
      </c>
      <c r="F58" s="64" t="s">
        <v>94</v>
      </c>
      <c r="G58" s="132" t="str">
        <f>VLOOKUP(F58,Destination!$B$3:$E$337,2,0)</f>
        <v>Dong Nai</v>
      </c>
      <c r="H58" s="133">
        <f>VLOOKUP(F58,Destination!$B$2:$E$337,4,0)</f>
        <v>35</v>
      </c>
      <c r="I58" s="133">
        <f t="shared" si="0"/>
        <v>40</v>
      </c>
      <c r="J58" s="134">
        <f>INDEX(Cost!$A$2:$G$26,MATCH(I58,Cost!$A$2:$A$26,0),MATCH($E58,Cost!$A$2:$G$2,0))</f>
        <v>579395</v>
      </c>
      <c r="K58" s="141"/>
      <c r="L58" s="142"/>
      <c r="M58" s="228">
        <f t="shared" si="1"/>
        <v>579395</v>
      </c>
      <c r="N58" s="230"/>
      <c r="O58" s="144" t="str">
        <f>VLOOKUP($F58,Destination!B$3:G$338,6,0)</f>
        <v>THÙNG</v>
      </c>
      <c r="P58" s="231"/>
      <c r="Q58" s="198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48"/>
    </row>
    <row r="59" spans="1:35" s="112" customFormat="1" ht="21.75" hidden="1" customHeight="1">
      <c r="A59" s="129">
        <f>IF(B58&lt;&gt;"",COUNTA(B$6:B58),"")</f>
        <v>53</v>
      </c>
      <c r="B59" s="217">
        <v>2959</v>
      </c>
      <c r="C59" s="249">
        <v>42684</v>
      </c>
      <c r="D59" s="198">
        <v>3791</v>
      </c>
      <c r="E59" s="215" t="str">
        <f>VLOOKUP($B59,'trong tai xe'!A$1:B$201,2,0)</f>
        <v>2.5T</v>
      </c>
      <c r="F59" s="64" t="s">
        <v>99</v>
      </c>
      <c r="G59" s="132" t="str">
        <f>VLOOKUP(F59,Destination!$B$3:$E$337,2,0)</f>
        <v>Binh Duong</v>
      </c>
      <c r="H59" s="133">
        <f>VLOOKUP(F59,Destination!$B$2:$E$337,4,0)</f>
        <v>8</v>
      </c>
      <c r="I59" s="133">
        <f t="shared" si="0"/>
        <v>10</v>
      </c>
      <c r="J59" s="134">
        <f>INDEX(Cost!$A$2:$G$26,MATCH(I59,Cost!$A$2:$A$26,0),MATCH($E59,Cost!$A$2:$G$2,0))</f>
        <v>375157</v>
      </c>
      <c r="K59" s="141"/>
      <c r="L59" s="142"/>
      <c r="M59" s="228">
        <f t="shared" si="1"/>
        <v>375157</v>
      </c>
      <c r="N59" s="230"/>
      <c r="O59" s="144" t="str">
        <f>VLOOKUP($F59,Destination!B$3:G$338,6,0)</f>
        <v>BOARD</v>
      </c>
      <c r="P59" s="231"/>
      <c r="Q59" s="198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48"/>
    </row>
    <row r="60" spans="1:35" s="112" customFormat="1" ht="21.75" hidden="1" customHeight="1">
      <c r="A60" s="129">
        <f>IF(B59&lt;&gt;"",COUNTA(B$6:B59),"")</f>
        <v>54</v>
      </c>
      <c r="B60" s="217">
        <v>2959</v>
      </c>
      <c r="C60" s="249">
        <v>42714</v>
      </c>
      <c r="D60" s="198">
        <v>3926</v>
      </c>
      <c r="E60" s="215" t="str">
        <f>VLOOKUP($B60,'trong tai xe'!A$1:B$201,2,0)</f>
        <v>2.5T</v>
      </c>
      <c r="F60" s="64" t="s">
        <v>86</v>
      </c>
      <c r="G60" s="132" t="str">
        <f>VLOOKUP(F60,Destination!$B$3:$E$337,2,0)</f>
        <v>Binh Duong</v>
      </c>
      <c r="H60" s="133">
        <f>VLOOKUP(F60,Destination!$B$2:$E$337,4,0)</f>
        <v>25</v>
      </c>
      <c r="I60" s="133">
        <f t="shared" si="0"/>
        <v>30</v>
      </c>
      <c r="J60" s="134">
        <f>INDEX(Cost!$A$2:$G$26,MATCH(I60,Cost!$A$2:$A$26,0),MATCH($E60,Cost!$A$2:$G$2,0))</f>
        <v>514557</v>
      </c>
      <c r="K60" s="141">
        <f>J60/2</f>
        <v>257278.5</v>
      </c>
      <c r="L60" s="142" t="s">
        <v>115</v>
      </c>
      <c r="M60" s="228">
        <f t="shared" si="1"/>
        <v>771835.5</v>
      </c>
      <c r="N60" s="230"/>
      <c r="O60" s="144" t="str">
        <f>VLOOKUP($F60,Destination!B$3:G$338,6,0)</f>
        <v>BOARD</v>
      </c>
      <c r="P60" s="231"/>
      <c r="Q60" s="198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48"/>
    </row>
    <row r="61" spans="1:35" s="112" customFormat="1" ht="21.75" hidden="1" customHeight="1">
      <c r="A61" s="129">
        <f>IF(B60&lt;&gt;"",COUNTA(B$6:B60),"")</f>
        <v>55</v>
      </c>
      <c r="B61" s="217">
        <v>2959</v>
      </c>
      <c r="C61" s="249" t="s">
        <v>123</v>
      </c>
      <c r="D61" s="198">
        <v>4177</v>
      </c>
      <c r="E61" s="215" t="str">
        <f>VLOOKUP($B61,'trong tai xe'!A$1:B$201,2,0)</f>
        <v>2.5T</v>
      </c>
      <c r="F61" s="64" t="s">
        <v>73</v>
      </c>
      <c r="G61" s="132" t="str">
        <f>VLOOKUP(F61,Destination!$B$3:$E$337,2,0)</f>
        <v>HCM</v>
      </c>
      <c r="H61" s="133">
        <f>VLOOKUP(F61,Destination!$B$2:$E$337,4,0)</f>
        <v>55</v>
      </c>
      <c r="I61" s="133">
        <f t="shared" si="0"/>
        <v>60</v>
      </c>
      <c r="J61" s="134">
        <f>INDEX(Cost!$A$2:$G$26,MATCH(I61,Cost!$A$2:$A$26,0),MATCH($E61,Cost!$A$2:$G$2,0))</f>
        <v>712310</v>
      </c>
      <c r="K61" s="141"/>
      <c r="L61" s="142"/>
      <c r="M61" s="228">
        <f t="shared" si="1"/>
        <v>712310</v>
      </c>
      <c r="N61" s="230"/>
      <c r="O61" s="144" t="str">
        <f>VLOOKUP($F61,Destination!B$3:G$338,6,0)</f>
        <v>THÙNG</v>
      </c>
      <c r="P61" s="231"/>
      <c r="Q61" s="198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48"/>
    </row>
    <row r="62" spans="1:35" s="112" customFormat="1" ht="21.75" hidden="1" customHeight="1">
      <c r="A62" s="129">
        <f>IF(B61&lt;&gt;"",COUNTA(B$6:B61),"")</f>
        <v>56</v>
      </c>
      <c r="B62" s="217">
        <v>3094</v>
      </c>
      <c r="C62" s="249">
        <v>42470</v>
      </c>
      <c r="D62" s="198">
        <v>4386</v>
      </c>
      <c r="E62" s="215" t="str">
        <f>VLOOKUP($B62,'trong tai xe'!A$1:B$201,2,0)</f>
        <v>10T</v>
      </c>
      <c r="F62" s="64" t="s">
        <v>75</v>
      </c>
      <c r="G62" s="132" t="str">
        <f>VLOOKUP(F62,Destination!$B$3:$E$337,2,0)</f>
        <v>VINH LONG</v>
      </c>
      <c r="H62" s="133">
        <f>VLOOKUP(F62,Destination!$B$2:$E$337,4,0)</f>
        <v>179</v>
      </c>
      <c r="I62" s="133">
        <f t="shared" si="0"/>
        <v>180</v>
      </c>
      <c r="J62" s="134">
        <f>INDEX(Cost!$A$2:$G$26,MATCH(I62,Cost!$A$2:$A$26,0),MATCH($E62,Cost!$A$2:$G$2,0))</f>
        <v>0</v>
      </c>
      <c r="K62" s="141"/>
      <c r="L62" s="142"/>
      <c r="M62" s="228">
        <f t="shared" si="1"/>
        <v>0</v>
      </c>
      <c r="N62" s="230"/>
      <c r="O62" s="144" t="str">
        <f>VLOOKUP($F62,Destination!B$3:G$338,6,0)</f>
        <v>THÙNG</v>
      </c>
      <c r="P62" s="231"/>
      <c r="Q62" s="198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48"/>
    </row>
    <row r="63" spans="1:35" s="112" customFormat="1" ht="21.75" hidden="1" customHeight="1">
      <c r="A63" s="129">
        <f>IF(B62&lt;&gt;"",COUNTA(B$6:B62),"")</f>
        <v>57</v>
      </c>
      <c r="B63" s="217">
        <v>3094</v>
      </c>
      <c r="C63" s="249">
        <v>42561</v>
      </c>
      <c r="D63" s="198">
        <v>4175</v>
      </c>
      <c r="E63" s="215" t="str">
        <f>VLOOKUP($B63,'trong tai xe'!A$1:B$201,2,0)</f>
        <v>10T</v>
      </c>
      <c r="F63" s="64" t="s">
        <v>73</v>
      </c>
      <c r="G63" s="132" t="str">
        <f>VLOOKUP(F63,Destination!$B$3:$E$337,2,0)</f>
        <v>HCM</v>
      </c>
      <c r="H63" s="133">
        <f>VLOOKUP(F63,Destination!$B$2:$E$337,4,0)</f>
        <v>55</v>
      </c>
      <c r="I63" s="133">
        <f t="shared" si="0"/>
        <v>60</v>
      </c>
      <c r="J63" s="134">
        <f>INDEX(Cost!$A$2:$G$26,MATCH(I63,Cost!$A$2:$A$26,0),MATCH($E63,Cost!$A$2:$G$2,0))</f>
        <v>0</v>
      </c>
      <c r="K63" s="141"/>
      <c r="L63" s="142"/>
      <c r="M63" s="228">
        <f t="shared" si="1"/>
        <v>0</v>
      </c>
      <c r="N63" s="230"/>
      <c r="O63" s="144" t="str">
        <f>VLOOKUP($F63,Destination!B$3:G$338,6,0)</f>
        <v>THÙNG</v>
      </c>
      <c r="P63" s="231"/>
      <c r="Q63" s="198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48"/>
    </row>
    <row r="64" spans="1:35" s="112" customFormat="1" ht="21.75" hidden="1" customHeight="1">
      <c r="A64" s="129">
        <f>IF(B63&lt;&gt;"",COUNTA(B$6:B63),"")</f>
        <v>58</v>
      </c>
      <c r="B64" s="217">
        <v>3094</v>
      </c>
      <c r="C64" s="249">
        <v>42592</v>
      </c>
      <c r="D64" s="198">
        <v>3826</v>
      </c>
      <c r="E64" s="215" t="str">
        <f>VLOOKUP($B64,'trong tai xe'!A$1:B$201,2,0)</f>
        <v>10T</v>
      </c>
      <c r="F64" s="64" t="s">
        <v>89</v>
      </c>
      <c r="G64" s="132" t="str">
        <f>VLOOKUP(F64,Destination!$B$3:$E$337,2,0)</f>
        <v>Binh Duong</v>
      </c>
      <c r="H64" s="133">
        <f>VLOOKUP(F64,Destination!$B$2:$E$337,4,0)</f>
        <v>10</v>
      </c>
      <c r="I64" s="133">
        <f t="shared" si="0"/>
        <v>10</v>
      </c>
      <c r="J64" s="134">
        <f>INDEX(Cost!$A$2:$G$26,MATCH(I64,Cost!$A$2:$A$26,0),MATCH($E64,Cost!$A$2:$G$2,0))</f>
        <v>0</v>
      </c>
      <c r="K64" s="197"/>
      <c r="L64" s="196"/>
      <c r="M64" s="228">
        <f t="shared" si="1"/>
        <v>0</v>
      </c>
      <c r="N64" s="230"/>
      <c r="O64" s="144" t="str">
        <f>VLOOKUP($F64,Destination!B$3:G$338,6,0)</f>
        <v>THÙNG</v>
      </c>
      <c r="P64" s="231"/>
      <c r="Q64" s="198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48"/>
    </row>
    <row r="65" spans="1:35" s="112" customFormat="1" ht="21.75" hidden="1" customHeight="1">
      <c r="A65" s="129">
        <f>IF(B64&lt;&gt;"",COUNTA(B$6:B64),"")</f>
        <v>59</v>
      </c>
      <c r="B65" s="217">
        <v>3094</v>
      </c>
      <c r="C65" s="249">
        <v>42684</v>
      </c>
      <c r="D65" s="198">
        <v>3790</v>
      </c>
      <c r="E65" s="215" t="str">
        <f>VLOOKUP($B65,'trong tai xe'!A$1:B$201,2,0)</f>
        <v>10T</v>
      </c>
      <c r="F65" s="64" t="s">
        <v>83</v>
      </c>
      <c r="G65" s="132" t="str">
        <f>VLOOKUP(F65,Destination!$B$3:$E$337,2,0)</f>
        <v>Binh Duong</v>
      </c>
      <c r="H65" s="133">
        <f>VLOOKUP(F65,Destination!$B$2:$E$337,4,0)</f>
        <v>1</v>
      </c>
      <c r="I65" s="133">
        <f t="shared" si="0"/>
        <v>10</v>
      </c>
      <c r="J65" s="134">
        <f>INDEX(Cost!$A$2:$G$26,MATCH(I65,Cost!$A$2:$A$26,0),MATCH($E65,Cost!$A$2:$G$2,0))</f>
        <v>0</v>
      </c>
      <c r="K65" s="141"/>
      <c r="L65" s="142"/>
      <c r="M65" s="228">
        <f t="shared" si="1"/>
        <v>0</v>
      </c>
      <c r="N65" s="230"/>
      <c r="O65" s="144" t="str">
        <f>VLOOKUP($F65,Destination!B$3:G$338,6,0)</f>
        <v>THÙNG</v>
      </c>
      <c r="P65" s="231"/>
      <c r="Q65" s="198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48"/>
    </row>
    <row r="66" spans="1:35" s="112" customFormat="1" ht="21.75" hidden="1" customHeight="1">
      <c r="A66" s="129">
        <f>IF(B65&lt;&gt;"",COUNTA(B$6:B65),"")</f>
        <v>60</v>
      </c>
      <c r="B66" s="217">
        <v>3094</v>
      </c>
      <c r="C66" s="249">
        <v>42714</v>
      </c>
      <c r="D66" s="198">
        <v>3949</v>
      </c>
      <c r="E66" s="215" t="str">
        <f>VLOOKUP($B66,'trong tai xe'!A$1:B$201,2,0)</f>
        <v>10T</v>
      </c>
      <c r="F66" s="64" t="s">
        <v>140</v>
      </c>
      <c r="G66" s="132" t="str">
        <f>VLOOKUP(F66,Destination!$B$3:$E$337,2,0)</f>
        <v>Vung Tau</v>
      </c>
      <c r="H66" s="133">
        <f>VLOOKUP(F66,Destination!$B$2:$E$337,4,0)</f>
        <v>100</v>
      </c>
      <c r="I66" s="133">
        <f t="shared" si="0"/>
        <v>100</v>
      </c>
      <c r="J66" s="134">
        <f>INDEX(Cost!$A$2:$G$26,MATCH(I66,Cost!$A$2:$A$26,0),MATCH($E66,Cost!$A$2:$G$2,0))</f>
        <v>0</v>
      </c>
      <c r="K66" s="141"/>
      <c r="L66" s="142"/>
      <c r="M66" s="228">
        <f t="shared" si="1"/>
        <v>0</v>
      </c>
      <c r="N66" s="230"/>
      <c r="O66" s="144">
        <f>VLOOKUP($F66,Destination!B$3:G$338,6,0)</f>
        <v>0</v>
      </c>
      <c r="P66" s="231"/>
      <c r="Q66" s="198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48"/>
    </row>
    <row r="67" spans="1:35" s="112" customFormat="1" ht="21.75" hidden="1" customHeight="1">
      <c r="A67" s="129">
        <f>IF(B66&lt;&gt;"",COUNTA(B$6:B66),"")</f>
        <v>61</v>
      </c>
      <c r="B67" s="217">
        <v>3094</v>
      </c>
      <c r="C67" s="249" t="s">
        <v>116</v>
      </c>
      <c r="D67" s="198">
        <v>2784</v>
      </c>
      <c r="E67" s="215" t="str">
        <f>VLOOKUP($B67,'trong tai xe'!A$1:B$201,2,0)</f>
        <v>10T</v>
      </c>
      <c r="F67" s="64" t="s">
        <v>75</v>
      </c>
      <c r="G67" s="132" t="str">
        <f>VLOOKUP(F67,Destination!$B$3:$E$337,2,0)</f>
        <v>VINH LONG</v>
      </c>
      <c r="H67" s="133">
        <f>VLOOKUP(F67,Destination!$B$2:$E$337,4,0)</f>
        <v>179</v>
      </c>
      <c r="I67" s="133">
        <f t="shared" si="0"/>
        <v>180</v>
      </c>
      <c r="J67" s="134">
        <f>INDEX(Cost!$A$2:$G$26,MATCH(I67,Cost!$A$2:$A$26,0),MATCH($E67,Cost!$A$2:$G$2,0))</f>
        <v>0</v>
      </c>
      <c r="K67" s="141"/>
      <c r="L67" s="142"/>
      <c r="M67" s="228">
        <f t="shared" si="1"/>
        <v>0</v>
      </c>
      <c r="N67" s="230"/>
      <c r="O67" s="144" t="str">
        <f>VLOOKUP($F67,Destination!B$3:G$338,6,0)</f>
        <v>THÙNG</v>
      </c>
      <c r="P67" s="231"/>
      <c r="Q67" s="198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48"/>
    </row>
    <row r="68" spans="1:35" s="112" customFormat="1" ht="21.75" hidden="1" customHeight="1">
      <c r="A68" s="129">
        <f>IF(B67&lt;&gt;"",COUNTA(B$6:B67),"")</f>
        <v>62</v>
      </c>
      <c r="B68" s="217">
        <v>3297</v>
      </c>
      <c r="C68" s="249">
        <v>42379</v>
      </c>
      <c r="D68" s="198">
        <v>4296</v>
      </c>
      <c r="E68" s="215" t="str">
        <f>VLOOKUP($B68,'trong tai xe'!A$1:B$201,2,0)</f>
        <v>8T</v>
      </c>
      <c r="F68" s="64" t="s">
        <v>91</v>
      </c>
      <c r="G68" s="132" t="str">
        <f>VLOOKUP(F68,Destination!$B$3:$E$337,2,0)</f>
        <v>LONG AN</v>
      </c>
      <c r="H68" s="133">
        <f>VLOOKUP(F68,Destination!$B$2:$E$337,4,0)</f>
        <v>64</v>
      </c>
      <c r="I68" s="133">
        <f t="shared" si="0"/>
        <v>70</v>
      </c>
      <c r="J68" s="134">
        <f>INDEX(Cost!$A$2:$G$26,MATCH(I68,Cost!$A$2:$A$26,0),MATCH($E68,Cost!$A$2:$G$2,0))</f>
        <v>1564565</v>
      </c>
      <c r="K68" s="141"/>
      <c r="L68" s="142"/>
      <c r="M68" s="228">
        <f t="shared" si="1"/>
        <v>1564565</v>
      </c>
      <c r="N68" s="230"/>
      <c r="O68" s="144" t="str">
        <f>VLOOKUP($F68,Destination!B$3:G$338,6,0)</f>
        <v>BOARD</v>
      </c>
      <c r="P68" s="231"/>
      <c r="Q68" s="198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48"/>
    </row>
    <row r="69" spans="1:35" s="112" customFormat="1" ht="21.75" hidden="1" customHeight="1">
      <c r="A69" s="129">
        <f>IF(B68&lt;&gt;"",COUNTA(B$6:B68),"")</f>
        <v>63</v>
      </c>
      <c r="B69" s="217">
        <v>3297</v>
      </c>
      <c r="C69" s="249">
        <v>42439</v>
      </c>
      <c r="D69" s="198">
        <v>4242</v>
      </c>
      <c r="E69" s="215" t="str">
        <f>VLOOKUP($B69,'trong tai xe'!A$1:B$201,2,0)</f>
        <v>8T</v>
      </c>
      <c r="F69" s="64" t="s">
        <v>96</v>
      </c>
      <c r="G69" s="132" t="str">
        <f>VLOOKUP(F69,Destination!$B$3:$E$337,2,0)</f>
        <v>SONG THAN</v>
      </c>
      <c r="H69" s="133">
        <f>VLOOKUP(F69,Destination!$B$2:$E$337,4,0)</f>
        <v>17</v>
      </c>
      <c r="I69" s="133">
        <f t="shared" si="0"/>
        <v>20</v>
      </c>
      <c r="J69" s="134">
        <f>INDEX(Cost!$A$2:$G$26,MATCH(I69,Cost!$A$2:$A$26,0),MATCH($E69,Cost!$A$2:$G$2,0))</f>
        <v>1057891</v>
      </c>
      <c r="K69" s="141"/>
      <c r="L69" s="142"/>
      <c r="M69" s="228">
        <f t="shared" si="1"/>
        <v>1057891</v>
      </c>
      <c r="N69" s="230"/>
      <c r="O69" s="144" t="str">
        <f>VLOOKUP($F69,Destination!B$3:G$338,6,0)</f>
        <v>THÙNG</v>
      </c>
      <c r="P69" s="231"/>
      <c r="Q69" s="198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48"/>
    </row>
    <row r="70" spans="1:35" s="112" customFormat="1" ht="21.75" hidden="1" customHeight="1">
      <c r="A70" s="129">
        <f>IF(B69&lt;&gt;"",COUNTA(B$6:B69),"")</f>
        <v>64</v>
      </c>
      <c r="B70" s="217">
        <v>3297</v>
      </c>
      <c r="C70" s="249">
        <v>42470</v>
      </c>
      <c r="D70" s="198">
        <v>4356</v>
      </c>
      <c r="E70" s="215" t="str">
        <f>VLOOKUP($B70,'trong tai xe'!A$1:B$201,2,0)</f>
        <v>8T</v>
      </c>
      <c r="F70" s="64" t="s">
        <v>77</v>
      </c>
      <c r="G70" s="132" t="str">
        <f>VLOOKUP(F70,Destination!$B$3:$E$337,2,0)</f>
        <v>SONG THAN 3</v>
      </c>
      <c r="H70" s="133">
        <f>VLOOKUP(F70,Destination!$B$2:$E$337,4,0)</f>
        <v>24</v>
      </c>
      <c r="I70" s="133">
        <f t="shared" si="0"/>
        <v>30</v>
      </c>
      <c r="J70" s="134">
        <f>INDEX(Cost!$A$2:$G$26,MATCH(I70,Cost!$A$2:$A$26,0),MATCH($E70,Cost!$A$2:$G$2,0))</f>
        <v>1159225</v>
      </c>
      <c r="K70" s="141"/>
      <c r="L70" s="142"/>
      <c r="M70" s="228">
        <f t="shared" si="1"/>
        <v>1159225</v>
      </c>
      <c r="N70" s="230"/>
      <c r="O70" s="144" t="str">
        <f>VLOOKUP($F70,Destination!B$3:G$338,6,0)</f>
        <v>BOARD</v>
      </c>
      <c r="P70" s="231"/>
      <c r="Q70" s="198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48"/>
    </row>
    <row r="71" spans="1:35" s="112" customFormat="1" ht="21.75" hidden="1" customHeight="1">
      <c r="A71" s="129">
        <f>IF(B70&lt;&gt;"",COUNTA(B$6:B70),"")</f>
        <v>65</v>
      </c>
      <c r="B71" s="217">
        <v>3297</v>
      </c>
      <c r="C71" s="249">
        <v>42500</v>
      </c>
      <c r="D71" s="198">
        <v>4463</v>
      </c>
      <c r="E71" s="215" t="str">
        <f>VLOOKUP($B71,'trong tai xe'!A$1:B$201,2,0)</f>
        <v>8T</v>
      </c>
      <c r="F71" s="64" t="s">
        <v>91</v>
      </c>
      <c r="G71" s="132" t="str">
        <f>VLOOKUP(F71,Destination!$B$3:$E$337,2,0)</f>
        <v>LONG AN</v>
      </c>
      <c r="H71" s="133">
        <f>VLOOKUP(F71,Destination!$B$2:$E$337,4,0)</f>
        <v>64</v>
      </c>
      <c r="I71" s="133">
        <f t="shared" ref="I71:I134" si="2">ROUNDUP(H71,-1)</f>
        <v>70</v>
      </c>
      <c r="J71" s="134">
        <f>INDEX(Cost!$A$2:$G$26,MATCH(I71,Cost!$A$2:$A$26,0),MATCH($E71,Cost!$A$2:$G$2,0))</f>
        <v>1564565</v>
      </c>
      <c r="K71" s="141"/>
      <c r="L71" s="142"/>
      <c r="M71" s="228">
        <f t="shared" ref="M71:M134" si="3">IF(I71="","",J71+K71)</f>
        <v>1564565</v>
      </c>
      <c r="N71" s="230"/>
      <c r="O71" s="144" t="str">
        <f>VLOOKUP($F71,Destination!B$3:G$338,6,0)</f>
        <v>BOARD</v>
      </c>
      <c r="P71" s="231"/>
      <c r="Q71" s="198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48"/>
    </row>
    <row r="72" spans="1:35" s="112" customFormat="1" ht="21.75" hidden="1" customHeight="1">
      <c r="A72" s="129">
        <f>IF(B71&lt;&gt;"",COUNTA(B$6:B71),"")</f>
        <v>66</v>
      </c>
      <c r="B72" s="217">
        <v>3297</v>
      </c>
      <c r="C72" s="249">
        <v>42531</v>
      </c>
      <c r="D72" s="198">
        <v>4141</v>
      </c>
      <c r="E72" s="215" t="str">
        <f>VLOOKUP($B72,'trong tai xe'!A$1:B$201,2,0)</f>
        <v>8T</v>
      </c>
      <c r="F72" s="64" t="s">
        <v>77</v>
      </c>
      <c r="G72" s="132" t="str">
        <f>VLOOKUP(F72,Destination!$B$3:$E$337,2,0)</f>
        <v>SONG THAN 3</v>
      </c>
      <c r="H72" s="133">
        <f>VLOOKUP(F72,Destination!$B$2:$E$337,4,0)</f>
        <v>24</v>
      </c>
      <c r="I72" s="133">
        <f t="shared" si="2"/>
        <v>30</v>
      </c>
      <c r="J72" s="134">
        <f>INDEX(Cost!$A$2:$G$26,MATCH(I72,Cost!$A$2:$A$26,0),MATCH($E72,Cost!$A$2:$G$2,0))</f>
        <v>1159225</v>
      </c>
      <c r="K72" s="141"/>
      <c r="L72" s="142"/>
      <c r="M72" s="228">
        <f t="shared" si="3"/>
        <v>1159225</v>
      </c>
      <c r="N72" s="230"/>
      <c r="O72" s="144" t="str">
        <f>VLOOKUP($F72,Destination!B$3:G$338,6,0)</f>
        <v>BOARD</v>
      </c>
      <c r="P72" s="231"/>
      <c r="Q72" s="198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48"/>
    </row>
    <row r="73" spans="1:35" s="112" customFormat="1" ht="21.75" hidden="1" customHeight="1">
      <c r="A73" s="129">
        <f>IF(B72&lt;&gt;"",COUNTA(B$6:B72),"")</f>
        <v>67</v>
      </c>
      <c r="B73" s="217">
        <v>3297</v>
      </c>
      <c r="C73" s="249">
        <v>42592</v>
      </c>
      <c r="D73" s="198">
        <v>3831</v>
      </c>
      <c r="E73" s="215" t="str">
        <f>VLOOKUP($B73,'trong tai xe'!A$1:B$201,2,0)</f>
        <v>8T</v>
      </c>
      <c r="F73" s="64" t="s">
        <v>91</v>
      </c>
      <c r="G73" s="132" t="str">
        <f>VLOOKUP(F73,Destination!$B$3:$E$337,2,0)</f>
        <v>LONG AN</v>
      </c>
      <c r="H73" s="133">
        <f>VLOOKUP(F73,Destination!$B$2:$E$337,4,0)</f>
        <v>64</v>
      </c>
      <c r="I73" s="133">
        <f t="shared" si="2"/>
        <v>70</v>
      </c>
      <c r="J73" s="134">
        <f>INDEX(Cost!$A$2:$G$26,MATCH(I73,Cost!$A$2:$A$26,0),MATCH($E73,Cost!$A$2:$G$2,0))</f>
        <v>1564565</v>
      </c>
      <c r="K73" s="197"/>
      <c r="L73" s="196"/>
      <c r="M73" s="228">
        <f t="shared" si="3"/>
        <v>1564565</v>
      </c>
      <c r="N73" s="230"/>
      <c r="O73" s="144" t="str">
        <f>VLOOKUP($F73,Destination!B$3:G$338,6,0)</f>
        <v>BOARD</v>
      </c>
      <c r="P73" s="231"/>
      <c r="Q73" s="198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48"/>
    </row>
    <row r="74" spans="1:35" s="112" customFormat="1" ht="21.75" hidden="1" customHeight="1">
      <c r="A74" s="129">
        <f>IF(B73&lt;&gt;"",COUNTA(B$6:B73),"")</f>
        <v>68</v>
      </c>
      <c r="B74" s="217">
        <v>3297</v>
      </c>
      <c r="C74" s="249">
        <v>42653</v>
      </c>
      <c r="D74" s="198">
        <v>3738</v>
      </c>
      <c r="E74" s="215" t="str">
        <f>VLOOKUP($B74,'trong tai xe'!A$1:B$201,2,0)</f>
        <v>8T</v>
      </c>
      <c r="F74" s="64" t="s">
        <v>77</v>
      </c>
      <c r="G74" s="132" t="str">
        <f>VLOOKUP(F74,Destination!$B$3:$E$337,2,0)</f>
        <v>SONG THAN 3</v>
      </c>
      <c r="H74" s="133">
        <f>VLOOKUP(F74,Destination!$B$2:$E$337,4,0)</f>
        <v>24</v>
      </c>
      <c r="I74" s="133">
        <f t="shared" si="2"/>
        <v>30</v>
      </c>
      <c r="J74" s="134">
        <f>INDEX(Cost!$A$2:$G$26,MATCH(I74,Cost!$A$2:$A$26,0),MATCH($E74,Cost!$A$2:$G$2,0))</f>
        <v>1159225</v>
      </c>
      <c r="K74" s="141"/>
      <c r="L74" s="142"/>
      <c r="M74" s="228">
        <f t="shared" si="3"/>
        <v>1159225</v>
      </c>
      <c r="N74" s="230"/>
      <c r="O74" s="144" t="str">
        <f>VLOOKUP($F74,Destination!B$3:G$338,6,0)</f>
        <v>BOARD</v>
      </c>
      <c r="P74" s="231"/>
      <c r="Q74" s="198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48"/>
    </row>
    <row r="75" spans="1:35" s="112" customFormat="1" ht="21.75" hidden="1" customHeight="1">
      <c r="A75" s="129">
        <f>IF(B74&lt;&gt;"",COUNTA(B$6:B74),"")</f>
        <v>69</v>
      </c>
      <c r="B75" s="217">
        <v>3297</v>
      </c>
      <c r="C75" s="249">
        <v>42684</v>
      </c>
      <c r="D75" s="198">
        <v>3691</v>
      </c>
      <c r="E75" s="215" t="str">
        <f>VLOOKUP($B75,'trong tai xe'!A$1:B$201,2,0)</f>
        <v>8T</v>
      </c>
      <c r="F75" s="64" t="s">
        <v>91</v>
      </c>
      <c r="G75" s="132" t="str">
        <f>VLOOKUP(F75,Destination!$B$3:$E$337,2,0)</f>
        <v>LONG AN</v>
      </c>
      <c r="H75" s="133">
        <f>VLOOKUP(F75,Destination!$B$2:$E$337,4,0)</f>
        <v>64</v>
      </c>
      <c r="I75" s="133">
        <f t="shared" si="2"/>
        <v>70</v>
      </c>
      <c r="J75" s="134">
        <f>INDEX(Cost!$A$2:$G$26,MATCH(I75,Cost!$A$2:$A$26,0),MATCH($E75,Cost!$A$2:$G$2,0))</f>
        <v>1564565</v>
      </c>
      <c r="K75" s="141"/>
      <c r="L75" s="142"/>
      <c r="M75" s="228">
        <f t="shared" si="3"/>
        <v>1564565</v>
      </c>
      <c r="N75" s="230"/>
      <c r="O75" s="144" t="str">
        <f>VLOOKUP($F75,Destination!B$3:G$338,6,0)</f>
        <v>BOARD</v>
      </c>
      <c r="P75" s="231"/>
      <c r="Q75" s="198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  <c r="AI75" s="148"/>
    </row>
    <row r="76" spans="1:35" s="112" customFormat="1" ht="21.75" hidden="1" customHeight="1">
      <c r="A76" s="129">
        <f>IF(B75&lt;&gt;"",COUNTA(B$6:B75),"")</f>
        <v>70</v>
      </c>
      <c r="B76" s="217">
        <v>3297</v>
      </c>
      <c r="C76" s="249">
        <v>42714</v>
      </c>
      <c r="D76" s="198">
        <v>3922</v>
      </c>
      <c r="E76" s="215" t="str">
        <f>VLOOKUP($B76,'trong tai xe'!A$1:B$201,2,0)</f>
        <v>8T</v>
      </c>
      <c r="F76" s="64" t="s">
        <v>96</v>
      </c>
      <c r="G76" s="132" t="str">
        <f>VLOOKUP(F76,Destination!$B$3:$E$337,2,0)</f>
        <v>SONG THAN</v>
      </c>
      <c r="H76" s="133">
        <f>VLOOKUP(F76,Destination!$B$2:$E$337,4,0)</f>
        <v>17</v>
      </c>
      <c r="I76" s="133">
        <f t="shared" si="2"/>
        <v>20</v>
      </c>
      <c r="J76" s="134">
        <f>INDEX(Cost!$A$2:$G$26,MATCH(I76,Cost!$A$2:$A$26,0),MATCH($E76,Cost!$A$2:$G$2,0))</f>
        <v>1057891</v>
      </c>
      <c r="K76" s="141"/>
      <c r="L76" s="142"/>
      <c r="M76" s="228">
        <f t="shared" si="3"/>
        <v>1057891</v>
      </c>
      <c r="N76" s="230"/>
      <c r="O76" s="144" t="str">
        <f>VLOOKUP($F76,Destination!B$3:G$338,6,0)</f>
        <v>THÙNG</v>
      </c>
      <c r="P76" s="231"/>
      <c r="Q76" s="198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  <c r="AI76" s="148"/>
    </row>
    <row r="77" spans="1:35" s="112" customFormat="1" ht="21.75" hidden="1" customHeight="1">
      <c r="A77" s="129">
        <f>IF(B76&lt;&gt;"",COUNTA(B$6:B76),"")</f>
        <v>71</v>
      </c>
      <c r="B77" s="217">
        <v>3297</v>
      </c>
      <c r="C77" s="249">
        <v>42561</v>
      </c>
      <c r="D77" s="198">
        <v>3614</v>
      </c>
      <c r="E77" s="215" t="str">
        <f>VLOOKUP($B77,'trong tai xe'!A$1:B$201,2,0)</f>
        <v>8T</v>
      </c>
      <c r="F77" s="64" t="s">
        <v>118</v>
      </c>
      <c r="G77" s="132" t="str">
        <f>VLOOKUP(F77,Destination!$B$3:$E$337,2,0)</f>
        <v>Dong Nai</v>
      </c>
      <c r="H77" s="133">
        <f>VLOOKUP(F77,Destination!$B$2:$E$337,4,0)</f>
        <v>65</v>
      </c>
      <c r="I77" s="133">
        <f t="shared" si="2"/>
        <v>70</v>
      </c>
      <c r="J77" s="134">
        <f>INDEX(Cost!$A$2:$G$26,MATCH(I77,Cost!$A$2:$A$26,0),MATCH($E77,Cost!$A$2:$G$2,0))</f>
        <v>1564565</v>
      </c>
      <c r="K77" s="141"/>
      <c r="L77" s="142"/>
      <c r="M77" s="228">
        <f t="shared" si="3"/>
        <v>1564565</v>
      </c>
      <c r="N77" s="230"/>
      <c r="O77" s="144" t="str">
        <f>VLOOKUP($F77,Destination!B$3:G$338,6,0)</f>
        <v>BOARD</v>
      </c>
      <c r="P77" s="231"/>
      <c r="Q77" s="198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48"/>
    </row>
    <row r="78" spans="1:35" s="112" customFormat="1" ht="21.75" hidden="1" customHeight="1">
      <c r="A78" s="129">
        <f>IF(B77&lt;&gt;"",COUNTA(B$6:B77),"")</f>
        <v>72</v>
      </c>
      <c r="B78" s="217">
        <v>4662</v>
      </c>
      <c r="C78" s="249">
        <v>42379</v>
      </c>
      <c r="D78" s="198">
        <v>4297</v>
      </c>
      <c r="E78" s="215" t="str">
        <f>VLOOKUP($B78,'trong tai xe'!A$1:B$201,2,0)</f>
        <v>2.5T</v>
      </c>
      <c r="F78" s="64" t="s">
        <v>98</v>
      </c>
      <c r="G78" s="132" t="str">
        <f>VLOOKUP(F78,Destination!$B$3:$E$337,2,0)</f>
        <v>HCM</v>
      </c>
      <c r="H78" s="133">
        <f>VLOOKUP(F78,Destination!$B$2:$E$337,4,0)</f>
        <v>14</v>
      </c>
      <c r="I78" s="133">
        <f t="shared" si="2"/>
        <v>20</v>
      </c>
      <c r="J78" s="134">
        <f>INDEX(Cost!$A$2:$G$26,MATCH(I78,Cost!$A$2:$A$26,0),MATCH($E78,Cost!$A$2:$G$2,0))</f>
        <v>449720</v>
      </c>
      <c r="K78" s="141"/>
      <c r="L78" s="142"/>
      <c r="M78" s="228">
        <f t="shared" si="3"/>
        <v>449720</v>
      </c>
      <c r="N78" s="230"/>
      <c r="O78" s="144" t="str">
        <f>VLOOKUP($F78,Destination!B$3:G$338,6,0)</f>
        <v>BOARD</v>
      </c>
      <c r="P78" s="231"/>
      <c r="Q78" s="198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48"/>
    </row>
    <row r="79" spans="1:35" s="112" customFormat="1" ht="21.75" hidden="1" customHeight="1">
      <c r="A79" s="129">
        <f>IF(B78&lt;&gt;"",COUNTA(B$6:B78),"")</f>
        <v>73</v>
      </c>
      <c r="B79" s="217">
        <v>4662</v>
      </c>
      <c r="C79" s="249">
        <v>42439</v>
      </c>
      <c r="D79" s="198">
        <v>4250</v>
      </c>
      <c r="E79" s="215" t="str">
        <f>VLOOKUP($B79,'trong tai xe'!A$1:B$201,2,0)</f>
        <v>2.5T</v>
      </c>
      <c r="F79" s="64" t="s">
        <v>86</v>
      </c>
      <c r="G79" s="132" t="str">
        <f>VLOOKUP(F79,Destination!$B$3:$E$337,2,0)</f>
        <v>Binh Duong</v>
      </c>
      <c r="H79" s="133">
        <f>VLOOKUP(F79,Destination!$B$2:$E$337,4,0)</f>
        <v>25</v>
      </c>
      <c r="I79" s="133">
        <f t="shared" si="2"/>
        <v>30</v>
      </c>
      <c r="J79" s="134">
        <f>INDEX(Cost!$A$2:$G$26,MATCH(I79,Cost!$A$2:$A$26,0),MATCH($E79,Cost!$A$2:$G$2,0))</f>
        <v>514557</v>
      </c>
      <c r="K79" s="141"/>
      <c r="L79" s="142"/>
      <c r="M79" s="228">
        <f t="shared" si="3"/>
        <v>514557</v>
      </c>
      <c r="N79" s="230"/>
      <c r="O79" s="144" t="str">
        <f>VLOOKUP($F79,Destination!B$3:G$338,6,0)</f>
        <v>BOARD</v>
      </c>
      <c r="P79" s="231"/>
      <c r="Q79" s="198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48"/>
    </row>
    <row r="80" spans="1:35" s="112" customFormat="1" ht="21.75" hidden="1" customHeight="1">
      <c r="A80" s="129">
        <f>IF(B79&lt;&gt;"",COUNTA(B$6:B79),"")</f>
        <v>74</v>
      </c>
      <c r="B80" s="217">
        <v>4662</v>
      </c>
      <c r="C80" s="249">
        <v>42439</v>
      </c>
      <c r="D80" s="198">
        <v>4227</v>
      </c>
      <c r="E80" s="215" t="str">
        <f>VLOOKUP($B80,'trong tai xe'!A$1:B$201,2,0)</f>
        <v>2.5T</v>
      </c>
      <c r="F80" s="64" t="s">
        <v>89</v>
      </c>
      <c r="G80" s="132" t="str">
        <f>VLOOKUP(F80,Destination!$B$3:$E$337,2,0)</f>
        <v>Binh Duong</v>
      </c>
      <c r="H80" s="133">
        <f>VLOOKUP(F80,Destination!$B$2:$E$337,4,0)</f>
        <v>10</v>
      </c>
      <c r="I80" s="133">
        <f t="shared" si="2"/>
        <v>10</v>
      </c>
      <c r="J80" s="134">
        <f>INDEX(Cost!$A$2:$G$26,MATCH(I80,Cost!$A$2:$A$26,0),MATCH($E80,Cost!$A$2:$G$2,0))</f>
        <v>375157</v>
      </c>
      <c r="K80" s="141"/>
      <c r="L80" s="142"/>
      <c r="M80" s="228">
        <f t="shared" si="3"/>
        <v>375157</v>
      </c>
      <c r="N80" s="230"/>
      <c r="O80" s="144" t="str">
        <f>VLOOKUP($F80,Destination!B$3:G$338,6,0)</f>
        <v>THÙNG</v>
      </c>
      <c r="P80" s="231"/>
      <c r="Q80" s="198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  <c r="AI80" s="148"/>
    </row>
    <row r="81" spans="1:35" s="112" customFormat="1" ht="21.75" hidden="1" customHeight="1">
      <c r="A81" s="129">
        <f>IF(B80&lt;&gt;"",COUNTA(B$6:B80),"")</f>
        <v>75</v>
      </c>
      <c r="B81" s="217">
        <v>4662</v>
      </c>
      <c r="C81" s="249">
        <v>42470</v>
      </c>
      <c r="D81" s="198">
        <v>4352</v>
      </c>
      <c r="E81" s="215" t="str">
        <f>VLOOKUP($B81,'trong tai xe'!A$1:B$201,2,0)</f>
        <v>2.5T</v>
      </c>
      <c r="F81" s="64" t="s">
        <v>69</v>
      </c>
      <c r="G81" s="132" t="str">
        <f>VLOOKUP(F81,Destination!$B$3:$E$337,2,0)</f>
        <v>HCM(Q9)</v>
      </c>
      <c r="H81" s="133">
        <f>VLOOKUP(F81,Destination!$B$2:$E$337,4,0)</f>
        <v>27</v>
      </c>
      <c r="I81" s="133">
        <f t="shared" si="2"/>
        <v>30</v>
      </c>
      <c r="J81" s="134">
        <f>INDEX(Cost!$A$2:$G$26,MATCH(I81,Cost!$A$2:$A$26,0),MATCH($E81,Cost!$A$2:$G$2,0))</f>
        <v>514557</v>
      </c>
      <c r="K81" s="141"/>
      <c r="L81" s="142"/>
      <c r="M81" s="228">
        <f t="shared" si="3"/>
        <v>514557</v>
      </c>
      <c r="N81" s="230"/>
      <c r="O81" s="144" t="str">
        <f>VLOOKUP($F81,Destination!B$3:G$338,6,0)</f>
        <v>THÙNG</v>
      </c>
      <c r="P81" s="231"/>
      <c r="Q81" s="198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48"/>
    </row>
    <row r="82" spans="1:35" s="112" customFormat="1" ht="21.75" hidden="1" customHeight="1">
      <c r="A82" s="129">
        <f>IF(B81&lt;&gt;"",COUNTA(B$6:B81),"")</f>
        <v>76</v>
      </c>
      <c r="B82" s="217">
        <v>4662</v>
      </c>
      <c r="C82" s="249">
        <v>42470</v>
      </c>
      <c r="D82" s="198">
        <v>4387</v>
      </c>
      <c r="E82" s="215" t="str">
        <f>VLOOKUP($B82,'trong tai xe'!A$1:B$201,2,0)</f>
        <v>2.5T</v>
      </c>
      <c r="F82" s="64" t="s">
        <v>86</v>
      </c>
      <c r="G82" s="132" t="str">
        <f>VLOOKUP(F82,Destination!$B$3:$E$337,2,0)</f>
        <v>Binh Duong</v>
      </c>
      <c r="H82" s="133">
        <f>VLOOKUP(F82,Destination!$B$2:$E$337,4,0)</f>
        <v>25</v>
      </c>
      <c r="I82" s="133">
        <f t="shared" si="2"/>
        <v>30</v>
      </c>
      <c r="J82" s="134">
        <f>INDEX(Cost!$A$2:$G$26,MATCH(I82,Cost!$A$2:$A$26,0),MATCH($E82,Cost!$A$2:$G$2,0))</f>
        <v>514557</v>
      </c>
      <c r="K82" s="141"/>
      <c r="L82" s="142"/>
      <c r="M82" s="228">
        <f t="shared" si="3"/>
        <v>514557</v>
      </c>
      <c r="N82" s="230"/>
      <c r="O82" s="144" t="str">
        <f>VLOOKUP($F82,Destination!B$3:G$338,6,0)</f>
        <v>BOARD</v>
      </c>
      <c r="P82" s="231"/>
      <c r="Q82" s="198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48"/>
    </row>
    <row r="83" spans="1:35" s="112" customFormat="1" ht="21.75" hidden="1" customHeight="1">
      <c r="A83" s="129">
        <f>IF(B82&lt;&gt;"",COUNTA(B$6:B82),"")</f>
        <v>77</v>
      </c>
      <c r="B83" s="217">
        <v>4662</v>
      </c>
      <c r="C83" s="249">
        <v>42500</v>
      </c>
      <c r="D83" s="198">
        <v>4466</v>
      </c>
      <c r="E83" s="215" t="str">
        <f>VLOOKUP($B83,'trong tai xe'!A$1:B$201,2,0)</f>
        <v>2.5T</v>
      </c>
      <c r="F83" s="64" t="s">
        <v>93</v>
      </c>
      <c r="G83" s="132" t="str">
        <f>VLOOKUP(F83,Destination!$B$3:$E$337,2,0)</f>
        <v>HCM</v>
      </c>
      <c r="H83" s="133">
        <f>VLOOKUP(F83,Destination!$B$2:$E$337,4,0)</f>
        <v>12</v>
      </c>
      <c r="I83" s="133">
        <f t="shared" si="2"/>
        <v>20</v>
      </c>
      <c r="J83" s="134">
        <f>INDEX(Cost!$A$2:$G$26,MATCH(I83,Cost!$A$2:$A$26,0),MATCH($E83,Cost!$A$2:$G$2,0))</f>
        <v>449720</v>
      </c>
      <c r="K83" s="141"/>
      <c r="L83" s="142"/>
      <c r="M83" s="228">
        <f t="shared" si="3"/>
        <v>449720</v>
      </c>
      <c r="N83" s="230"/>
      <c r="O83" s="144" t="str">
        <f>VLOOKUP($F83,Destination!B$3:G$338,6,0)</f>
        <v>THÙNG</v>
      </c>
      <c r="P83" s="231"/>
      <c r="Q83" s="198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48"/>
    </row>
    <row r="84" spans="1:35" s="112" customFormat="1" ht="21.75" hidden="1" customHeight="1">
      <c r="A84" s="129">
        <f>IF(B83&lt;&gt;"",COUNTA(B$6:B83),"")</f>
        <v>78</v>
      </c>
      <c r="B84" s="217">
        <v>4662</v>
      </c>
      <c r="C84" s="249">
        <v>42531</v>
      </c>
      <c r="D84" s="198">
        <v>4139</v>
      </c>
      <c r="E84" s="215" t="str">
        <f>VLOOKUP($B84,'trong tai xe'!A$1:B$201,2,0)</f>
        <v>2.5T</v>
      </c>
      <c r="F84" s="64" t="s">
        <v>69</v>
      </c>
      <c r="G84" s="132" t="str">
        <f>VLOOKUP(F84,Destination!$B$3:$E$337,2,0)</f>
        <v>HCM(Q9)</v>
      </c>
      <c r="H84" s="133">
        <f>VLOOKUP(F84,Destination!$B$2:$E$337,4,0)</f>
        <v>27</v>
      </c>
      <c r="I84" s="133">
        <f t="shared" si="2"/>
        <v>30</v>
      </c>
      <c r="J84" s="134">
        <f>INDEX(Cost!$A$2:$G$26,MATCH(I84,Cost!$A$2:$A$26,0),MATCH($E84,Cost!$A$2:$G$2,0))</f>
        <v>514557</v>
      </c>
      <c r="K84" s="141"/>
      <c r="L84" s="142"/>
      <c r="M84" s="228">
        <f t="shared" si="3"/>
        <v>514557</v>
      </c>
      <c r="N84" s="230"/>
      <c r="O84" s="144" t="str">
        <f>VLOOKUP($F84,Destination!B$3:G$338,6,0)</f>
        <v>THÙNG</v>
      </c>
      <c r="P84" s="231"/>
      <c r="Q84" s="198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48"/>
    </row>
    <row r="85" spans="1:35" s="112" customFormat="1" ht="21.75" hidden="1" customHeight="1">
      <c r="A85" s="129">
        <f>IF(B84&lt;&gt;"",COUNTA(B$6:B84),"")</f>
        <v>79</v>
      </c>
      <c r="B85" s="217">
        <v>4662</v>
      </c>
      <c r="C85" s="249">
        <v>42531</v>
      </c>
      <c r="D85" s="198">
        <v>4114</v>
      </c>
      <c r="E85" s="215" t="str">
        <f>VLOOKUP($B85,'trong tai xe'!A$1:B$201,2,0)</f>
        <v>2.5T</v>
      </c>
      <c r="F85" s="64" t="s">
        <v>69</v>
      </c>
      <c r="G85" s="132" t="str">
        <f>VLOOKUP(F85,Destination!$B$3:$E$337,2,0)</f>
        <v>HCM(Q9)</v>
      </c>
      <c r="H85" s="133">
        <f>VLOOKUP(F85,Destination!$B$2:$E$337,4,0)</f>
        <v>27</v>
      </c>
      <c r="I85" s="133">
        <f t="shared" si="2"/>
        <v>30</v>
      </c>
      <c r="J85" s="134">
        <f>INDEX(Cost!$A$2:$G$26,MATCH(I85,Cost!$A$2:$A$26,0),MATCH($E85,Cost!$A$2:$G$2,0))</f>
        <v>514557</v>
      </c>
      <c r="K85" s="141"/>
      <c r="L85" s="142"/>
      <c r="M85" s="228">
        <f t="shared" si="3"/>
        <v>514557</v>
      </c>
      <c r="N85" s="230"/>
      <c r="O85" s="144" t="str">
        <f>VLOOKUP($F85,Destination!B$3:G$338,6,0)</f>
        <v>THÙNG</v>
      </c>
      <c r="P85" s="231"/>
      <c r="Q85" s="198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48"/>
    </row>
    <row r="86" spans="1:35" s="112" customFormat="1" ht="21.75" hidden="1" customHeight="1">
      <c r="A86" s="129">
        <f>IF(B85&lt;&gt;"",COUNTA(B$6:B85),"")</f>
        <v>80</v>
      </c>
      <c r="B86" s="217">
        <v>4662</v>
      </c>
      <c r="C86" s="249">
        <v>42561</v>
      </c>
      <c r="D86" s="198">
        <v>4181</v>
      </c>
      <c r="E86" s="215" t="str">
        <f>VLOOKUP($B86,'trong tai xe'!A$1:B$201,2,0)</f>
        <v>2.5T</v>
      </c>
      <c r="F86" s="64" t="s">
        <v>105</v>
      </c>
      <c r="G86" s="132" t="str">
        <f>VLOOKUP(F86,Destination!$B$3:$E$337,2,0)</f>
        <v>Binh Duong</v>
      </c>
      <c r="H86" s="133">
        <f>VLOOKUP(F86,Destination!$B$2:$E$337,4,0)</f>
        <v>14</v>
      </c>
      <c r="I86" s="133">
        <f t="shared" si="2"/>
        <v>20</v>
      </c>
      <c r="J86" s="134">
        <f>INDEX(Cost!$A$2:$G$26,MATCH(I86,Cost!$A$2:$A$26,0),MATCH($E86,Cost!$A$2:$G$2,0))</f>
        <v>449720</v>
      </c>
      <c r="K86" s="141"/>
      <c r="L86" s="142"/>
      <c r="M86" s="228">
        <f t="shared" si="3"/>
        <v>449720</v>
      </c>
      <c r="N86" s="230"/>
      <c r="O86" s="144" t="str">
        <f>VLOOKUP($F86,Destination!B$3:G$338,6,0)</f>
        <v>THÙNG</v>
      </c>
      <c r="P86" s="231"/>
      <c r="Q86" s="198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48"/>
    </row>
    <row r="87" spans="1:35" s="112" customFormat="1" ht="21.75" hidden="1" customHeight="1">
      <c r="A87" s="129">
        <f>IF(B86&lt;&gt;"",COUNTA(B$6:B86),"")</f>
        <v>81</v>
      </c>
      <c r="B87" s="217">
        <v>4662</v>
      </c>
      <c r="C87" s="249">
        <v>42592</v>
      </c>
      <c r="D87" s="198">
        <v>3825</v>
      </c>
      <c r="E87" s="215" t="str">
        <f>VLOOKUP($B87,'trong tai xe'!A$1:B$201,2,0)</f>
        <v>2.5T</v>
      </c>
      <c r="F87" s="64" t="s">
        <v>69</v>
      </c>
      <c r="G87" s="132" t="str">
        <f>VLOOKUP(F87,Destination!$B$3:$E$337,2,0)</f>
        <v>HCM(Q9)</v>
      </c>
      <c r="H87" s="133">
        <f>VLOOKUP(F87,Destination!$B$2:$E$337,4,0)</f>
        <v>27</v>
      </c>
      <c r="I87" s="133">
        <f t="shared" si="2"/>
        <v>30</v>
      </c>
      <c r="J87" s="134">
        <f>INDEX(Cost!$A$2:$G$26,MATCH(I87,Cost!$A$2:$A$26,0),MATCH($E87,Cost!$A$2:$G$2,0))</f>
        <v>514557</v>
      </c>
      <c r="K87" s="197"/>
      <c r="L87" s="196"/>
      <c r="M87" s="228">
        <f t="shared" si="3"/>
        <v>514557</v>
      </c>
      <c r="N87" s="230"/>
      <c r="O87" s="144" t="str">
        <f>VLOOKUP($F87,Destination!B$3:G$338,6,0)</f>
        <v>THÙNG</v>
      </c>
      <c r="P87" s="231"/>
      <c r="Q87" s="198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48"/>
    </row>
    <row r="88" spans="1:35" s="112" customFormat="1" ht="21.75" hidden="1" customHeight="1">
      <c r="A88" s="129">
        <f>IF(B87&lt;&gt;"",COUNTA(B$6:B87),"")</f>
        <v>82</v>
      </c>
      <c r="B88" s="217">
        <v>4662</v>
      </c>
      <c r="C88" s="249">
        <v>42592</v>
      </c>
      <c r="D88" s="198">
        <v>3645</v>
      </c>
      <c r="E88" s="215" t="str">
        <f>VLOOKUP($B88,'trong tai xe'!A$1:B$201,2,0)</f>
        <v>2.5T</v>
      </c>
      <c r="F88" s="64" t="s">
        <v>130</v>
      </c>
      <c r="G88" s="132" t="str">
        <f>VLOOKUP(F88,Destination!$B$3:$E$337,2,0)</f>
        <v>HOC MON</v>
      </c>
      <c r="H88" s="133">
        <f>VLOOKUP(F88,Destination!$B$2:$E$337,4,0)</f>
        <v>30</v>
      </c>
      <c r="I88" s="133">
        <f t="shared" si="2"/>
        <v>30</v>
      </c>
      <c r="J88" s="134">
        <f>INDEX(Cost!$A$2:$G$26,MATCH(I88,Cost!$A$2:$A$26,0),MATCH($E88,Cost!$A$2:$G$2,0))</f>
        <v>514557</v>
      </c>
      <c r="K88" s="141"/>
      <c r="L88" s="142"/>
      <c r="M88" s="228">
        <f t="shared" si="3"/>
        <v>514557</v>
      </c>
      <c r="N88" s="230"/>
      <c r="O88" s="144">
        <f>VLOOKUP($F88,Destination!B$3:G$338,6,0)</f>
        <v>0</v>
      </c>
      <c r="P88" s="231"/>
      <c r="Q88" s="198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48"/>
    </row>
    <row r="89" spans="1:35" s="112" customFormat="1" ht="21.75" hidden="1" customHeight="1">
      <c r="A89" s="129">
        <f>IF(B88&lt;&gt;"",COUNTA(B$6:B88),"")</f>
        <v>83</v>
      </c>
      <c r="B89" s="217">
        <v>4662</v>
      </c>
      <c r="C89" s="249">
        <v>42653</v>
      </c>
      <c r="D89" s="198">
        <v>3746</v>
      </c>
      <c r="E89" s="215" t="str">
        <f>VLOOKUP($B89,'trong tai xe'!A$1:B$201,2,0)</f>
        <v>2.5T</v>
      </c>
      <c r="F89" s="64" t="s">
        <v>87</v>
      </c>
      <c r="G89" s="132" t="str">
        <f>VLOOKUP(F89,Destination!$B$3:$E$337,2,0)</f>
        <v>Dong Nai</v>
      </c>
      <c r="H89" s="133">
        <f>VLOOKUP(F89,Destination!$B$2:$E$337,4,0)</f>
        <v>40</v>
      </c>
      <c r="I89" s="133">
        <f t="shared" si="2"/>
        <v>40</v>
      </c>
      <c r="J89" s="134">
        <f>INDEX(Cost!$A$2:$G$26,MATCH(I89,Cost!$A$2:$A$26,0),MATCH($E89,Cost!$A$2:$G$2,0))</f>
        <v>579395</v>
      </c>
      <c r="K89" s="141"/>
      <c r="L89" s="142"/>
      <c r="M89" s="228">
        <f t="shared" si="3"/>
        <v>579395</v>
      </c>
      <c r="N89" s="230"/>
      <c r="O89" s="144" t="str">
        <f>VLOOKUP($F89,Destination!B$3:G$338,6,0)</f>
        <v>THÙNG</v>
      </c>
      <c r="P89" s="231"/>
      <c r="Q89" s="198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  <c r="AI89" s="148"/>
    </row>
    <row r="90" spans="1:35" s="112" customFormat="1" ht="21.75" hidden="1" customHeight="1">
      <c r="A90" s="129">
        <f>IF(B89&lt;&gt;"",COUNTA(B$6:B89),"")</f>
        <v>84</v>
      </c>
      <c r="B90" s="217">
        <v>4662</v>
      </c>
      <c r="C90" s="249">
        <v>42653</v>
      </c>
      <c r="D90" s="198">
        <v>3667</v>
      </c>
      <c r="E90" s="215" t="str">
        <f>VLOOKUP($B90,'trong tai xe'!A$1:B$201,2,0)</f>
        <v>2.5T</v>
      </c>
      <c r="F90" s="64" t="s">
        <v>88</v>
      </c>
      <c r="G90" s="132" t="str">
        <f>VLOOKUP(F90,Destination!$B$3:$E$337,2,0)</f>
        <v>HCM</v>
      </c>
      <c r="H90" s="133">
        <f>VLOOKUP(F90,Destination!$B$2:$E$337,4,0)</f>
        <v>35</v>
      </c>
      <c r="I90" s="133">
        <f t="shared" si="2"/>
        <v>40</v>
      </c>
      <c r="J90" s="134">
        <f>INDEX(Cost!$A$2:$G$26,MATCH(I90,Cost!$A$2:$A$26,0),MATCH($E90,Cost!$A$2:$G$2,0))</f>
        <v>579395</v>
      </c>
      <c r="K90" s="141"/>
      <c r="L90" s="142"/>
      <c r="M90" s="228">
        <f t="shared" si="3"/>
        <v>579395</v>
      </c>
      <c r="N90" s="230"/>
      <c r="O90" s="144" t="str">
        <f>VLOOKUP($F90,Destination!B$3:G$338,6,0)</f>
        <v>BOARD</v>
      </c>
      <c r="P90" s="231"/>
      <c r="Q90" s="198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48"/>
    </row>
    <row r="91" spans="1:35" s="112" customFormat="1" ht="21.75" hidden="1" customHeight="1">
      <c r="A91" s="129">
        <f>IF(B90&lt;&gt;"",COUNTA(B$6:B90),"")</f>
        <v>85</v>
      </c>
      <c r="B91" s="217">
        <v>4662</v>
      </c>
      <c r="C91" s="249">
        <v>42684</v>
      </c>
      <c r="D91" s="198">
        <v>3765</v>
      </c>
      <c r="E91" s="215" t="str">
        <f>VLOOKUP($B91,'trong tai xe'!A$1:B$201,2,0)</f>
        <v>2.5T</v>
      </c>
      <c r="F91" s="64" t="s">
        <v>69</v>
      </c>
      <c r="G91" s="132" t="str">
        <f>VLOOKUP(F91,Destination!$B$3:$E$337,2,0)</f>
        <v>HCM(Q9)</v>
      </c>
      <c r="H91" s="133">
        <f>VLOOKUP(F91,Destination!$B$2:$E$337,4,0)</f>
        <v>27</v>
      </c>
      <c r="I91" s="133">
        <f t="shared" si="2"/>
        <v>30</v>
      </c>
      <c r="J91" s="134">
        <f>INDEX(Cost!$A$2:$G$26,MATCH(I91,Cost!$A$2:$A$26,0),MATCH($E91,Cost!$A$2:$G$2,0))</f>
        <v>514557</v>
      </c>
      <c r="K91" s="141"/>
      <c r="L91" s="142"/>
      <c r="M91" s="228">
        <f t="shared" si="3"/>
        <v>514557</v>
      </c>
      <c r="N91" s="230"/>
      <c r="O91" s="144" t="str">
        <f>VLOOKUP($F91,Destination!B$3:G$338,6,0)</f>
        <v>THÙNG</v>
      </c>
      <c r="P91" s="231"/>
      <c r="Q91" s="198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48"/>
    </row>
    <row r="92" spans="1:35" s="112" customFormat="1" ht="21.75" hidden="1" customHeight="1">
      <c r="A92" s="129">
        <f>IF(B91&lt;&gt;"",COUNTA(B$6:B91),"")</f>
        <v>86</v>
      </c>
      <c r="B92" s="217">
        <v>4662</v>
      </c>
      <c r="C92" s="249">
        <v>42714</v>
      </c>
      <c r="D92" s="198">
        <v>3962</v>
      </c>
      <c r="E92" s="215" t="str">
        <f>VLOOKUP($B92,'trong tai xe'!A$1:B$201,2,0)</f>
        <v>2.5T</v>
      </c>
      <c r="F92" s="64" t="s">
        <v>103</v>
      </c>
      <c r="G92" s="132" t="str">
        <f>VLOOKUP(F92,Destination!$B$3:$E$337,2,0)</f>
        <v>Binh Duong</v>
      </c>
      <c r="H92" s="133">
        <f>VLOOKUP(F92,Destination!$B$2:$E$337,4,0)</f>
        <v>25</v>
      </c>
      <c r="I92" s="133">
        <f t="shared" si="2"/>
        <v>30</v>
      </c>
      <c r="J92" s="134">
        <f>INDEX(Cost!$A$2:$G$26,MATCH(I92,Cost!$A$2:$A$26,0),MATCH($E92,Cost!$A$2:$G$2,0))</f>
        <v>514557</v>
      </c>
      <c r="K92" s="141"/>
      <c r="L92" s="142"/>
      <c r="M92" s="228">
        <f t="shared" si="3"/>
        <v>514557</v>
      </c>
      <c r="N92" s="230"/>
      <c r="O92" s="144" t="str">
        <f>VLOOKUP($F92,Destination!B$3:G$338,6,0)</f>
        <v>BOARD</v>
      </c>
      <c r="P92" s="231"/>
      <c r="Q92" s="198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  <c r="AI92" s="148"/>
    </row>
    <row r="93" spans="1:35" s="112" customFormat="1" ht="21.75" hidden="1" customHeight="1">
      <c r="A93" s="129">
        <f>IF(B92&lt;&gt;"",COUNTA(B$6:B92),"")</f>
        <v>87</v>
      </c>
      <c r="B93" s="217">
        <v>4662</v>
      </c>
      <c r="C93" s="249">
        <v>42714</v>
      </c>
      <c r="D93" s="198">
        <v>3915</v>
      </c>
      <c r="E93" s="215" t="str">
        <f>VLOOKUP($B93,'trong tai xe'!A$1:B$201,2,0)</f>
        <v>2.5T</v>
      </c>
      <c r="F93" s="64" t="s">
        <v>142</v>
      </c>
      <c r="G93" s="132" t="str">
        <f>VLOOKUP(F93,Destination!$B$3:$E$337,2,0)</f>
        <v>HCM</v>
      </c>
      <c r="H93" s="133">
        <f>VLOOKUP(F93,Destination!$B$2:$E$337,4,0)</f>
        <v>55</v>
      </c>
      <c r="I93" s="133">
        <f t="shared" si="2"/>
        <v>60</v>
      </c>
      <c r="J93" s="134">
        <f>INDEX(Cost!$A$2:$G$26,MATCH(I93,Cost!$A$2:$A$26,0),MATCH($E93,Cost!$A$2:$G$2,0))</f>
        <v>712310</v>
      </c>
      <c r="K93" s="141"/>
      <c r="L93" s="142"/>
      <c r="M93" s="228">
        <f t="shared" si="3"/>
        <v>712310</v>
      </c>
      <c r="N93" s="230"/>
      <c r="O93" s="144" t="str">
        <f>VLOOKUP($F93,Destination!B$3:G$338,6,0)</f>
        <v>THÙNG</v>
      </c>
      <c r="P93" s="231"/>
      <c r="Q93" s="198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13"/>
      <c r="AI93" s="148"/>
    </row>
    <row r="94" spans="1:35" s="112" customFormat="1" ht="21.75" hidden="1" customHeight="1">
      <c r="A94" s="129">
        <f>IF(B93&lt;&gt;"",COUNTA(B$6:B93),"")</f>
        <v>88</v>
      </c>
      <c r="B94" s="217">
        <v>5535</v>
      </c>
      <c r="C94" s="249">
        <v>42379</v>
      </c>
      <c r="D94" s="198">
        <v>4281</v>
      </c>
      <c r="E94" s="215" t="str">
        <f>VLOOKUP($B94,'trong tai xe'!A$1:B$201,2,0)</f>
        <v>2.5T</v>
      </c>
      <c r="F94" s="64" t="s">
        <v>98</v>
      </c>
      <c r="G94" s="132" t="str">
        <f>VLOOKUP(F94,Destination!$B$3:$E$337,2,0)</f>
        <v>HCM</v>
      </c>
      <c r="H94" s="133">
        <f>VLOOKUP(F94,Destination!$B$2:$E$337,4,0)</f>
        <v>14</v>
      </c>
      <c r="I94" s="133">
        <f t="shared" si="2"/>
        <v>20</v>
      </c>
      <c r="J94" s="134">
        <f>INDEX(Cost!$A$2:$G$26,MATCH(I94,Cost!$A$2:$A$26,0),MATCH($E94,Cost!$A$2:$G$2,0))</f>
        <v>449720</v>
      </c>
      <c r="K94" s="141"/>
      <c r="L94" s="142"/>
      <c r="M94" s="228">
        <f t="shared" si="3"/>
        <v>449720</v>
      </c>
      <c r="N94" s="230"/>
      <c r="O94" s="144" t="str">
        <f>VLOOKUP($F94,Destination!B$3:G$338,6,0)</f>
        <v>BOARD</v>
      </c>
      <c r="P94" s="231"/>
      <c r="Q94" s="198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  <c r="AI94" s="148"/>
    </row>
    <row r="95" spans="1:35" s="112" customFormat="1" ht="21.75" hidden="1" customHeight="1">
      <c r="A95" s="129">
        <f>IF(B94&lt;&gt;"",COUNTA(B$6:B94),"")</f>
        <v>89</v>
      </c>
      <c r="B95" s="217">
        <v>5535</v>
      </c>
      <c r="C95" s="249">
        <v>42439</v>
      </c>
      <c r="D95" s="198">
        <v>4311</v>
      </c>
      <c r="E95" s="215" t="str">
        <f>VLOOKUP($B95,'trong tai xe'!A$1:B$201,2,0)</f>
        <v>2.5T</v>
      </c>
      <c r="F95" s="64" t="s">
        <v>71</v>
      </c>
      <c r="G95" s="132" t="str">
        <f>VLOOKUP(F95,Destination!$B$3:$E$337,2,0)</f>
        <v>Binh Duong</v>
      </c>
      <c r="H95" s="133">
        <f>VLOOKUP(F95,Destination!$B$2:$E$337,4,0)</f>
        <v>1</v>
      </c>
      <c r="I95" s="133">
        <f t="shared" si="2"/>
        <v>10</v>
      </c>
      <c r="J95" s="134">
        <f>INDEX(Cost!$A$2:$G$26,MATCH(I95,Cost!$A$2:$A$26,0),MATCH($E95,Cost!$A$2:$G$2,0))*0.9</f>
        <v>337641.3</v>
      </c>
      <c r="K95" s="141"/>
      <c r="L95" s="142"/>
      <c r="M95" s="228">
        <f t="shared" si="3"/>
        <v>337641.3</v>
      </c>
      <c r="N95" s="230"/>
      <c r="O95" s="144" t="str">
        <f>VLOOKUP($F95,Destination!B$3:G$338,6,0)</f>
        <v>THÙNG</v>
      </c>
      <c r="P95" s="231"/>
      <c r="Q95" s="198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48"/>
    </row>
    <row r="96" spans="1:35" s="112" customFormat="1" ht="21.75" hidden="1" customHeight="1">
      <c r="A96" s="129">
        <f>IF(B95&lt;&gt;"",COUNTA(B$6:B95),"")</f>
        <v>90</v>
      </c>
      <c r="B96" s="217">
        <v>5535</v>
      </c>
      <c r="C96" s="249">
        <v>42439</v>
      </c>
      <c r="D96" s="198">
        <v>4214</v>
      </c>
      <c r="E96" s="215" t="str">
        <f>VLOOKUP($B96,'trong tai xe'!A$1:B$201,2,0)</f>
        <v>2.5T</v>
      </c>
      <c r="F96" s="64" t="s">
        <v>93</v>
      </c>
      <c r="G96" s="132" t="str">
        <f>VLOOKUP(F96,Destination!$B$3:$E$337,2,0)</f>
        <v>HCM</v>
      </c>
      <c r="H96" s="133">
        <f>VLOOKUP(F96,Destination!$B$2:$E$337,4,0)</f>
        <v>12</v>
      </c>
      <c r="I96" s="133">
        <f t="shared" si="2"/>
        <v>20</v>
      </c>
      <c r="J96" s="134">
        <f>INDEX(Cost!$A$2:$G$26,MATCH(I96,Cost!$A$2:$A$26,0),MATCH($E96,Cost!$A$2:$G$2,0))</f>
        <v>449720</v>
      </c>
      <c r="K96" s="141"/>
      <c r="L96" s="142"/>
      <c r="M96" s="228">
        <f t="shared" si="3"/>
        <v>449720</v>
      </c>
      <c r="N96" s="230"/>
      <c r="O96" s="144" t="str">
        <f>VLOOKUP($F96,Destination!B$3:G$338,6,0)</f>
        <v>THÙNG</v>
      </c>
      <c r="P96" s="231"/>
      <c r="Q96" s="198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48"/>
    </row>
    <row r="97" spans="1:35" s="112" customFormat="1" ht="21.75" hidden="1" customHeight="1">
      <c r="A97" s="129">
        <f>IF(B96&lt;&gt;"",COUNTA(B$6:B96),"")</f>
        <v>91</v>
      </c>
      <c r="B97" s="217">
        <v>5535</v>
      </c>
      <c r="C97" s="249">
        <v>42470</v>
      </c>
      <c r="D97" s="198">
        <v>4394</v>
      </c>
      <c r="E97" s="215" t="str">
        <f>VLOOKUP($B97,'trong tai xe'!A$1:B$201,2,0)</f>
        <v>2.5T</v>
      </c>
      <c r="F97" s="64" t="s">
        <v>78</v>
      </c>
      <c r="G97" s="132" t="str">
        <f>VLOOKUP(F97,Destination!$B$3:$E$337,2,0)</f>
        <v>HCM</v>
      </c>
      <c r="H97" s="133">
        <f>VLOOKUP(F97,Destination!$B$2:$E$337,4,0)</f>
        <v>35</v>
      </c>
      <c r="I97" s="133">
        <f t="shared" si="2"/>
        <v>40</v>
      </c>
      <c r="J97" s="134">
        <f>INDEX(Cost!$A$2:$G$26,MATCH(I97,Cost!$A$2:$A$26,0),MATCH($E97,Cost!$A$2:$G$2,0))</f>
        <v>579395</v>
      </c>
      <c r="K97" s="141">
        <f>J97/2</f>
        <v>289697.5</v>
      </c>
      <c r="L97" s="142" t="s">
        <v>114</v>
      </c>
      <c r="M97" s="228">
        <f t="shared" si="3"/>
        <v>869092.5</v>
      </c>
      <c r="N97" s="230"/>
      <c r="O97" s="144" t="str">
        <f>VLOOKUP($F97,Destination!B$3:G$338,6,0)</f>
        <v>THÙNG</v>
      </c>
      <c r="P97" s="231"/>
      <c r="Q97" s="198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13"/>
      <c r="AI97" s="148"/>
    </row>
    <row r="98" spans="1:35" s="112" customFormat="1" ht="21.75" hidden="1" customHeight="1">
      <c r="A98" s="129">
        <f>IF(B97&lt;&gt;"",COUNTA(B$6:B97),"")</f>
        <v>92</v>
      </c>
      <c r="B98" s="217">
        <v>5535</v>
      </c>
      <c r="C98" s="249">
        <v>42470</v>
      </c>
      <c r="D98" s="198">
        <v>4373</v>
      </c>
      <c r="E98" s="215" t="str">
        <f>VLOOKUP($B98,'trong tai xe'!A$1:B$201,2,0)</f>
        <v>2.5T</v>
      </c>
      <c r="F98" s="64" t="s">
        <v>86</v>
      </c>
      <c r="G98" s="132" t="str">
        <f>VLOOKUP(F98,Destination!$B$3:$E$337,2,0)</f>
        <v>Binh Duong</v>
      </c>
      <c r="H98" s="133">
        <f>VLOOKUP(F98,Destination!$B$2:$E$337,4,0)</f>
        <v>25</v>
      </c>
      <c r="I98" s="133">
        <f t="shared" si="2"/>
        <v>30</v>
      </c>
      <c r="J98" s="134">
        <f>INDEX(Cost!$A$2:$G$26,MATCH(I98,Cost!$A$2:$A$26,0),MATCH($E98,Cost!$A$2:$G$2,0))</f>
        <v>514557</v>
      </c>
      <c r="K98" s="141">
        <f>J98/2</f>
        <v>257278.5</v>
      </c>
      <c r="L98" s="142" t="s">
        <v>115</v>
      </c>
      <c r="M98" s="228">
        <f t="shared" si="3"/>
        <v>771835.5</v>
      </c>
      <c r="N98" s="230"/>
      <c r="O98" s="144" t="str">
        <f>VLOOKUP($F98,Destination!B$3:G$338,6,0)</f>
        <v>BOARD</v>
      </c>
      <c r="P98" s="231"/>
      <c r="Q98" s="198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  <c r="AD98" s="113"/>
      <c r="AE98" s="113"/>
      <c r="AF98" s="113"/>
      <c r="AG98" s="113"/>
      <c r="AH98" s="113"/>
      <c r="AI98" s="148"/>
    </row>
    <row r="99" spans="1:35" s="112" customFormat="1" ht="21.75" hidden="1" customHeight="1">
      <c r="A99" s="129">
        <f>IF(B98&lt;&gt;"",COUNTA(B$6:B98),"")</f>
        <v>93</v>
      </c>
      <c r="B99" s="217">
        <v>5535</v>
      </c>
      <c r="C99" s="249">
        <v>42500</v>
      </c>
      <c r="D99" s="198">
        <v>4161</v>
      </c>
      <c r="E99" s="215" t="str">
        <f>VLOOKUP($B99,'trong tai xe'!A$1:B$201,2,0)</f>
        <v>2.5T</v>
      </c>
      <c r="F99" s="64" t="s">
        <v>94</v>
      </c>
      <c r="G99" s="132" t="str">
        <f>VLOOKUP(F99,Destination!$B$3:$E$337,2,0)</f>
        <v>Dong Nai</v>
      </c>
      <c r="H99" s="133">
        <f>VLOOKUP(F99,Destination!$B$2:$E$337,4,0)</f>
        <v>35</v>
      </c>
      <c r="I99" s="133">
        <f t="shared" si="2"/>
        <v>40</v>
      </c>
      <c r="J99" s="134">
        <f>INDEX(Cost!$A$2:$G$26,MATCH(I99,Cost!$A$2:$A$26,0),MATCH($E99,Cost!$A$2:$G$2,0))</f>
        <v>579395</v>
      </c>
      <c r="K99" s="141"/>
      <c r="L99" s="142"/>
      <c r="M99" s="228">
        <f t="shared" si="3"/>
        <v>579395</v>
      </c>
      <c r="N99" s="230"/>
      <c r="O99" s="144" t="str">
        <f>VLOOKUP($F99,Destination!B$3:G$338,6,0)</f>
        <v>THÙNG</v>
      </c>
      <c r="P99" s="231"/>
      <c r="Q99" s="198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48"/>
    </row>
    <row r="100" spans="1:35" s="112" customFormat="1" ht="21.75" hidden="1" customHeight="1">
      <c r="A100" s="129">
        <f>IF(B99&lt;&gt;"",COUNTA(B$6:B99),"")</f>
        <v>94</v>
      </c>
      <c r="B100" s="217">
        <v>5535</v>
      </c>
      <c r="C100" s="249">
        <v>42531</v>
      </c>
      <c r="D100" s="198">
        <v>4152</v>
      </c>
      <c r="E100" s="215" t="str">
        <f>VLOOKUP($B100,'trong tai xe'!A$1:B$201,2,0)</f>
        <v>2.5T</v>
      </c>
      <c r="F100" s="64" t="s">
        <v>93</v>
      </c>
      <c r="G100" s="132" t="str">
        <f>VLOOKUP(F100,Destination!$B$3:$E$337,2,0)</f>
        <v>HCM</v>
      </c>
      <c r="H100" s="133">
        <f>VLOOKUP(F100,Destination!$B$2:$E$337,4,0)</f>
        <v>12</v>
      </c>
      <c r="I100" s="133">
        <f t="shared" si="2"/>
        <v>20</v>
      </c>
      <c r="J100" s="134">
        <f>INDEX(Cost!$A$2:$G$26,MATCH(I100,Cost!$A$2:$A$26,0),MATCH($E100,Cost!$A$2:$G$2,0))</f>
        <v>449720</v>
      </c>
      <c r="K100" s="141"/>
      <c r="L100" s="142"/>
      <c r="M100" s="228">
        <f t="shared" si="3"/>
        <v>449720</v>
      </c>
      <c r="N100" s="230"/>
      <c r="O100" s="144" t="str">
        <f>VLOOKUP($F100,Destination!B$3:G$338,6,0)</f>
        <v>THÙNG</v>
      </c>
      <c r="P100" s="231"/>
      <c r="Q100" s="198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48"/>
    </row>
    <row r="101" spans="1:35" s="112" customFormat="1" ht="21.75" hidden="1" customHeight="1">
      <c r="A101" s="129">
        <f>IF(B100&lt;&gt;"",COUNTA(B$6:B100),"")</f>
        <v>95</v>
      </c>
      <c r="B101" s="217">
        <v>5535</v>
      </c>
      <c r="C101" s="249">
        <v>42592</v>
      </c>
      <c r="D101" s="198">
        <v>3808</v>
      </c>
      <c r="E101" s="215" t="str">
        <f>VLOOKUP($B101,'trong tai xe'!A$1:B$201,2,0)</f>
        <v>2.5T</v>
      </c>
      <c r="F101" s="64" t="s">
        <v>69</v>
      </c>
      <c r="G101" s="132" t="str">
        <f>VLOOKUP(F101,Destination!$B$3:$E$337,2,0)</f>
        <v>HCM(Q9)</v>
      </c>
      <c r="H101" s="133">
        <f>VLOOKUP(F101,Destination!$B$2:$E$337,4,0)</f>
        <v>27</v>
      </c>
      <c r="I101" s="133">
        <f t="shared" si="2"/>
        <v>30</v>
      </c>
      <c r="J101" s="134">
        <f>INDEX(Cost!$A$2:$G$26,MATCH(I101,Cost!$A$2:$A$26,0),MATCH($E101,Cost!$A$2:$G$2,0))</f>
        <v>514557</v>
      </c>
      <c r="K101" s="197"/>
      <c r="L101" s="196"/>
      <c r="M101" s="228">
        <f t="shared" si="3"/>
        <v>514557</v>
      </c>
      <c r="N101" s="230"/>
      <c r="O101" s="144" t="str">
        <f>VLOOKUP($F101,Destination!B$3:G$338,6,0)</f>
        <v>THÙNG</v>
      </c>
      <c r="P101" s="231"/>
      <c r="Q101" s="198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48"/>
    </row>
    <row r="102" spans="1:35" s="112" customFormat="1" ht="21.75" hidden="1" customHeight="1">
      <c r="A102" s="129"/>
      <c r="B102" s="217">
        <v>5535</v>
      </c>
      <c r="C102" s="249">
        <v>42653</v>
      </c>
      <c r="D102" s="198">
        <v>3701</v>
      </c>
      <c r="E102" s="215" t="str">
        <f>VLOOKUP($B102,'trong tai xe'!A$1:B$201,2,0)</f>
        <v>2.5T</v>
      </c>
      <c r="F102" s="302" t="s">
        <v>93</v>
      </c>
      <c r="G102" s="132" t="str">
        <f>VLOOKUP(F102,Destination!$B$3:$E$337,2,0)</f>
        <v>HCM</v>
      </c>
      <c r="H102" s="133">
        <f>VLOOKUP(F102,Destination!$B$2:$E$337,4,0)</f>
        <v>12</v>
      </c>
      <c r="I102" s="133">
        <f t="shared" si="2"/>
        <v>20</v>
      </c>
      <c r="J102" s="134"/>
      <c r="K102" s="141"/>
      <c r="L102" s="142"/>
      <c r="M102" s="228">
        <f t="shared" si="3"/>
        <v>0</v>
      </c>
      <c r="N102" s="230"/>
      <c r="O102" s="144" t="str">
        <f>VLOOKUP($F102,Destination!B$3:G$338,6,0)</f>
        <v>THÙNG</v>
      </c>
      <c r="P102" s="231"/>
      <c r="Q102" s="198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  <c r="AI102" s="148"/>
    </row>
    <row r="103" spans="1:35" s="112" customFormat="1" ht="21.75" hidden="1" customHeight="1">
      <c r="A103" s="129">
        <f>IF(B102&lt;&gt;"",COUNTA(B$6:B102),"")</f>
        <v>97</v>
      </c>
      <c r="B103" s="217">
        <v>5535</v>
      </c>
      <c r="C103" s="249">
        <v>42653</v>
      </c>
      <c r="D103" s="198">
        <v>3750</v>
      </c>
      <c r="E103" s="215" t="str">
        <f>VLOOKUP($B103,'trong tai xe'!A$1:B$201,2,0)</f>
        <v>2.5T</v>
      </c>
      <c r="F103" s="64" t="s">
        <v>94</v>
      </c>
      <c r="G103" s="132" t="str">
        <f>VLOOKUP(F103,Destination!$B$3:$E$337,2,0)</f>
        <v>Dong Nai</v>
      </c>
      <c r="H103" s="133">
        <f>VLOOKUP(F103,Destination!$B$2:$E$337,4,0)</f>
        <v>35</v>
      </c>
      <c r="I103" s="133">
        <f t="shared" si="2"/>
        <v>40</v>
      </c>
      <c r="J103" s="134">
        <f>INDEX(Cost!$A$2:$G$26,MATCH(I103,Cost!$A$2:$A$26,0),MATCH($E103,Cost!$A$2:$G$2,0))</f>
        <v>579395</v>
      </c>
      <c r="K103" s="141"/>
      <c r="L103" s="142"/>
      <c r="M103" s="228">
        <f t="shared" si="3"/>
        <v>579395</v>
      </c>
      <c r="N103" s="230"/>
      <c r="O103" s="144" t="str">
        <f>VLOOKUP($F103,Destination!B$3:G$338,6,0)</f>
        <v>THÙNG</v>
      </c>
      <c r="P103" s="231"/>
      <c r="Q103" s="198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48"/>
    </row>
    <row r="104" spans="1:35" s="112" customFormat="1" ht="21.75" hidden="1" customHeight="1">
      <c r="A104" s="129">
        <f>IF(B103&lt;&gt;"",COUNTA(B$6:B103),"")</f>
        <v>98</v>
      </c>
      <c r="B104" s="217">
        <v>5535</v>
      </c>
      <c r="C104" s="249">
        <v>42653</v>
      </c>
      <c r="D104" s="198">
        <v>3760</v>
      </c>
      <c r="E104" s="215" t="str">
        <f>VLOOKUP($B104,'trong tai xe'!A$1:B$201,2,0)</f>
        <v>2.5T</v>
      </c>
      <c r="F104" s="64" t="s">
        <v>89</v>
      </c>
      <c r="G104" s="132" t="str">
        <f>VLOOKUP(F104,Destination!$B$3:$E$337,2,0)</f>
        <v>Binh Duong</v>
      </c>
      <c r="H104" s="133">
        <f>VLOOKUP(F104,Destination!$B$2:$E$337,4,0)</f>
        <v>10</v>
      </c>
      <c r="I104" s="133">
        <f t="shared" si="2"/>
        <v>10</v>
      </c>
      <c r="J104" s="134">
        <f>INDEX(Cost!$A$2:$G$26,MATCH(I104,Cost!$A$2:$A$26,0),MATCH($E104,Cost!$A$2:$G$2,0))</f>
        <v>375157</v>
      </c>
      <c r="K104" s="141"/>
      <c r="L104" s="142"/>
      <c r="M104" s="228">
        <f t="shared" si="3"/>
        <v>375157</v>
      </c>
      <c r="N104" s="230"/>
      <c r="O104" s="144" t="str">
        <f>VLOOKUP($F104,Destination!B$3:G$338,6,0)</f>
        <v>THÙNG</v>
      </c>
      <c r="P104" s="231"/>
      <c r="Q104" s="198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  <c r="AG104" s="113"/>
      <c r="AH104" s="113"/>
      <c r="AI104" s="148"/>
    </row>
    <row r="105" spans="1:35" s="112" customFormat="1" ht="21.75" hidden="1" customHeight="1">
      <c r="A105" s="129">
        <f>IF(B104&lt;&gt;"",COUNTA(B$6:B104),"")</f>
        <v>99</v>
      </c>
      <c r="B105" s="217">
        <v>5535</v>
      </c>
      <c r="C105" s="249">
        <v>42684</v>
      </c>
      <c r="D105" s="198">
        <v>3774</v>
      </c>
      <c r="E105" s="215" t="str">
        <f>VLOOKUP($B105,'trong tai xe'!A$1:B$201,2,0)</f>
        <v>2.5T</v>
      </c>
      <c r="F105" s="64" t="s">
        <v>106</v>
      </c>
      <c r="G105" s="132" t="str">
        <f>VLOOKUP(F105,Destination!$B$3:$E$337,2,0)</f>
        <v>HCM</v>
      </c>
      <c r="H105" s="133">
        <f>VLOOKUP(F105,Destination!$B$2:$E$337,4,0)</f>
        <v>55</v>
      </c>
      <c r="I105" s="133">
        <f t="shared" si="2"/>
        <v>60</v>
      </c>
      <c r="J105" s="134">
        <f>INDEX(Cost!$A$2:$G$26,MATCH(I105,Cost!$A$2:$A$26,0),MATCH($E105,Cost!$A$2:$G$2,0))</f>
        <v>712310</v>
      </c>
      <c r="K105" s="141"/>
      <c r="L105" s="142"/>
      <c r="M105" s="228">
        <f t="shared" si="3"/>
        <v>712310</v>
      </c>
      <c r="N105" s="230"/>
      <c r="O105" s="144" t="str">
        <f>VLOOKUP($F105,Destination!B$3:G$338,6,0)</f>
        <v>THÙNG</v>
      </c>
      <c r="P105" s="231"/>
      <c r="Q105" s="198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  <c r="AI105" s="148"/>
    </row>
    <row r="106" spans="1:35" s="112" customFormat="1" ht="21.75" hidden="1" customHeight="1">
      <c r="A106" s="129">
        <f>IF(B105&lt;&gt;"",COUNTA(B$6:B105),"")</f>
        <v>100</v>
      </c>
      <c r="B106" s="217">
        <v>5535</v>
      </c>
      <c r="C106" s="249">
        <v>42714</v>
      </c>
      <c r="D106" s="198">
        <v>3924</v>
      </c>
      <c r="E106" s="215" t="str">
        <f>VLOOKUP($B106,'trong tai xe'!A$1:B$201,2,0)</f>
        <v>2.5T</v>
      </c>
      <c r="F106" s="64" t="s">
        <v>99</v>
      </c>
      <c r="G106" s="132" t="str">
        <f>VLOOKUP(F106,Destination!$B$3:$E$337,2,0)</f>
        <v>Binh Duong</v>
      </c>
      <c r="H106" s="133">
        <f>VLOOKUP(F106,Destination!$B$2:$E$337,4,0)</f>
        <v>8</v>
      </c>
      <c r="I106" s="133">
        <f t="shared" si="2"/>
        <v>10</v>
      </c>
      <c r="J106" s="134">
        <f>INDEX(Cost!$A$2:$G$26,MATCH(I106,Cost!$A$2:$A$26,0),MATCH($E106,Cost!$A$2:$G$2,0))</f>
        <v>375157</v>
      </c>
      <c r="K106" s="141"/>
      <c r="L106" s="142"/>
      <c r="M106" s="228">
        <f t="shared" si="3"/>
        <v>375157</v>
      </c>
      <c r="N106" s="230"/>
      <c r="O106" s="144" t="str">
        <f>VLOOKUP($F106,Destination!B$3:G$338,6,0)</f>
        <v>BOARD</v>
      </c>
      <c r="P106" s="231"/>
      <c r="Q106" s="198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  <c r="AI106" s="148"/>
    </row>
    <row r="107" spans="1:35" s="112" customFormat="1" ht="21.75" hidden="1" customHeight="1">
      <c r="A107" s="129">
        <f>IF(B106&lt;&gt;"",COUNTA(B$6:B106),"")</f>
        <v>101</v>
      </c>
      <c r="B107" s="217">
        <v>5535</v>
      </c>
      <c r="C107" s="249">
        <v>42714</v>
      </c>
      <c r="D107" s="198">
        <v>3946</v>
      </c>
      <c r="E107" s="215" t="str">
        <f>VLOOKUP($B107,'trong tai xe'!A$1:B$201,2,0)</f>
        <v>2.5T</v>
      </c>
      <c r="F107" s="64" t="s">
        <v>105</v>
      </c>
      <c r="G107" s="132" t="str">
        <f>VLOOKUP(F107,Destination!$B$3:$E$337,2,0)</f>
        <v>Binh Duong</v>
      </c>
      <c r="H107" s="133">
        <f>VLOOKUP(F107,Destination!$B$2:$E$337,4,0)</f>
        <v>14</v>
      </c>
      <c r="I107" s="133">
        <f t="shared" si="2"/>
        <v>20</v>
      </c>
      <c r="J107" s="134">
        <f>INDEX(Cost!$A$2:$G$26,MATCH(I107,Cost!$A$2:$A$26,0),MATCH($E107,Cost!$A$2:$G$2,0))</f>
        <v>449720</v>
      </c>
      <c r="K107" s="141"/>
      <c r="L107" s="142"/>
      <c r="M107" s="228">
        <f t="shared" si="3"/>
        <v>449720</v>
      </c>
      <c r="N107" s="230"/>
      <c r="O107" s="144" t="str">
        <f>VLOOKUP($F107,Destination!B$3:G$338,6,0)</f>
        <v>THÙNG</v>
      </c>
      <c r="P107" s="231"/>
      <c r="Q107" s="198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48"/>
    </row>
    <row r="108" spans="1:35" s="112" customFormat="1" ht="21.75" hidden="1" customHeight="1">
      <c r="A108" s="129">
        <f>IF(B107&lt;&gt;"",COUNTA(B$6:B107),"")</f>
        <v>102</v>
      </c>
      <c r="B108" s="217">
        <v>5535</v>
      </c>
      <c r="C108" s="249" t="s">
        <v>113</v>
      </c>
      <c r="D108" s="198">
        <v>4343</v>
      </c>
      <c r="E108" s="215" t="str">
        <f>VLOOKUP($B108,'trong tai xe'!A$1:B$201,2,0)</f>
        <v>2.5T</v>
      </c>
      <c r="F108" s="64" t="s">
        <v>105</v>
      </c>
      <c r="G108" s="132" t="str">
        <f>VLOOKUP(F108,Destination!$B$3:$E$337,2,0)</f>
        <v>Binh Duong</v>
      </c>
      <c r="H108" s="133">
        <f>VLOOKUP(F108,Destination!$B$2:$E$337,4,0)</f>
        <v>14</v>
      </c>
      <c r="I108" s="133">
        <f t="shared" si="2"/>
        <v>20</v>
      </c>
      <c r="J108" s="134">
        <f>INDEX(Cost!$A$2:$G$26,MATCH(I108,Cost!$A$2:$A$26,0),MATCH($E108,Cost!$A$2:$G$2,0))</f>
        <v>449720</v>
      </c>
      <c r="K108" s="141"/>
      <c r="L108" s="142"/>
      <c r="M108" s="228">
        <f t="shared" si="3"/>
        <v>449720</v>
      </c>
      <c r="N108" s="230"/>
      <c r="O108" s="144" t="str">
        <f>VLOOKUP($F108,Destination!B$3:G$338,6,0)</f>
        <v>THÙNG</v>
      </c>
      <c r="P108" s="231"/>
      <c r="Q108" s="198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48"/>
    </row>
    <row r="109" spans="1:35" s="112" customFormat="1" ht="21.75" hidden="1" customHeight="1">
      <c r="A109" s="129">
        <f>IF(B108&lt;&gt;"",COUNTA(B$6:B108),"")</f>
        <v>103</v>
      </c>
      <c r="B109" s="217">
        <v>5535</v>
      </c>
      <c r="C109" s="249" t="s">
        <v>123</v>
      </c>
      <c r="D109" s="198">
        <v>3616</v>
      </c>
      <c r="E109" s="215" t="str">
        <f>VLOOKUP($B109,'trong tai xe'!A$1:B$201,2,0)</f>
        <v>2.5T</v>
      </c>
      <c r="F109" s="64" t="s">
        <v>96</v>
      </c>
      <c r="G109" s="132" t="str">
        <f>VLOOKUP(F109,Destination!$B$3:$E$337,2,0)</f>
        <v>SONG THAN</v>
      </c>
      <c r="H109" s="133">
        <f>VLOOKUP(F109,Destination!$B$2:$E$337,4,0)</f>
        <v>17</v>
      </c>
      <c r="I109" s="133">
        <f t="shared" si="2"/>
        <v>20</v>
      </c>
      <c r="J109" s="134">
        <f>INDEX(Cost!$A$2:$G$26,MATCH(I109,Cost!$A$2:$A$26,0),MATCH($E109,Cost!$A$2:$G$2,0))</f>
        <v>449720</v>
      </c>
      <c r="K109" s="141"/>
      <c r="L109" s="142"/>
      <c r="M109" s="228">
        <f t="shared" si="3"/>
        <v>449720</v>
      </c>
      <c r="N109" s="230"/>
      <c r="O109" s="144" t="str">
        <f>VLOOKUP($F109,Destination!B$3:G$338,6,0)</f>
        <v>THÙNG</v>
      </c>
      <c r="P109" s="231"/>
      <c r="Q109" s="198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  <c r="AD109" s="113"/>
      <c r="AE109" s="113"/>
      <c r="AF109" s="113"/>
      <c r="AG109" s="113"/>
      <c r="AH109" s="113"/>
      <c r="AI109" s="148"/>
    </row>
    <row r="110" spans="1:35" s="112" customFormat="1" ht="21.75" hidden="1" customHeight="1">
      <c r="A110" s="129">
        <f>IF(B109&lt;&gt;"",COUNTA(B$6:B109),"")</f>
        <v>104</v>
      </c>
      <c r="B110" s="217">
        <v>5535</v>
      </c>
      <c r="C110" s="249" t="s">
        <v>123</v>
      </c>
      <c r="D110" s="198">
        <v>3612</v>
      </c>
      <c r="E110" s="215" t="str">
        <f>VLOOKUP($B110,'trong tai xe'!A$1:B$201,2,0)</f>
        <v>2.5T</v>
      </c>
      <c r="F110" s="64" t="s">
        <v>89</v>
      </c>
      <c r="G110" s="132" t="str">
        <f>VLOOKUP(F110,Destination!$B$3:$E$337,2,0)</f>
        <v>Binh Duong</v>
      </c>
      <c r="H110" s="133">
        <f>VLOOKUP(F110,Destination!$B$2:$E$337,4,0)</f>
        <v>10</v>
      </c>
      <c r="I110" s="133">
        <f t="shared" si="2"/>
        <v>10</v>
      </c>
      <c r="J110" s="134">
        <f>INDEX(Cost!$A$2:$G$26,MATCH(I110,Cost!$A$2:$A$26,0),MATCH($E110,Cost!$A$2:$G$2,0))</f>
        <v>375157</v>
      </c>
      <c r="K110" s="141"/>
      <c r="L110" s="142"/>
      <c r="M110" s="228">
        <f t="shared" si="3"/>
        <v>375157</v>
      </c>
      <c r="N110" s="230"/>
      <c r="O110" s="144" t="str">
        <f>VLOOKUP($F110,Destination!B$3:G$338,6,0)</f>
        <v>THÙNG</v>
      </c>
      <c r="P110" s="231"/>
      <c r="Q110" s="198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48"/>
    </row>
    <row r="111" spans="1:35" s="112" customFormat="1" ht="21.75" hidden="1" customHeight="1">
      <c r="A111" s="129">
        <f>IF(B110&lt;&gt;"",COUNTA(B$6:B110),"")</f>
        <v>105</v>
      </c>
      <c r="B111" s="217">
        <v>6359</v>
      </c>
      <c r="C111" s="249">
        <v>42653</v>
      </c>
      <c r="D111" s="198">
        <v>3666</v>
      </c>
      <c r="E111" s="215" t="str">
        <f>VLOOKUP($B111,'trong tai xe'!A$1:B$201,2,0)</f>
        <v>5T</v>
      </c>
      <c r="F111" s="64" t="s">
        <v>77</v>
      </c>
      <c r="G111" s="132" t="str">
        <f>VLOOKUP(F111,Destination!$B$3:$E$337,2,0)</f>
        <v>SONG THAN 3</v>
      </c>
      <c r="H111" s="133">
        <f>VLOOKUP(F111,Destination!$B$2:$E$337,4,0)</f>
        <v>24</v>
      </c>
      <c r="I111" s="133">
        <f t="shared" si="2"/>
        <v>30</v>
      </c>
      <c r="J111" s="134">
        <f>INDEX(Cost!$A$2:$G$26,MATCH(I111,Cost!$A$2:$A$26,0),MATCH($E111,Cost!$A$2:$G$2,0))</f>
        <v>691065</v>
      </c>
      <c r="K111" s="141"/>
      <c r="L111" s="142"/>
      <c r="M111" s="228">
        <f t="shared" si="3"/>
        <v>691065</v>
      </c>
      <c r="N111" s="230"/>
      <c r="O111" s="144" t="str">
        <f>VLOOKUP($F111,Destination!B$3:G$338,6,0)</f>
        <v>BOARD</v>
      </c>
      <c r="P111" s="231"/>
      <c r="Q111" s="198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48"/>
    </row>
    <row r="112" spans="1:35" s="112" customFormat="1" ht="21.75" hidden="1" customHeight="1">
      <c r="A112" s="129">
        <f>IF(B111&lt;&gt;"",COUNTA(B$6:B111),"")</f>
        <v>106</v>
      </c>
      <c r="B112" s="217">
        <v>6359</v>
      </c>
      <c r="C112" s="249">
        <v>42684</v>
      </c>
      <c r="D112" s="198">
        <v>3783</v>
      </c>
      <c r="E112" s="215" t="str">
        <f>VLOOKUP($B112,'trong tai xe'!A$1:B$201,2,0)</f>
        <v>5T</v>
      </c>
      <c r="F112" s="64" t="s">
        <v>91</v>
      </c>
      <c r="G112" s="132" t="str">
        <f>VLOOKUP(F112,Destination!$B$3:$E$337,2,0)</f>
        <v>LONG AN</v>
      </c>
      <c r="H112" s="133">
        <f>VLOOKUP(F112,Destination!$B$2:$E$337,4,0)</f>
        <v>64</v>
      </c>
      <c r="I112" s="133">
        <f t="shared" si="2"/>
        <v>70</v>
      </c>
      <c r="J112" s="134">
        <f>INDEX(Cost!$A$2:$G$26,MATCH(I112,Cost!$A$2:$A$26,0),MATCH($E112,Cost!$A$2:$G$2,0))</f>
        <v>1035900</v>
      </c>
      <c r="K112" s="141"/>
      <c r="L112" s="142"/>
      <c r="M112" s="228">
        <f t="shared" si="3"/>
        <v>1035900</v>
      </c>
      <c r="N112" s="230"/>
      <c r="O112" s="144" t="str">
        <f>VLOOKUP($F112,Destination!B$3:G$338,6,0)</f>
        <v>BOARD</v>
      </c>
      <c r="P112" s="231"/>
      <c r="Q112" s="198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  <c r="AG112" s="113"/>
      <c r="AH112" s="113"/>
      <c r="AI112" s="148"/>
    </row>
    <row r="113" spans="1:35" s="112" customFormat="1" ht="21.75" hidden="1" customHeight="1">
      <c r="A113" s="129">
        <f>IF(B112&lt;&gt;"",COUNTA(B$6:B112),"")</f>
        <v>107</v>
      </c>
      <c r="B113" s="217">
        <v>6359</v>
      </c>
      <c r="C113" s="249">
        <v>42714</v>
      </c>
      <c r="D113" s="198">
        <v>3947</v>
      </c>
      <c r="E113" s="215" t="str">
        <f>VLOOKUP($B113,'trong tai xe'!A$1:B$201,2,0)</f>
        <v>5T</v>
      </c>
      <c r="F113" s="64" t="s">
        <v>91</v>
      </c>
      <c r="G113" s="132" t="str">
        <f>VLOOKUP(F113,Destination!$B$3:$E$337,2,0)</f>
        <v>LONG AN</v>
      </c>
      <c r="H113" s="133">
        <f>VLOOKUP(F113,Destination!$B$2:$E$337,4,0)</f>
        <v>64</v>
      </c>
      <c r="I113" s="133">
        <f t="shared" si="2"/>
        <v>70</v>
      </c>
      <c r="J113" s="134">
        <f>INDEX(Cost!$A$2:$G$26,MATCH(I113,Cost!$A$2:$A$26,0),MATCH($E113,Cost!$A$2:$G$2,0))</f>
        <v>1035900</v>
      </c>
      <c r="K113" s="141"/>
      <c r="L113" s="142"/>
      <c r="M113" s="228">
        <f t="shared" si="3"/>
        <v>1035900</v>
      </c>
      <c r="N113" s="230"/>
      <c r="O113" s="144" t="str">
        <f>VLOOKUP($F113,Destination!B$3:G$338,6,0)</f>
        <v>BOARD</v>
      </c>
      <c r="P113" s="231"/>
      <c r="Q113" s="198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48"/>
    </row>
    <row r="114" spans="1:35" s="112" customFormat="1" ht="21.75" hidden="1" customHeight="1">
      <c r="A114" s="129">
        <f>IF(B113&lt;&gt;"",COUNTA(B$6:B113),"")</f>
        <v>108</v>
      </c>
      <c r="B114" s="217">
        <v>6969</v>
      </c>
      <c r="C114" s="249">
        <v>42653</v>
      </c>
      <c r="D114" s="198">
        <v>3651</v>
      </c>
      <c r="E114" s="215" t="str">
        <f>VLOOKUP($B114,'trong tai xe'!A$1:B$201,2,0)</f>
        <v>8T</v>
      </c>
      <c r="F114" s="64" t="s">
        <v>101</v>
      </c>
      <c r="G114" s="132" t="str">
        <f>VLOOKUP(F114,Destination!$B$3:$E$337,2,0)</f>
        <v>Binh Duong</v>
      </c>
      <c r="H114" s="133">
        <f>VLOOKUP(F114,Destination!$B$2:$E$337,4,0)</f>
        <v>15</v>
      </c>
      <c r="I114" s="133">
        <f t="shared" si="2"/>
        <v>20</v>
      </c>
      <c r="J114" s="134">
        <f>INDEX(Cost!$A$2:$G$26,MATCH(I114,Cost!$A$2:$A$26,0),MATCH($E114,Cost!$A$2:$G$2,0))</f>
        <v>1057891</v>
      </c>
      <c r="K114" s="141"/>
      <c r="L114" s="142"/>
      <c r="M114" s="228">
        <f t="shared" si="3"/>
        <v>1057891</v>
      </c>
      <c r="N114" s="230"/>
      <c r="O114" s="144" t="str">
        <f>VLOOKUP($F114,Destination!B$3:G$338,6,0)</f>
        <v>THÙNG</v>
      </c>
      <c r="P114" s="231"/>
      <c r="Q114" s="198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48"/>
    </row>
    <row r="115" spans="1:35" s="112" customFormat="1" ht="21.75" hidden="1" customHeight="1">
      <c r="A115" s="129">
        <f>IF(B114&lt;&gt;"",COUNTA(B$6:B114),"")</f>
        <v>109</v>
      </c>
      <c r="B115" s="217">
        <v>6980</v>
      </c>
      <c r="C115" s="249">
        <v>42439</v>
      </c>
      <c r="D115" s="198">
        <v>4302</v>
      </c>
      <c r="E115" s="215" t="str">
        <f>VLOOKUP($B115,'trong tai xe'!A$1:B$201,2,0)</f>
        <v>5T</v>
      </c>
      <c r="F115" s="64" t="s">
        <v>94</v>
      </c>
      <c r="G115" s="132" t="str">
        <f>VLOOKUP(F115,Destination!$B$3:$E$337,2,0)</f>
        <v>Dong Nai</v>
      </c>
      <c r="H115" s="133">
        <f>VLOOKUP(F115,Destination!$B$2:$E$337,4,0)</f>
        <v>35</v>
      </c>
      <c r="I115" s="133">
        <f t="shared" si="2"/>
        <v>40</v>
      </c>
      <c r="J115" s="134">
        <f>INDEX(Cost!$A$2:$G$26,MATCH(I115,Cost!$A$2:$A$26,0),MATCH($E115,Cost!$A$2:$G$2,0))</f>
        <v>777275</v>
      </c>
      <c r="K115" s="141"/>
      <c r="L115" s="142"/>
      <c r="M115" s="228">
        <f t="shared" si="3"/>
        <v>777275</v>
      </c>
      <c r="N115" s="230"/>
      <c r="O115" s="144" t="str">
        <f>VLOOKUP($F115,Destination!B$3:G$338,6,0)</f>
        <v>THÙNG</v>
      </c>
      <c r="P115" s="231"/>
      <c r="Q115" s="198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48"/>
    </row>
    <row r="116" spans="1:35" s="112" customFormat="1" ht="21.75" hidden="1" customHeight="1">
      <c r="A116" s="129">
        <f>IF(B115&lt;&gt;"",COUNTA(B$6:B115),"")</f>
        <v>110</v>
      </c>
      <c r="B116" s="217">
        <v>6980</v>
      </c>
      <c r="C116" s="249">
        <v>42439</v>
      </c>
      <c r="D116" s="198">
        <v>4326</v>
      </c>
      <c r="E116" s="215" t="str">
        <f>VLOOKUP($B116,'trong tai xe'!A$1:B$201,2,0)</f>
        <v>5T</v>
      </c>
      <c r="F116" s="64" t="s">
        <v>86</v>
      </c>
      <c r="G116" s="132" t="str">
        <f>VLOOKUP(F116,Destination!$B$3:$E$337,2,0)</f>
        <v>Binh Duong</v>
      </c>
      <c r="H116" s="133">
        <f>VLOOKUP(F116,Destination!$B$2:$E$337,4,0)</f>
        <v>25</v>
      </c>
      <c r="I116" s="133">
        <f t="shared" si="2"/>
        <v>30</v>
      </c>
      <c r="J116" s="134">
        <f>INDEX(Cost!$A$2:$G$26,MATCH(I116,Cost!$A$2:$A$26,0),MATCH($E116,Cost!$A$2:$G$2,0))</f>
        <v>691065</v>
      </c>
      <c r="K116" s="141"/>
      <c r="L116" s="142"/>
      <c r="M116" s="228">
        <f t="shared" si="3"/>
        <v>691065</v>
      </c>
      <c r="N116" s="230"/>
      <c r="O116" s="144" t="str">
        <f>VLOOKUP($F116,Destination!B$3:G$338,6,0)</f>
        <v>BOARD</v>
      </c>
      <c r="P116" s="231"/>
      <c r="Q116" s="198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48"/>
    </row>
    <row r="117" spans="1:35" s="112" customFormat="1" ht="21.75" hidden="1" customHeight="1">
      <c r="A117" s="129">
        <f>IF(B116&lt;&gt;"",COUNTA(B$6:B116),"")</f>
        <v>111</v>
      </c>
      <c r="B117" s="217">
        <v>6980</v>
      </c>
      <c r="C117" s="249">
        <v>42470</v>
      </c>
      <c r="D117" s="198">
        <v>4370</v>
      </c>
      <c r="E117" s="215" t="str">
        <f>VLOOKUP($B117,'trong tai xe'!A$1:B$201,2,0)</f>
        <v>5T</v>
      </c>
      <c r="F117" s="64" t="s">
        <v>69</v>
      </c>
      <c r="G117" s="132" t="str">
        <f>VLOOKUP(F117,Destination!$B$3:$E$337,2,0)</f>
        <v>HCM(Q9)</v>
      </c>
      <c r="H117" s="133">
        <f>VLOOKUP(F117,Destination!$B$2:$E$337,4,0)</f>
        <v>27</v>
      </c>
      <c r="I117" s="133">
        <f t="shared" si="2"/>
        <v>30</v>
      </c>
      <c r="J117" s="134">
        <f>INDEX(Cost!$A$2:$G$26,MATCH(I117,Cost!$A$2:$A$26,0),MATCH($E117,Cost!$A$2:$G$2,0))</f>
        <v>691065</v>
      </c>
      <c r="K117" s="141"/>
      <c r="L117" s="142"/>
      <c r="M117" s="228">
        <f t="shared" si="3"/>
        <v>691065</v>
      </c>
      <c r="N117" s="230"/>
      <c r="O117" s="144" t="str">
        <f>VLOOKUP($F117,Destination!B$3:G$338,6,0)</f>
        <v>THÙNG</v>
      </c>
      <c r="P117" s="231"/>
      <c r="Q117" s="198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48"/>
    </row>
    <row r="118" spans="1:35" s="112" customFormat="1" ht="21.75" hidden="1" customHeight="1">
      <c r="A118" s="129">
        <f>IF(B117&lt;&gt;"",COUNTA(B$6:B117),"")</f>
        <v>112</v>
      </c>
      <c r="B118" s="217">
        <v>6980</v>
      </c>
      <c r="C118" s="249">
        <v>42500</v>
      </c>
      <c r="D118" s="198">
        <v>4451</v>
      </c>
      <c r="E118" s="215" t="str">
        <f>VLOOKUP($B118,'trong tai xe'!A$1:B$201,2,0)</f>
        <v>5T</v>
      </c>
      <c r="F118" s="64" t="s">
        <v>69</v>
      </c>
      <c r="G118" s="132" t="str">
        <f>VLOOKUP(F118,Destination!$B$3:$E$337,2,0)</f>
        <v>HCM(Q9)</v>
      </c>
      <c r="H118" s="133">
        <f>VLOOKUP(F118,Destination!$B$2:$E$337,4,0)</f>
        <v>27</v>
      </c>
      <c r="I118" s="133">
        <f t="shared" si="2"/>
        <v>30</v>
      </c>
      <c r="J118" s="134">
        <f>INDEX(Cost!$A$2:$G$26,MATCH(I118,Cost!$A$2:$A$26,0),MATCH($E118,Cost!$A$2:$G$2,0))</f>
        <v>691065</v>
      </c>
      <c r="K118" s="141"/>
      <c r="L118" s="142"/>
      <c r="M118" s="228">
        <f t="shared" si="3"/>
        <v>691065</v>
      </c>
      <c r="N118" s="230"/>
      <c r="O118" s="144" t="str">
        <f>VLOOKUP($F118,Destination!B$3:G$338,6,0)</f>
        <v>THÙNG</v>
      </c>
      <c r="P118" s="231"/>
      <c r="Q118" s="198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  <c r="AI118" s="148"/>
    </row>
    <row r="119" spans="1:35" s="112" customFormat="1" ht="21.75" hidden="1" customHeight="1">
      <c r="A119" s="129">
        <f>IF(B118&lt;&gt;"",COUNTA(B$6:B118),"")</f>
        <v>113</v>
      </c>
      <c r="B119" s="217">
        <v>6980</v>
      </c>
      <c r="C119" s="249">
        <v>42500</v>
      </c>
      <c r="D119" s="198">
        <v>4102</v>
      </c>
      <c r="E119" s="215" t="str">
        <f>VLOOKUP($B119,'trong tai xe'!A$1:B$201,2,0)</f>
        <v>5T</v>
      </c>
      <c r="F119" s="64" t="s">
        <v>86</v>
      </c>
      <c r="G119" s="132" t="str">
        <f>VLOOKUP(F119,Destination!$B$3:$E$337,2,0)</f>
        <v>Binh Duong</v>
      </c>
      <c r="H119" s="133">
        <f>VLOOKUP(F119,Destination!$B$2:$E$337,4,0)</f>
        <v>25</v>
      </c>
      <c r="I119" s="133">
        <f t="shared" si="2"/>
        <v>30</v>
      </c>
      <c r="J119" s="134">
        <f>INDEX(Cost!$A$2:$G$26,MATCH(I119,Cost!$A$2:$A$26,0),MATCH($E119,Cost!$A$2:$G$2,0))</f>
        <v>691065</v>
      </c>
      <c r="K119" s="141">
        <f>J119/2</f>
        <v>345532.5</v>
      </c>
      <c r="L119" s="142" t="s">
        <v>115</v>
      </c>
      <c r="M119" s="228">
        <f t="shared" si="3"/>
        <v>1036597.5</v>
      </c>
      <c r="N119" s="230"/>
      <c r="O119" s="144" t="str">
        <f>VLOOKUP($F119,Destination!B$3:G$338,6,0)</f>
        <v>BOARD</v>
      </c>
      <c r="P119" s="231"/>
      <c r="Q119" s="198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3"/>
      <c r="AG119" s="113"/>
      <c r="AH119" s="113"/>
      <c r="AI119" s="148"/>
    </row>
    <row r="120" spans="1:35" s="112" customFormat="1" ht="21.75" hidden="1" customHeight="1">
      <c r="A120" s="129">
        <f>IF(B119&lt;&gt;"",COUNTA(B$6:B119),"")</f>
        <v>114</v>
      </c>
      <c r="B120" s="217">
        <v>6980</v>
      </c>
      <c r="C120" s="249">
        <v>42531</v>
      </c>
      <c r="D120" s="198">
        <v>4148</v>
      </c>
      <c r="E120" s="215" t="str">
        <f>VLOOKUP($B120,'trong tai xe'!A$1:B$201,2,0)</f>
        <v>5T</v>
      </c>
      <c r="F120" s="64" t="s">
        <v>87</v>
      </c>
      <c r="G120" s="132" t="str">
        <f>VLOOKUP(F120,Destination!$B$3:$E$337,2,0)</f>
        <v>Dong Nai</v>
      </c>
      <c r="H120" s="133">
        <f>VLOOKUP(F120,Destination!$B$2:$E$337,4,0)</f>
        <v>40</v>
      </c>
      <c r="I120" s="133">
        <f t="shared" si="2"/>
        <v>40</v>
      </c>
      <c r="J120" s="134">
        <f>INDEX(Cost!$A$2:$G$26,MATCH(I120,Cost!$A$2:$A$26,0),MATCH($E120,Cost!$A$2:$G$2,0))</f>
        <v>777275</v>
      </c>
      <c r="K120" s="141"/>
      <c r="L120" s="142"/>
      <c r="M120" s="228">
        <f t="shared" si="3"/>
        <v>777275</v>
      </c>
      <c r="N120" s="230"/>
      <c r="O120" s="144" t="str">
        <f>VLOOKUP($F120,Destination!B$3:G$338,6,0)</f>
        <v>THÙNG</v>
      </c>
      <c r="P120" s="231"/>
      <c r="Q120" s="198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  <c r="AE120" s="113"/>
      <c r="AF120" s="113"/>
      <c r="AG120" s="113"/>
      <c r="AH120" s="113"/>
      <c r="AI120" s="148"/>
    </row>
    <row r="121" spans="1:35" s="112" customFormat="1" ht="21.75" hidden="1" customHeight="1">
      <c r="A121" s="129">
        <f>IF(B120&lt;&gt;"",COUNTA(B$6:B120),"")</f>
        <v>115</v>
      </c>
      <c r="B121" s="217">
        <v>6980</v>
      </c>
      <c r="C121" s="249">
        <v>42561</v>
      </c>
      <c r="D121" s="198">
        <v>4173</v>
      </c>
      <c r="E121" s="215" t="str">
        <f>VLOOKUP($B121,'trong tai xe'!A$1:B$201,2,0)</f>
        <v>5T</v>
      </c>
      <c r="F121" s="64" t="s">
        <v>69</v>
      </c>
      <c r="G121" s="132" t="str">
        <f>VLOOKUP(F121,Destination!$B$3:$E$337,2,0)</f>
        <v>HCM(Q9)</v>
      </c>
      <c r="H121" s="133">
        <f>VLOOKUP(F121,Destination!$B$2:$E$337,4,0)</f>
        <v>27</v>
      </c>
      <c r="I121" s="133">
        <f t="shared" si="2"/>
        <v>30</v>
      </c>
      <c r="J121" s="134">
        <f>INDEX(Cost!$A$2:$G$26,MATCH(I121,Cost!$A$2:$A$26,0),MATCH($E121,Cost!$A$2:$G$2,0))</f>
        <v>691065</v>
      </c>
      <c r="K121" s="141"/>
      <c r="L121" s="142"/>
      <c r="M121" s="228">
        <f t="shared" si="3"/>
        <v>691065</v>
      </c>
      <c r="N121" s="230"/>
      <c r="O121" s="144" t="str">
        <f>VLOOKUP($F121,Destination!B$3:G$338,6,0)</f>
        <v>THÙNG</v>
      </c>
      <c r="P121" s="231"/>
      <c r="Q121" s="198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13"/>
      <c r="AF121" s="113"/>
      <c r="AG121" s="113"/>
      <c r="AH121" s="113"/>
      <c r="AI121" s="148"/>
    </row>
    <row r="122" spans="1:35" s="112" customFormat="1" ht="21.75" hidden="1" customHeight="1">
      <c r="A122" s="129">
        <f>IF(B121&lt;&gt;"",COUNTA(B$6:B121),"")</f>
        <v>116</v>
      </c>
      <c r="B122" s="217">
        <v>6980</v>
      </c>
      <c r="C122" s="249">
        <v>42561</v>
      </c>
      <c r="D122" s="198">
        <v>3632</v>
      </c>
      <c r="E122" s="215" t="str">
        <f>VLOOKUP($B122,'trong tai xe'!A$1:B$201,2,0)</f>
        <v>5T</v>
      </c>
      <c r="F122" s="64" t="s">
        <v>92</v>
      </c>
      <c r="G122" s="132" t="str">
        <f>VLOOKUP(F122,Destination!$B$3:$E$337,2,0)</f>
        <v>HCM</v>
      </c>
      <c r="H122" s="133">
        <f>VLOOKUP(F122,Destination!$B$2:$E$337,4,0)</f>
        <v>8</v>
      </c>
      <c r="I122" s="133">
        <f t="shared" si="2"/>
        <v>10</v>
      </c>
      <c r="J122" s="134">
        <f>INDEX(Cost!$A$2:$G$26,MATCH(I122,Cost!$A$2:$A$26,0),MATCH($E122,Cost!$A$2:$G$2,0))</f>
        <v>505718</v>
      </c>
      <c r="K122" s="141"/>
      <c r="L122" s="142"/>
      <c r="M122" s="228">
        <f t="shared" si="3"/>
        <v>505718</v>
      </c>
      <c r="N122" s="230"/>
      <c r="O122" s="144" t="str">
        <f>VLOOKUP($F122,Destination!B$3:G$338,6,0)</f>
        <v>BOARD</v>
      </c>
      <c r="P122" s="231"/>
      <c r="Q122" s="198"/>
      <c r="R122" s="113"/>
      <c r="S122" s="113"/>
      <c r="T122" s="113"/>
      <c r="U122" s="113"/>
      <c r="V122" s="113"/>
      <c r="W122" s="113"/>
      <c r="X122" s="113"/>
      <c r="Y122" s="113"/>
      <c r="Z122" s="113"/>
      <c r="AA122" s="113"/>
      <c r="AB122" s="113"/>
      <c r="AC122" s="113"/>
      <c r="AD122" s="113"/>
      <c r="AE122" s="113"/>
      <c r="AF122" s="113"/>
      <c r="AG122" s="113"/>
      <c r="AH122" s="113"/>
      <c r="AI122" s="148"/>
    </row>
    <row r="123" spans="1:35" s="112" customFormat="1" ht="21.75" hidden="1" customHeight="1">
      <c r="A123" s="129">
        <f>IF(B122&lt;&gt;"",COUNTA(B$6:B122),"")</f>
        <v>117</v>
      </c>
      <c r="B123" s="217">
        <v>6980</v>
      </c>
      <c r="C123" s="249">
        <v>42592</v>
      </c>
      <c r="D123" s="198">
        <v>3824</v>
      </c>
      <c r="E123" s="215" t="str">
        <f>VLOOKUP($B123,'trong tai xe'!A$1:B$201,2,0)</f>
        <v>5T</v>
      </c>
      <c r="F123" s="64" t="s">
        <v>69</v>
      </c>
      <c r="G123" s="132" t="str">
        <f>VLOOKUP(F123,Destination!$B$3:$E$337,2,0)</f>
        <v>HCM(Q9)</v>
      </c>
      <c r="H123" s="133">
        <f>VLOOKUP(F123,Destination!$B$2:$E$337,4,0)</f>
        <v>27</v>
      </c>
      <c r="I123" s="133">
        <f t="shared" si="2"/>
        <v>30</v>
      </c>
      <c r="J123" s="134">
        <f>INDEX(Cost!$A$2:$G$26,MATCH(I123,Cost!$A$2:$A$26,0),MATCH($E123,Cost!$A$2:$G$2,0))</f>
        <v>691065</v>
      </c>
      <c r="K123" s="197"/>
      <c r="L123" s="196"/>
      <c r="M123" s="228">
        <f t="shared" si="3"/>
        <v>691065</v>
      </c>
      <c r="N123" s="230"/>
      <c r="O123" s="144" t="str">
        <f>VLOOKUP($F123,Destination!B$3:G$338,6,0)</f>
        <v>THÙNG</v>
      </c>
      <c r="P123" s="231"/>
      <c r="Q123" s="198"/>
      <c r="R123" s="113"/>
      <c r="S123" s="113"/>
      <c r="T123" s="113"/>
      <c r="U123" s="113"/>
      <c r="V123" s="113"/>
      <c r="W123" s="113"/>
      <c r="X123" s="113"/>
      <c r="Y123" s="113"/>
      <c r="Z123" s="113"/>
      <c r="AA123" s="113"/>
      <c r="AB123" s="113"/>
      <c r="AC123" s="113"/>
      <c r="AD123" s="113"/>
      <c r="AE123" s="113"/>
      <c r="AF123" s="113"/>
      <c r="AG123" s="113"/>
      <c r="AH123" s="113"/>
      <c r="AI123" s="148"/>
    </row>
    <row r="124" spans="1:35" s="112" customFormat="1" ht="21.75" hidden="1" customHeight="1">
      <c r="A124" s="129">
        <f>IF(B123&lt;&gt;"",COUNTA(B$6:B123),"")</f>
        <v>118</v>
      </c>
      <c r="B124" s="217">
        <v>6980</v>
      </c>
      <c r="C124" s="249">
        <v>42653</v>
      </c>
      <c r="D124" s="198">
        <v>3719</v>
      </c>
      <c r="E124" s="215" t="str">
        <f>VLOOKUP($B124,'trong tai xe'!A$1:B$201,2,0)</f>
        <v>5T</v>
      </c>
      <c r="F124" s="64" t="s">
        <v>117</v>
      </c>
      <c r="G124" s="132" t="str">
        <f>VLOOKUP(F124,Destination!$B$3:$E$337,2,0)</f>
        <v>Long An</v>
      </c>
      <c r="H124" s="133">
        <f>VLOOKUP(F124,Destination!$B$2:$E$337,4,0)</f>
        <v>93</v>
      </c>
      <c r="I124" s="133">
        <f t="shared" si="2"/>
        <v>100</v>
      </c>
      <c r="J124" s="134">
        <f>INDEX(Cost!$A$2:$G$26,MATCH(I124,Cost!$A$2:$A$26,0),MATCH($E124,Cost!$A$2:$G$2,0))</f>
        <v>1294526</v>
      </c>
      <c r="K124" s="141"/>
      <c r="L124" s="142"/>
      <c r="M124" s="228">
        <f t="shared" si="3"/>
        <v>1294526</v>
      </c>
      <c r="N124" s="230"/>
      <c r="O124" s="144" t="str">
        <f>VLOOKUP($F124,Destination!B$3:G$338,6,0)</f>
        <v>THÙNG</v>
      </c>
      <c r="P124" s="231"/>
      <c r="Q124" s="198"/>
      <c r="R124" s="113"/>
      <c r="S124" s="113"/>
      <c r="T124" s="113"/>
      <c r="U124" s="113"/>
      <c r="V124" s="113"/>
      <c r="W124" s="113"/>
      <c r="X124" s="113"/>
      <c r="Y124" s="113"/>
      <c r="Z124" s="113"/>
      <c r="AA124" s="113"/>
      <c r="AB124" s="113"/>
      <c r="AC124" s="113"/>
      <c r="AD124" s="113"/>
      <c r="AE124" s="113"/>
      <c r="AF124" s="113"/>
      <c r="AG124" s="113"/>
      <c r="AH124" s="113"/>
      <c r="AI124" s="148"/>
    </row>
    <row r="125" spans="1:35" s="112" customFormat="1" ht="21.75" hidden="1" customHeight="1">
      <c r="A125" s="129">
        <f>IF(B124&lt;&gt;"",COUNTA(B$6:B124),"")</f>
        <v>119</v>
      </c>
      <c r="B125" s="217">
        <v>6980</v>
      </c>
      <c r="C125" s="249">
        <v>42684</v>
      </c>
      <c r="D125" s="198">
        <v>3696</v>
      </c>
      <c r="E125" s="215" t="str">
        <f>VLOOKUP($B125,'trong tai xe'!A$1:B$201,2,0)</f>
        <v>5T</v>
      </c>
      <c r="F125" s="64" t="s">
        <v>77</v>
      </c>
      <c r="G125" s="132" t="str">
        <f>VLOOKUP(F125,Destination!$B$3:$E$337,2,0)</f>
        <v>SONG THAN 3</v>
      </c>
      <c r="H125" s="133">
        <f>VLOOKUP(F125,Destination!$B$2:$E$337,4,0)</f>
        <v>24</v>
      </c>
      <c r="I125" s="133">
        <f t="shared" si="2"/>
        <v>30</v>
      </c>
      <c r="J125" s="134">
        <f>INDEX(Cost!$A$2:$G$26,MATCH(I125,Cost!$A$2:$A$26,0),MATCH($E125,Cost!$A$2:$G$2,0))</f>
        <v>691065</v>
      </c>
      <c r="K125" s="141"/>
      <c r="L125" s="142"/>
      <c r="M125" s="228">
        <f t="shared" si="3"/>
        <v>691065</v>
      </c>
      <c r="N125" s="230"/>
      <c r="O125" s="144" t="str">
        <f>VLOOKUP($F125,Destination!B$3:G$338,6,0)</f>
        <v>BOARD</v>
      </c>
      <c r="P125" s="231"/>
      <c r="Q125" s="198"/>
      <c r="R125" s="113"/>
      <c r="S125" s="113"/>
      <c r="T125" s="113"/>
      <c r="U125" s="113"/>
      <c r="V125" s="113"/>
      <c r="W125" s="113"/>
      <c r="X125" s="113"/>
      <c r="Y125" s="113"/>
      <c r="Z125" s="113"/>
      <c r="AA125" s="113"/>
      <c r="AB125" s="113"/>
      <c r="AC125" s="113"/>
      <c r="AD125" s="113"/>
      <c r="AE125" s="113"/>
      <c r="AF125" s="113"/>
      <c r="AG125" s="113"/>
      <c r="AH125" s="113"/>
      <c r="AI125" s="148"/>
    </row>
    <row r="126" spans="1:35" s="112" customFormat="1" ht="21.75" hidden="1" customHeight="1">
      <c r="A126" s="129">
        <f>IF(B125&lt;&gt;"",COUNTA(B$6:B125),"")</f>
        <v>120</v>
      </c>
      <c r="B126" s="217">
        <v>7138</v>
      </c>
      <c r="C126" s="249">
        <v>42379</v>
      </c>
      <c r="D126" s="198">
        <v>4291</v>
      </c>
      <c r="E126" s="215" t="str">
        <f>VLOOKUP($B126,'trong tai xe'!A$1:B$201,2,0)</f>
        <v>8T</v>
      </c>
      <c r="F126" s="64" t="s">
        <v>91</v>
      </c>
      <c r="G126" s="132" t="str">
        <f>VLOOKUP(F126,Destination!$B$3:$E$337,2,0)</f>
        <v>LONG AN</v>
      </c>
      <c r="H126" s="133">
        <f>VLOOKUP(F126,Destination!$B$2:$E$337,4,0)</f>
        <v>64</v>
      </c>
      <c r="I126" s="133">
        <f t="shared" si="2"/>
        <v>70</v>
      </c>
      <c r="J126" s="134">
        <f>INDEX(Cost!$A$2:$G$26,MATCH(I126,Cost!$A$2:$A$26,0),MATCH($E126,Cost!$A$2:$G$2,0))</f>
        <v>1564565</v>
      </c>
      <c r="K126" s="141"/>
      <c r="L126" s="142"/>
      <c r="M126" s="228">
        <f t="shared" si="3"/>
        <v>1564565</v>
      </c>
      <c r="N126" s="230"/>
      <c r="O126" s="144" t="str">
        <f>VLOOKUP($F126,Destination!B$3:G$338,6,0)</f>
        <v>BOARD</v>
      </c>
      <c r="P126" s="231"/>
      <c r="Q126" s="198"/>
      <c r="R126" s="113"/>
      <c r="S126" s="113"/>
      <c r="T126" s="113"/>
      <c r="U126" s="113"/>
      <c r="V126" s="113"/>
      <c r="W126" s="113"/>
      <c r="X126" s="113"/>
      <c r="Y126" s="113"/>
      <c r="Z126" s="113"/>
      <c r="AA126" s="113"/>
      <c r="AB126" s="113"/>
      <c r="AC126" s="113"/>
      <c r="AD126" s="113"/>
      <c r="AE126" s="113"/>
      <c r="AF126" s="113"/>
      <c r="AG126" s="113"/>
      <c r="AH126" s="113"/>
      <c r="AI126" s="148"/>
    </row>
    <row r="127" spans="1:35" s="112" customFormat="1" ht="21.75" hidden="1" customHeight="1">
      <c r="A127" s="129">
        <f>IF(B126&lt;&gt;"",COUNTA(B$6:B126),"")</f>
        <v>121</v>
      </c>
      <c r="B127" s="217">
        <v>7138</v>
      </c>
      <c r="C127" s="249">
        <v>42439</v>
      </c>
      <c r="D127" s="198">
        <v>4236</v>
      </c>
      <c r="E127" s="215" t="str">
        <f>VLOOKUP($B127,'trong tai xe'!A$1:B$201,2,0)</f>
        <v>8T</v>
      </c>
      <c r="F127" s="64" t="s">
        <v>103</v>
      </c>
      <c r="G127" s="132" t="str">
        <f>VLOOKUP(F127,Destination!$B$3:$E$337,2,0)</f>
        <v>Binh Duong</v>
      </c>
      <c r="H127" s="133">
        <f>VLOOKUP(F127,Destination!$B$2:$E$337,4,0)</f>
        <v>25</v>
      </c>
      <c r="I127" s="133">
        <f t="shared" si="2"/>
        <v>30</v>
      </c>
      <c r="J127" s="134">
        <f>INDEX(Cost!$A$2:$G$26,MATCH(I127,Cost!$A$2:$A$26,0),MATCH($E127,Cost!$A$2:$G$2,0))</f>
        <v>1159225</v>
      </c>
      <c r="K127" s="141"/>
      <c r="L127" s="142"/>
      <c r="M127" s="228">
        <f t="shared" si="3"/>
        <v>1159225</v>
      </c>
      <c r="N127" s="230"/>
      <c r="O127" s="144" t="str">
        <f>VLOOKUP($F127,Destination!B$3:G$338,6,0)</f>
        <v>BOARD</v>
      </c>
      <c r="P127" s="231"/>
      <c r="Q127" s="198"/>
      <c r="R127" s="113"/>
      <c r="S127" s="113"/>
      <c r="T127" s="113"/>
      <c r="U127" s="113"/>
      <c r="V127" s="113"/>
      <c r="W127" s="113"/>
      <c r="X127" s="113"/>
      <c r="Y127" s="113"/>
      <c r="Z127" s="113"/>
      <c r="AA127" s="113"/>
      <c r="AB127" s="113"/>
      <c r="AC127" s="113"/>
      <c r="AD127" s="113"/>
      <c r="AE127" s="113"/>
      <c r="AF127" s="113"/>
      <c r="AG127" s="113"/>
      <c r="AH127" s="113"/>
      <c r="AI127" s="148"/>
    </row>
    <row r="128" spans="1:35" s="112" customFormat="1" ht="21.75" hidden="1" customHeight="1">
      <c r="A128" s="129">
        <f>IF(B127&lt;&gt;"",COUNTA(B$6:B127),"")</f>
        <v>122</v>
      </c>
      <c r="B128" s="217">
        <v>7138</v>
      </c>
      <c r="C128" s="249">
        <v>42470</v>
      </c>
      <c r="D128" s="198">
        <v>4345</v>
      </c>
      <c r="E128" s="215" t="str">
        <f>VLOOKUP($B128,'trong tai xe'!A$1:B$201,2,0)</f>
        <v>8T</v>
      </c>
      <c r="F128" s="64" t="s">
        <v>94</v>
      </c>
      <c r="G128" s="132" t="str">
        <f>VLOOKUP(F128,Destination!$B$3:$E$337,2,0)</f>
        <v>Dong Nai</v>
      </c>
      <c r="H128" s="133">
        <f>VLOOKUP(F128,Destination!$B$2:$E$337,4,0)</f>
        <v>35</v>
      </c>
      <c r="I128" s="133">
        <f t="shared" si="2"/>
        <v>40</v>
      </c>
      <c r="J128" s="134">
        <f>INDEX(Cost!$A$2:$G$26,MATCH(I128,Cost!$A$2:$A$26,0),MATCH($E128,Cost!$A$2:$G$2,0))</f>
        <v>1260559</v>
      </c>
      <c r="K128" s="141"/>
      <c r="L128" s="142"/>
      <c r="M128" s="228">
        <f t="shared" si="3"/>
        <v>1260559</v>
      </c>
      <c r="N128" s="230"/>
      <c r="O128" s="144" t="str">
        <f>VLOOKUP($F128,Destination!B$3:G$338,6,0)</f>
        <v>THÙNG</v>
      </c>
      <c r="P128" s="231"/>
      <c r="Q128" s="198"/>
      <c r="R128" s="113"/>
      <c r="S128" s="113"/>
      <c r="T128" s="113"/>
      <c r="U128" s="113"/>
      <c r="V128" s="113"/>
      <c r="W128" s="113"/>
      <c r="X128" s="113"/>
      <c r="Y128" s="113"/>
      <c r="Z128" s="113"/>
      <c r="AA128" s="113"/>
      <c r="AB128" s="113"/>
      <c r="AC128" s="113"/>
      <c r="AD128" s="113"/>
      <c r="AE128" s="113"/>
      <c r="AF128" s="113"/>
      <c r="AG128" s="113"/>
      <c r="AH128" s="113"/>
      <c r="AI128" s="148"/>
    </row>
    <row r="129" spans="1:35" s="112" customFormat="1" ht="21.75" hidden="1" customHeight="1">
      <c r="A129" s="129">
        <f>IF(B128&lt;&gt;"",COUNTA(B$6:B128),"")</f>
        <v>123</v>
      </c>
      <c r="B129" s="217">
        <v>7138</v>
      </c>
      <c r="C129" s="249">
        <v>42500</v>
      </c>
      <c r="D129" s="198">
        <v>4391</v>
      </c>
      <c r="E129" s="215" t="str">
        <f>VLOOKUP($B129,'trong tai xe'!A$1:B$201,2,0)</f>
        <v>8T</v>
      </c>
      <c r="F129" s="64" t="s">
        <v>106</v>
      </c>
      <c r="G129" s="132" t="str">
        <f>VLOOKUP(F129,Destination!$B$3:$E$337,2,0)</f>
        <v>HCM</v>
      </c>
      <c r="H129" s="133">
        <f>VLOOKUP(F129,Destination!$B$2:$E$337,4,0)</f>
        <v>55</v>
      </c>
      <c r="I129" s="133">
        <f t="shared" si="2"/>
        <v>60</v>
      </c>
      <c r="J129" s="134">
        <f>INDEX(Cost!$A$2:$G$26,MATCH(I129,Cost!$A$2:$A$26,0),MATCH($E129,Cost!$A$2:$G$2,0))</f>
        <v>1468296</v>
      </c>
      <c r="K129" s="141"/>
      <c r="L129" s="142"/>
      <c r="M129" s="228">
        <f t="shared" si="3"/>
        <v>1468296</v>
      </c>
      <c r="N129" s="230"/>
      <c r="O129" s="144" t="str">
        <f>VLOOKUP($F129,Destination!B$3:G$338,6,0)</f>
        <v>THÙNG</v>
      </c>
      <c r="P129" s="231"/>
      <c r="Q129" s="198"/>
      <c r="R129" s="113"/>
      <c r="S129" s="113"/>
      <c r="T129" s="113"/>
      <c r="U129" s="113"/>
      <c r="V129" s="113"/>
      <c r="W129" s="113"/>
      <c r="X129" s="113"/>
      <c r="Y129" s="113"/>
      <c r="Z129" s="113"/>
      <c r="AA129" s="113"/>
      <c r="AB129" s="113"/>
      <c r="AC129" s="113"/>
      <c r="AD129" s="113"/>
      <c r="AE129" s="113"/>
      <c r="AF129" s="113"/>
      <c r="AG129" s="113"/>
      <c r="AH129" s="113"/>
      <c r="AI129" s="148"/>
    </row>
    <row r="130" spans="1:35" s="112" customFormat="1" ht="21.75" hidden="1" customHeight="1">
      <c r="A130" s="129">
        <f>IF(B129&lt;&gt;"",COUNTA(B$6:B129),"")</f>
        <v>124</v>
      </c>
      <c r="B130" s="217">
        <v>7138</v>
      </c>
      <c r="C130" s="249">
        <v>42531</v>
      </c>
      <c r="D130" s="198">
        <v>4158</v>
      </c>
      <c r="E130" s="215" t="str">
        <f>VLOOKUP($B130,'trong tai xe'!A$1:B$201,2,0)</f>
        <v>8T</v>
      </c>
      <c r="F130" s="64" t="s">
        <v>91</v>
      </c>
      <c r="G130" s="132" t="str">
        <f>VLOOKUP(F130,Destination!$B$3:$E$337,2,0)</f>
        <v>LONG AN</v>
      </c>
      <c r="H130" s="133">
        <f>VLOOKUP(F130,Destination!$B$2:$E$337,4,0)</f>
        <v>64</v>
      </c>
      <c r="I130" s="133">
        <f t="shared" si="2"/>
        <v>70</v>
      </c>
      <c r="J130" s="134">
        <f>INDEX(Cost!$A$2:$G$26,MATCH(I130,Cost!$A$2:$A$26,0),MATCH($E130,Cost!$A$2:$G$2,0))</f>
        <v>1564565</v>
      </c>
      <c r="K130" s="141"/>
      <c r="L130" s="142"/>
      <c r="M130" s="228">
        <f t="shared" si="3"/>
        <v>1564565</v>
      </c>
      <c r="N130" s="230"/>
      <c r="O130" s="144" t="str">
        <f>VLOOKUP($F130,Destination!B$3:G$338,6,0)</f>
        <v>BOARD</v>
      </c>
      <c r="P130" s="231"/>
      <c r="Q130" s="198"/>
      <c r="R130" s="113"/>
      <c r="S130" s="113"/>
      <c r="T130" s="113"/>
      <c r="U130" s="113"/>
      <c r="V130" s="113"/>
      <c r="W130" s="113"/>
      <c r="X130" s="113"/>
      <c r="Y130" s="113"/>
      <c r="Z130" s="113"/>
      <c r="AA130" s="113"/>
      <c r="AB130" s="113"/>
      <c r="AC130" s="113"/>
      <c r="AD130" s="113"/>
      <c r="AE130" s="113"/>
      <c r="AF130" s="113"/>
      <c r="AG130" s="113"/>
      <c r="AH130" s="113"/>
      <c r="AI130" s="148"/>
    </row>
    <row r="131" spans="1:35" s="112" customFormat="1" ht="21.75" hidden="1" customHeight="1">
      <c r="A131" s="129">
        <f>IF(B130&lt;&gt;"",COUNTA(B$6:B130),"")</f>
        <v>125</v>
      </c>
      <c r="B131" s="217">
        <v>7138</v>
      </c>
      <c r="C131" s="249">
        <v>42531</v>
      </c>
      <c r="D131" s="198">
        <v>4110</v>
      </c>
      <c r="E131" s="215" t="str">
        <f>VLOOKUP($B131,'trong tai xe'!A$1:B$201,2,0)</f>
        <v>8T</v>
      </c>
      <c r="F131" s="64" t="s">
        <v>121</v>
      </c>
      <c r="G131" s="132" t="str">
        <f>VLOOKUP(F131,Destination!$B$3:$E$337,2,0)</f>
        <v>HCM</v>
      </c>
      <c r="H131" s="133">
        <f>VLOOKUP(F131,Destination!$B$2:$E$337,4,0)</f>
        <v>35</v>
      </c>
      <c r="I131" s="133">
        <f t="shared" si="2"/>
        <v>40</v>
      </c>
      <c r="J131" s="134">
        <f>INDEX(Cost!$A$2:$G$26,MATCH(I131,Cost!$A$2:$A$26,0),MATCH($E131,Cost!$A$2:$G$2,0))</f>
        <v>1260559</v>
      </c>
      <c r="K131" s="141"/>
      <c r="L131" s="142"/>
      <c r="M131" s="228">
        <f t="shared" si="3"/>
        <v>1260559</v>
      </c>
      <c r="N131" s="230"/>
      <c r="O131" s="144" t="str">
        <f>VLOOKUP($F131,Destination!B$3:G$338,6,0)</f>
        <v>THÙNG</v>
      </c>
      <c r="P131" s="231"/>
      <c r="Q131" s="198"/>
      <c r="R131" s="113"/>
      <c r="S131" s="113"/>
      <c r="T131" s="113"/>
      <c r="U131" s="113"/>
      <c r="V131" s="113"/>
      <c r="W131" s="113"/>
      <c r="X131" s="113"/>
      <c r="Y131" s="113"/>
      <c r="Z131" s="113"/>
      <c r="AA131" s="113"/>
      <c r="AB131" s="113"/>
      <c r="AC131" s="113"/>
      <c r="AD131" s="113"/>
      <c r="AE131" s="113"/>
      <c r="AF131" s="113"/>
      <c r="AG131" s="113"/>
      <c r="AH131" s="113"/>
      <c r="AI131" s="148"/>
    </row>
    <row r="132" spans="1:35" s="112" customFormat="1" ht="21.75" hidden="1" customHeight="1">
      <c r="A132" s="129">
        <f>IF(B131&lt;&gt;"",COUNTA(B$6:B131),"")</f>
        <v>126</v>
      </c>
      <c r="B132" s="217">
        <v>7138</v>
      </c>
      <c r="C132" s="249">
        <v>42561</v>
      </c>
      <c r="D132" s="198">
        <v>4189</v>
      </c>
      <c r="E132" s="215" t="str">
        <f>VLOOKUP($B132,'trong tai xe'!A$1:B$201,2,0)</f>
        <v>8T</v>
      </c>
      <c r="F132" s="64" t="s">
        <v>91</v>
      </c>
      <c r="G132" s="132" t="str">
        <f>VLOOKUP(F132,Destination!$B$3:$E$337,2,0)</f>
        <v>LONG AN</v>
      </c>
      <c r="H132" s="133">
        <f>VLOOKUP(F132,Destination!$B$2:$E$337,4,0)</f>
        <v>64</v>
      </c>
      <c r="I132" s="133">
        <f t="shared" si="2"/>
        <v>70</v>
      </c>
      <c r="J132" s="134">
        <f>INDEX(Cost!$A$2:$G$26,MATCH(I132,Cost!$A$2:$A$26,0),MATCH($E132,Cost!$A$2:$G$2,0))</f>
        <v>1564565</v>
      </c>
      <c r="K132" s="141"/>
      <c r="L132" s="142"/>
      <c r="M132" s="228">
        <f t="shared" si="3"/>
        <v>1564565</v>
      </c>
      <c r="N132" s="230"/>
      <c r="O132" s="144" t="str">
        <f>VLOOKUP($F132,Destination!B$3:G$338,6,0)</f>
        <v>BOARD</v>
      </c>
      <c r="P132" s="231"/>
      <c r="Q132" s="198"/>
      <c r="R132" s="113"/>
      <c r="S132" s="113"/>
      <c r="T132" s="113"/>
      <c r="U132" s="113"/>
      <c r="V132" s="113"/>
      <c r="W132" s="113"/>
      <c r="X132" s="113"/>
      <c r="Y132" s="113"/>
      <c r="Z132" s="113"/>
      <c r="AA132" s="113"/>
      <c r="AB132" s="113"/>
      <c r="AC132" s="113"/>
      <c r="AD132" s="113"/>
      <c r="AE132" s="113"/>
      <c r="AF132" s="113"/>
      <c r="AG132" s="113"/>
      <c r="AH132" s="113"/>
      <c r="AI132" s="148"/>
    </row>
    <row r="133" spans="1:35" s="112" customFormat="1" ht="21.75" hidden="1" customHeight="1">
      <c r="A133" s="129">
        <f>IF(B132&lt;&gt;"",COUNTA(B$6:B132),"")</f>
        <v>127</v>
      </c>
      <c r="B133" s="217">
        <v>7138</v>
      </c>
      <c r="C133" s="249">
        <v>42592</v>
      </c>
      <c r="D133" s="198">
        <v>3821</v>
      </c>
      <c r="E133" s="215" t="str">
        <f>VLOOKUP($B133,'trong tai xe'!A$1:B$201,2,0)</f>
        <v>8T</v>
      </c>
      <c r="F133" s="64" t="s">
        <v>91</v>
      </c>
      <c r="G133" s="132" t="str">
        <f>VLOOKUP(F133,Destination!$B$3:$E$337,2,0)</f>
        <v>LONG AN</v>
      </c>
      <c r="H133" s="133">
        <f>VLOOKUP(F133,Destination!$B$2:$E$337,4,0)</f>
        <v>64</v>
      </c>
      <c r="I133" s="133">
        <f t="shared" si="2"/>
        <v>70</v>
      </c>
      <c r="J133" s="134">
        <f>INDEX(Cost!$A$2:$G$26,MATCH(I133,Cost!$A$2:$A$26,0),MATCH($E133,Cost!$A$2:$G$2,0))</f>
        <v>1564565</v>
      </c>
      <c r="K133" s="197"/>
      <c r="L133" s="196"/>
      <c r="M133" s="228">
        <f t="shared" si="3"/>
        <v>1564565</v>
      </c>
      <c r="N133" s="230"/>
      <c r="O133" s="144" t="str">
        <f>VLOOKUP($F133,Destination!B$3:G$338,6,0)</f>
        <v>BOARD</v>
      </c>
      <c r="P133" s="231"/>
      <c r="Q133" s="198"/>
      <c r="R133" s="113"/>
      <c r="S133" s="113"/>
      <c r="T133" s="113"/>
      <c r="U133" s="113"/>
      <c r="V133" s="113"/>
      <c r="W133" s="113"/>
      <c r="X133" s="113"/>
      <c r="Y133" s="113"/>
      <c r="Z133" s="113"/>
      <c r="AA133" s="113"/>
      <c r="AB133" s="113"/>
      <c r="AC133" s="113"/>
      <c r="AD133" s="113"/>
      <c r="AE133" s="113"/>
      <c r="AF133" s="113"/>
      <c r="AG133" s="113"/>
      <c r="AH133" s="113"/>
      <c r="AI133" s="148"/>
    </row>
    <row r="134" spans="1:35" s="112" customFormat="1" ht="21.75" hidden="1" customHeight="1">
      <c r="A134" s="129">
        <f>IF(B133&lt;&gt;"",COUNTA(B$6:B133),"")</f>
        <v>128</v>
      </c>
      <c r="B134" s="217">
        <v>7138</v>
      </c>
      <c r="C134" s="249">
        <v>42653</v>
      </c>
      <c r="D134" s="198">
        <v>3726</v>
      </c>
      <c r="E134" s="215" t="str">
        <f>VLOOKUP($B134,'trong tai xe'!A$1:B$201,2,0)</f>
        <v>8T</v>
      </c>
      <c r="F134" s="64" t="s">
        <v>91</v>
      </c>
      <c r="G134" s="132" t="str">
        <f>VLOOKUP(F134,Destination!$B$3:$E$337,2,0)</f>
        <v>LONG AN</v>
      </c>
      <c r="H134" s="133">
        <f>VLOOKUP(F134,Destination!$B$2:$E$337,4,0)</f>
        <v>64</v>
      </c>
      <c r="I134" s="133">
        <f t="shared" si="2"/>
        <v>70</v>
      </c>
      <c r="J134" s="134">
        <f>INDEX(Cost!$A$2:$G$26,MATCH(I134,Cost!$A$2:$A$26,0),MATCH($E134,Cost!$A$2:$G$2,0))</f>
        <v>1564565</v>
      </c>
      <c r="K134" s="141"/>
      <c r="L134" s="142"/>
      <c r="M134" s="228">
        <f t="shared" si="3"/>
        <v>1564565</v>
      </c>
      <c r="N134" s="230"/>
      <c r="O134" s="144" t="str">
        <f>VLOOKUP($F134,Destination!B$3:G$338,6,0)</f>
        <v>BOARD</v>
      </c>
      <c r="P134" s="231"/>
      <c r="Q134" s="198"/>
      <c r="R134" s="113"/>
      <c r="S134" s="113"/>
      <c r="T134" s="113"/>
      <c r="U134" s="113"/>
      <c r="V134" s="113"/>
      <c r="W134" s="113"/>
      <c r="X134" s="113"/>
      <c r="Y134" s="113"/>
      <c r="Z134" s="113"/>
      <c r="AA134" s="113"/>
      <c r="AB134" s="113"/>
      <c r="AC134" s="113"/>
      <c r="AD134" s="113"/>
      <c r="AE134" s="113"/>
      <c r="AF134" s="113"/>
      <c r="AG134" s="113"/>
      <c r="AH134" s="113"/>
      <c r="AI134" s="148"/>
    </row>
    <row r="135" spans="1:35" s="112" customFormat="1" ht="21.75" hidden="1" customHeight="1">
      <c r="A135" s="279">
        <f>IF(B134&lt;&gt;"",COUNTA(B$6:B134),"")</f>
        <v>129</v>
      </c>
      <c r="B135" s="217">
        <v>7138</v>
      </c>
      <c r="C135" s="249">
        <v>42684</v>
      </c>
      <c r="D135" s="198">
        <v>3901</v>
      </c>
      <c r="E135" s="215" t="str">
        <f>VLOOKUP($B135,'trong tai xe'!A$1:B$201,2,0)</f>
        <v>8T</v>
      </c>
      <c r="F135" s="302" t="s">
        <v>93</v>
      </c>
      <c r="G135" s="132" t="str">
        <f>VLOOKUP(F135,Destination!$B$3:$E$337,2,0)</f>
        <v>HCM</v>
      </c>
      <c r="H135" s="133">
        <f>VLOOKUP(F135,Destination!$B$2:$E$337,4,0)</f>
        <v>12</v>
      </c>
      <c r="I135" s="133">
        <f t="shared" ref="I135:I198" si="4">ROUNDUP(H135,-1)</f>
        <v>20</v>
      </c>
      <c r="J135" s="134"/>
      <c r="K135" s="141"/>
      <c r="L135" s="142"/>
      <c r="M135" s="228">
        <f t="shared" ref="M135:M198" si="5">IF(I135="","",J135+K135)</f>
        <v>0</v>
      </c>
      <c r="N135" s="230"/>
      <c r="O135" s="144" t="str">
        <f>VLOOKUP($F135,Destination!B$3:G$338,6,0)</f>
        <v>THÙNG</v>
      </c>
      <c r="P135" s="231"/>
      <c r="Q135" s="198"/>
      <c r="R135" s="113"/>
      <c r="S135" s="113"/>
      <c r="T135" s="113"/>
      <c r="U135" s="113"/>
      <c r="V135" s="113"/>
      <c r="W135" s="113"/>
      <c r="X135" s="113"/>
      <c r="Y135" s="113"/>
      <c r="Z135" s="113"/>
      <c r="AA135" s="113"/>
      <c r="AB135" s="113"/>
      <c r="AC135" s="113"/>
      <c r="AD135" s="113"/>
      <c r="AE135" s="113"/>
      <c r="AF135" s="113"/>
      <c r="AG135" s="113"/>
      <c r="AH135" s="113"/>
      <c r="AI135" s="148"/>
    </row>
    <row r="136" spans="1:35" s="112" customFormat="1" ht="21.75" hidden="1" customHeight="1">
      <c r="A136" s="129">
        <f>IF(B135&lt;&gt;"",COUNTA(B$6:B135),"")</f>
        <v>130</v>
      </c>
      <c r="B136" s="217">
        <v>7138</v>
      </c>
      <c r="C136" s="249">
        <v>42714</v>
      </c>
      <c r="D136" s="198">
        <v>3796</v>
      </c>
      <c r="E136" s="215" t="str">
        <f>VLOOKUP($B136,'trong tai xe'!A$1:B$201,2,0)</f>
        <v>8T</v>
      </c>
      <c r="F136" s="64" t="s">
        <v>118</v>
      </c>
      <c r="G136" s="132" t="str">
        <f>VLOOKUP(F136,Destination!$B$3:$E$337,2,0)</f>
        <v>Dong Nai</v>
      </c>
      <c r="H136" s="133">
        <f>VLOOKUP(F136,Destination!$B$2:$E$337,4,0)</f>
        <v>65</v>
      </c>
      <c r="I136" s="133">
        <f t="shared" si="4"/>
        <v>70</v>
      </c>
      <c r="J136" s="134">
        <f>INDEX(Cost!$A$2:$G$26,MATCH(I136,Cost!$A$2:$A$26,0),MATCH($E136,Cost!$A$2:$G$2,0))</f>
        <v>1564565</v>
      </c>
      <c r="K136" s="141"/>
      <c r="L136" s="142"/>
      <c r="M136" s="228">
        <f t="shared" si="5"/>
        <v>1564565</v>
      </c>
      <c r="N136" s="230"/>
      <c r="O136" s="144" t="str">
        <f>VLOOKUP($F136,Destination!B$3:G$338,6,0)</f>
        <v>BOARD</v>
      </c>
      <c r="P136" s="231"/>
      <c r="Q136" s="198"/>
      <c r="R136" s="113"/>
      <c r="S136" s="113"/>
      <c r="T136" s="113"/>
      <c r="U136" s="113"/>
      <c r="V136" s="113"/>
      <c r="W136" s="113"/>
      <c r="X136" s="113"/>
      <c r="Y136" s="113"/>
      <c r="Z136" s="113"/>
      <c r="AA136" s="113"/>
      <c r="AB136" s="113"/>
      <c r="AC136" s="113"/>
      <c r="AD136" s="113"/>
      <c r="AE136" s="113"/>
      <c r="AF136" s="113"/>
      <c r="AG136" s="113"/>
      <c r="AH136" s="113"/>
      <c r="AI136" s="148"/>
    </row>
    <row r="137" spans="1:35" s="112" customFormat="1" ht="21.75" customHeight="1">
      <c r="A137" s="129">
        <f>IF(B136&lt;&gt;"",COUNTA(B$6:B136),"")</f>
        <v>131</v>
      </c>
      <c r="B137" s="217">
        <v>8548</v>
      </c>
      <c r="C137" s="249">
        <v>42379</v>
      </c>
      <c r="D137" s="198">
        <v>4287</v>
      </c>
      <c r="E137" s="215" t="str">
        <f>VLOOKUP($B137,'trong tai xe'!A$1:B$201,2,0)</f>
        <v>2.5T</v>
      </c>
      <c r="F137" s="64" t="s">
        <v>100</v>
      </c>
      <c r="G137" s="132" t="str">
        <f>VLOOKUP(F137,Destination!$B$3:$E$337,2,0)</f>
        <v>HCM</v>
      </c>
      <c r="H137" s="133">
        <f>VLOOKUP(F137,Destination!$B$2:$E$337,4,0)</f>
        <v>22</v>
      </c>
      <c r="I137" s="133">
        <f t="shared" si="4"/>
        <v>30</v>
      </c>
      <c r="J137" s="134">
        <f>INDEX(Cost!$A$2:$G$26,MATCH(I137,Cost!$A$2:$A$26,0),MATCH($E137,Cost!$A$2:$G$2,0))</f>
        <v>514557</v>
      </c>
      <c r="K137" s="141"/>
      <c r="L137" s="142"/>
      <c r="M137" s="228">
        <f t="shared" si="5"/>
        <v>514557</v>
      </c>
      <c r="N137" s="230"/>
      <c r="O137" s="144" t="str">
        <f>VLOOKUP($F137,Destination!B$3:G$338,6,0)</f>
        <v>THÙNG</v>
      </c>
      <c r="P137" s="231"/>
      <c r="Q137" s="198"/>
      <c r="R137" s="113"/>
      <c r="S137" s="113"/>
      <c r="T137" s="113"/>
      <c r="U137" s="113"/>
      <c r="V137" s="113"/>
      <c r="W137" s="113"/>
      <c r="X137" s="113"/>
      <c r="Y137" s="113"/>
      <c r="Z137" s="113"/>
      <c r="AA137" s="113"/>
      <c r="AB137" s="113"/>
      <c r="AC137" s="113"/>
      <c r="AD137" s="113"/>
      <c r="AE137" s="113"/>
      <c r="AF137" s="113"/>
      <c r="AG137" s="113"/>
      <c r="AH137" s="113"/>
      <c r="AI137" s="148"/>
    </row>
    <row r="138" spans="1:35" s="112" customFormat="1" ht="21.75" customHeight="1">
      <c r="A138" s="129">
        <f>IF(B137&lt;&gt;"",COUNTA(B$6:B137),"")</f>
        <v>132</v>
      </c>
      <c r="B138" s="217">
        <v>8548</v>
      </c>
      <c r="C138" s="249">
        <v>42439</v>
      </c>
      <c r="D138" s="198">
        <v>4243</v>
      </c>
      <c r="E138" s="215" t="str">
        <f>VLOOKUP($B138,'trong tai xe'!A$1:B$201,2,0)</f>
        <v>2.5T</v>
      </c>
      <c r="F138" s="64" t="s">
        <v>101</v>
      </c>
      <c r="G138" s="132" t="str">
        <f>VLOOKUP(F138,Destination!$B$3:$E$337,2,0)</f>
        <v>Binh Duong</v>
      </c>
      <c r="H138" s="133">
        <f>VLOOKUP(F138,Destination!$B$2:$E$337,4,0)</f>
        <v>15</v>
      </c>
      <c r="I138" s="133">
        <f t="shared" si="4"/>
        <v>20</v>
      </c>
      <c r="J138" s="134">
        <f>INDEX(Cost!$A$2:$G$26,MATCH(I138,Cost!$A$2:$A$26,0),MATCH($E138,Cost!$A$2:$G$2,0))</f>
        <v>449720</v>
      </c>
      <c r="K138" s="141"/>
      <c r="L138" s="142"/>
      <c r="M138" s="228">
        <f t="shared" si="5"/>
        <v>449720</v>
      </c>
      <c r="N138" s="230"/>
      <c r="O138" s="144" t="str">
        <f>VLOOKUP($F138,Destination!B$3:G$338,6,0)</f>
        <v>THÙNG</v>
      </c>
      <c r="P138" s="231"/>
      <c r="Q138" s="198"/>
      <c r="R138" s="113"/>
      <c r="S138" s="113"/>
      <c r="T138" s="113"/>
      <c r="U138" s="113"/>
      <c r="V138" s="113"/>
      <c r="W138" s="113"/>
      <c r="X138" s="113"/>
      <c r="Y138" s="113"/>
      <c r="Z138" s="113"/>
      <c r="AA138" s="113"/>
      <c r="AB138" s="113"/>
      <c r="AC138" s="113"/>
      <c r="AD138" s="113"/>
      <c r="AE138" s="113"/>
      <c r="AF138" s="113"/>
      <c r="AG138" s="113"/>
      <c r="AH138" s="113"/>
      <c r="AI138" s="148"/>
    </row>
    <row r="139" spans="1:35" s="112" customFormat="1" ht="21.75" customHeight="1">
      <c r="A139" s="129">
        <f>IF(B138&lt;&gt;"",COUNTA(B$6:B138),"")</f>
        <v>133</v>
      </c>
      <c r="B139" s="217">
        <v>8548</v>
      </c>
      <c r="C139" s="249">
        <v>42470</v>
      </c>
      <c r="D139" s="198">
        <v>4369</v>
      </c>
      <c r="E139" s="215" t="str">
        <f>VLOOKUP($B139,'trong tai xe'!A$1:B$201,2,0)</f>
        <v>2.5T</v>
      </c>
      <c r="F139" s="64" t="s">
        <v>88</v>
      </c>
      <c r="G139" s="132" t="str">
        <f>VLOOKUP(F139,Destination!$B$3:$E$337,2,0)</f>
        <v>HCM</v>
      </c>
      <c r="H139" s="133">
        <f>VLOOKUP(F139,Destination!$B$2:$E$337,4,0)</f>
        <v>35</v>
      </c>
      <c r="I139" s="133">
        <f t="shared" si="4"/>
        <v>40</v>
      </c>
      <c r="J139" s="134">
        <f>INDEX(Cost!$A$2:$G$26,MATCH(I139,Cost!$A$2:$A$26,0),MATCH($E139,Cost!$A$2:$G$2,0))</f>
        <v>579395</v>
      </c>
      <c r="K139" s="141"/>
      <c r="L139" s="142"/>
      <c r="M139" s="228">
        <f t="shared" si="5"/>
        <v>579395</v>
      </c>
      <c r="N139" s="230"/>
      <c r="O139" s="144" t="str">
        <f>VLOOKUP($F139,Destination!B$3:G$338,6,0)</f>
        <v>BOARD</v>
      </c>
      <c r="P139" s="231"/>
      <c r="Q139" s="198"/>
      <c r="R139" s="113"/>
      <c r="S139" s="113"/>
      <c r="T139" s="113"/>
      <c r="U139" s="113"/>
      <c r="V139" s="113"/>
      <c r="W139" s="113"/>
      <c r="X139" s="113"/>
      <c r="Y139" s="113"/>
      <c r="Z139" s="113"/>
      <c r="AA139" s="113"/>
      <c r="AB139" s="113"/>
      <c r="AC139" s="113"/>
      <c r="AD139" s="113"/>
      <c r="AE139" s="113"/>
      <c r="AF139" s="113"/>
      <c r="AG139" s="113"/>
      <c r="AH139" s="113"/>
      <c r="AI139" s="148"/>
    </row>
    <row r="140" spans="1:35" s="112" customFormat="1" ht="21.75" customHeight="1">
      <c r="A140" s="129">
        <f>IF(B139&lt;&gt;"",COUNTA(B$6:B139),"")</f>
        <v>134</v>
      </c>
      <c r="B140" s="217">
        <v>8548</v>
      </c>
      <c r="C140" s="249">
        <v>42500</v>
      </c>
      <c r="D140" s="198">
        <v>4471</v>
      </c>
      <c r="E140" s="215" t="str">
        <f>VLOOKUP($B140,'trong tai xe'!A$1:B$201,2,0)</f>
        <v>2.5T</v>
      </c>
      <c r="F140" s="64" t="s">
        <v>87</v>
      </c>
      <c r="G140" s="132" t="str">
        <f>VLOOKUP(F140,Destination!$B$3:$E$337,2,0)</f>
        <v>Dong Nai</v>
      </c>
      <c r="H140" s="133">
        <f>VLOOKUP(F140,Destination!$B$2:$E$337,4,0)</f>
        <v>40</v>
      </c>
      <c r="I140" s="133">
        <f t="shared" si="4"/>
        <v>40</v>
      </c>
      <c r="J140" s="134">
        <f>INDEX(Cost!$A$2:$G$26,MATCH(I140,Cost!$A$2:$A$26,0),MATCH($E140,Cost!$A$2:$G$2,0))</f>
        <v>579395</v>
      </c>
      <c r="K140" s="141"/>
      <c r="L140" s="142"/>
      <c r="M140" s="228">
        <f t="shared" si="5"/>
        <v>579395</v>
      </c>
      <c r="N140" s="230"/>
      <c r="O140" s="144" t="str">
        <f>VLOOKUP($F140,Destination!B$3:G$338,6,0)</f>
        <v>THÙNG</v>
      </c>
      <c r="P140" s="231"/>
      <c r="Q140" s="198"/>
      <c r="R140" s="113"/>
      <c r="S140" s="113"/>
      <c r="T140" s="113"/>
      <c r="U140" s="113"/>
      <c r="V140" s="113"/>
      <c r="W140" s="113"/>
      <c r="X140" s="113"/>
      <c r="Y140" s="113"/>
      <c r="Z140" s="113"/>
      <c r="AA140" s="113"/>
      <c r="AB140" s="113"/>
      <c r="AC140" s="113"/>
      <c r="AD140" s="113"/>
      <c r="AE140" s="113"/>
      <c r="AF140" s="113"/>
      <c r="AG140" s="113"/>
      <c r="AH140" s="113"/>
      <c r="AI140" s="148"/>
    </row>
    <row r="141" spans="1:35" s="112" customFormat="1" ht="21.75" customHeight="1">
      <c r="A141" s="129">
        <f>IF(B140&lt;&gt;"",COUNTA(B$6:B140),"")</f>
        <v>135</v>
      </c>
      <c r="B141" s="217">
        <v>8548</v>
      </c>
      <c r="C141" s="249">
        <v>42531</v>
      </c>
      <c r="D141" s="198">
        <v>4129</v>
      </c>
      <c r="E141" s="215" t="str">
        <f>VLOOKUP($B141,'trong tai xe'!A$1:B$201,2,0)</f>
        <v>2.5T</v>
      </c>
      <c r="F141" s="64" t="s">
        <v>100</v>
      </c>
      <c r="G141" s="132" t="str">
        <f>VLOOKUP(F141,Destination!$B$3:$E$337,2,0)</f>
        <v>HCM</v>
      </c>
      <c r="H141" s="133">
        <f>VLOOKUP(F141,Destination!$B$2:$E$337,4,0)</f>
        <v>22</v>
      </c>
      <c r="I141" s="133">
        <f t="shared" si="4"/>
        <v>30</v>
      </c>
      <c r="J141" s="134">
        <f>INDEX(Cost!$A$2:$G$26,MATCH(I141,Cost!$A$2:$A$26,0),MATCH($E141,Cost!$A$2:$G$2,0))</f>
        <v>514557</v>
      </c>
      <c r="K141" s="141"/>
      <c r="L141" s="142"/>
      <c r="M141" s="228">
        <f t="shared" si="5"/>
        <v>514557</v>
      </c>
      <c r="N141" s="230"/>
      <c r="O141" s="144" t="str">
        <f>VLOOKUP($F141,Destination!B$3:G$338,6,0)</f>
        <v>THÙNG</v>
      </c>
      <c r="P141" s="231"/>
      <c r="Q141" s="198"/>
      <c r="R141" s="113"/>
      <c r="S141" s="113"/>
      <c r="T141" s="113"/>
      <c r="U141" s="113"/>
      <c r="V141" s="113"/>
      <c r="W141" s="113"/>
      <c r="X141" s="113"/>
      <c r="Y141" s="113"/>
      <c r="Z141" s="113"/>
      <c r="AA141" s="113"/>
      <c r="AB141" s="113"/>
      <c r="AC141" s="113"/>
      <c r="AD141" s="113"/>
      <c r="AE141" s="113"/>
      <c r="AF141" s="113"/>
      <c r="AG141" s="113"/>
      <c r="AH141" s="113"/>
      <c r="AI141" s="148"/>
    </row>
    <row r="142" spans="1:35" s="112" customFormat="1" ht="21.75" customHeight="1">
      <c r="A142" s="129">
        <f>IF(B141&lt;&gt;"",COUNTA(B$6:B141),"")</f>
        <v>136</v>
      </c>
      <c r="B142" s="217">
        <v>8548</v>
      </c>
      <c r="C142" s="249">
        <v>42561</v>
      </c>
      <c r="D142" s="198">
        <v>3629</v>
      </c>
      <c r="E142" s="215" t="str">
        <f>VLOOKUP($B142,'trong tai xe'!A$1:B$201,2,0)</f>
        <v>2.5T</v>
      </c>
      <c r="F142" s="64" t="s">
        <v>125</v>
      </c>
      <c r="G142" s="132" t="str">
        <f>VLOOKUP(F142,Destination!$B$3:$E$337,2,0)</f>
        <v>Binh Duong</v>
      </c>
      <c r="H142" s="133">
        <f>VLOOKUP(F142,Destination!$B$2:$E$337,4,0)</f>
        <v>38</v>
      </c>
      <c r="I142" s="133">
        <f t="shared" si="4"/>
        <v>40</v>
      </c>
      <c r="J142" s="134">
        <f>INDEX(Cost!$A$2:$G$26,MATCH(I142,Cost!$A$2:$A$26,0),MATCH($E142,Cost!$A$2:$G$2,0))</f>
        <v>579395</v>
      </c>
      <c r="K142" s="141"/>
      <c r="L142" s="142"/>
      <c r="M142" s="228">
        <f t="shared" si="5"/>
        <v>579395</v>
      </c>
      <c r="N142" s="230"/>
      <c r="O142" s="144" t="str">
        <f>VLOOKUP($F142,Destination!B$3:G$338,6,0)</f>
        <v>THÙNG</v>
      </c>
      <c r="P142" s="231"/>
      <c r="Q142" s="198"/>
      <c r="R142" s="113"/>
      <c r="S142" s="113"/>
      <c r="T142" s="113"/>
      <c r="U142" s="113"/>
      <c r="V142" s="113"/>
      <c r="W142" s="113"/>
      <c r="X142" s="113"/>
      <c r="Y142" s="113"/>
      <c r="Z142" s="113"/>
      <c r="AA142" s="113"/>
      <c r="AB142" s="113"/>
      <c r="AC142" s="113"/>
      <c r="AD142" s="113"/>
      <c r="AE142" s="113"/>
      <c r="AF142" s="113"/>
      <c r="AG142" s="113"/>
      <c r="AH142" s="113"/>
      <c r="AI142" s="148"/>
    </row>
    <row r="143" spans="1:35" s="112" customFormat="1" ht="21.75" customHeight="1">
      <c r="A143" s="129">
        <f>IF(B142&lt;&gt;"",COUNTA(B$6:B142),"")</f>
        <v>137</v>
      </c>
      <c r="B143" s="217">
        <v>8548</v>
      </c>
      <c r="C143" s="249">
        <v>42592</v>
      </c>
      <c r="D143" s="198">
        <v>3644</v>
      </c>
      <c r="E143" s="215" t="str">
        <f>VLOOKUP($B143,'trong tai xe'!A$1:B$201,2,0)</f>
        <v>2.5T</v>
      </c>
      <c r="F143" s="64" t="s">
        <v>69</v>
      </c>
      <c r="G143" s="132" t="str">
        <f>VLOOKUP(F143,Destination!$B$3:$E$337,2,0)</f>
        <v>HCM(Q9)</v>
      </c>
      <c r="H143" s="133">
        <f>VLOOKUP(F143,Destination!$B$2:$E$337,4,0)</f>
        <v>27</v>
      </c>
      <c r="I143" s="133">
        <f t="shared" si="4"/>
        <v>30</v>
      </c>
      <c r="J143" s="134">
        <f>INDEX(Cost!$A$2:$G$26,MATCH(I143,Cost!$A$2:$A$26,0),MATCH($E143,Cost!$A$2:$G$2,0))</f>
        <v>514557</v>
      </c>
      <c r="K143" s="141"/>
      <c r="L143" s="142"/>
      <c r="M143" s="228">
        <f t="shared" si="5"/>
        <v>514557</v>
      </c>
      <c r="N143" s="230"/>
      <c r="O143" s="144" t="str">
        <f>VLOOKUP($F143,Destination!B$3:G$338,6,0)</f>
        <v>THÙNG</v>
      </c>
      <c r="P143" s="231"/>
      <c r="Q143" s="198"/>
      <c r="R143" s="113"/>
      <c r="S143" s="113"/>
      <c r="T143" s="113"/>
      <c r="U143" s="113"/>
      <c r="V143" s="113"/>
      <c r="W143" s="113"/>
      <c r="X143" s="113"/>
      <c r="Y143" s="113"/>
      <c r="Z143" s="113"/>
      <c r="AA143" s="113"/>
      <c r="AB143" s="113"/>
      <c r="AC143" s="113"/>
      <c r="AD143" s="113"/>
      <c r="AE143" s="113"/>
      <c r="AF143" s="113"/>
      <c r="AG143" s="113"/>
      <c r="AH143" s="113"/>
      <c r="AI143" s="148"/>
    </row>
    <row r="144" spans="1:35" s="112" customFormat="1" ht="21.75" customHeight="1">
      <c r="A144" s="129">
        <f>IF(B143&lt;&gt;"",COUNTA(B$6:B143),"")</f>
        <v>138</v>
      </c>
      <c r="B144" s="217">
        <v>8548</v>
      </c>
      <c r="C144" s="249">
        <v>42653</v>
      </c>
      <c r="D144" s="198">
        <v>3722</v>
      </c>
      <c r="E144" s="215" t="str">
        <f>VLOOKUP($B144,'trong tai xe'!A$1:B$201,2,0)</f>
        <v>2.5T</v>
      </c>
      <c r="F144" s="64" t="s">
        <v>70</v>
      </c>
      <c r="G144" s="132" t="str">
        <f>VLOOKUP(F144,Destination!$B$3:$E$337,2,0)</f>
        <v>Tien Giang</v>
      </c>
      <c r="H144" s="133">
        <f>VLOOKUP(F144,Destination!$B$2:$E$337,4,0)</f>
        <v>107</v>
      </c>
      <c r="I144" s="133">
        <f t="shared" si="4"/>
        <v>110</v>
      </c>
      <c r="J144" s="134">
        <f>INDEX(Cost!$A$2:$G$26,MATCH(I144,Cost!$A$2:$A$26,0),MATCH($E144,Cost!$A$2:$G$2,0))</f>
        <v>1033254</v>
      </c>
      <c r="K144" s="141"/>
      <c r="L144" s="142"/>
      <c r="M144" s="228">
        <f t="shared" si="5"/>
        <v>1033254</v>
      </c>
      <c r="N144" s="230"/>
      <c r="O144" s="144" t="str">
        <f>VLOOKUP($F144,Destination!B$3:G$338,6,0)</f>
        <v>THÙNG</v>
      </c>
      <c r="P144" s="231"/>
      <c r="Q144" s="198"/>
      <c r="R144" s="113"/>
      <c r="S144" s="113"/>
      <c r="T144" s="113"/>
      <c r="U144" s="113"/>
      <c r="V144" s="113"/>
      <c r="W144" s="113"/>
      <c r="X144" s="113"/>
      <c r="Y144" s="113"/>
      <c r="Z144" s="113"/>
      <c r="AA144" s="113"/>
      <c r="AB144" s="113"/>
      <c r="AC144" s="113"/>
      <c r="AD144" s="113"/>
      <c r="AE144" s="113"/>
      <c r="AF144" s="113"/>
      <c r="AG144" s="113"/>
      <c r="AH144" s="113"/>
      <c r="AI144" s="148"/>
    </row>
    <row r="145" spans="1:35" s="112" customFormat="1" ht="21.75" customHeight="1">
      <c r="A145" s="129">
        <f>IF(B144&lt;&gt;"",COUNTA(B$6:B144),"")</f>
        <v>139</v>
      </c>
      <c r="B145" s="217">
        <v>8548</v>
      </c>
      <c r="C145" s="249">
        <v>42684</v>
      </c>
      <c r="D145" s="198">
        <v>3781</v>
      </c>
      <c r="E145" s="215" t="str">
        <f>VLOOKUP($B145,'trong tai xe'!A$1:B$201,2,0)</f>
        <v>2.5T</v>
      </c>
      <c r="F145" s="64" t="s">
        <v>84</v>
      </c>
      <c r="G145" s="132" t="str">
        <f>VLOOKUP(F145,Destination!$B$3:$E$337,2,0)</f>
        <v>Binh Duong</v>
      </c>
      <c r="H145" s="133">
        <f>VLOOKUP(F145,Destination!$B$2:$E$337,4,0)</f>
        <v>15</v>
      </c>
      <c r="I145" s="133">
        <f t="shared" si="4"/>
        <v>20</v>
      </c>
      <c r="J145" s="134">
        <f>INDEX(Cost!$A$2:$G$26,MATCH(I145,Cost!$A$2:$A$26,0),MATCH($E145,Cost!$A$2:$G$2,0))</f>
        <v>449720</v>
      </c>
      <c r="K145" s="141"/>
      <c r="L145" s="142"/>
      <c r="M145" s="228">
        <f t="shared" si="5"/>
        <v>449720</v>
      </c>
      <c r="N145" s="230"/>
      <c r="O145" s="144" t="str">
        <f>VLOOKUP($F145,Destination!B$3:G$338,6,0)</f>
        <v>BOARD</v>
      </c>
      <c r="P145" s="231"/>
      <c r="Q145" s="198"/>
      <c r="R145" s="113"/>
      <c r="S145" s="113"/>
      <c r="T145" s="113"/>
      <c r="U145" s="113"/>
      <c r="V145" s="113"/>
      <c r="W145" s="113"/>
      <c r="X145" s="113"/>
      <c r="Y145" s="113"/>
      <c r="Z145" s="113"/>
      <c r="AA145" s="113"/>
      <c r="AB145" s="113"/>
      <c r="AC145" s="113"/>
      <c r="AD145" s="113"/>
      <c r="AE145" s="113"/>
      <c r="AF145" s="113"/>
      <c r="AG145" s="113"/>
      <c r="AH145" s="113"/>
      <c r="AI145" s="148"/>
    </row>
    <row r="146" spans="1:35" s="112" customFormat="1" ht="21.75" customHeight="1">
      <c r="A146" s="129">
        <f>IF(B145&lt;&gt;"",COUNTA(B$6:B145),"")</f>
        <v>140</v>
      </c>
      <c r="B146" s="217">
        <v>8548</v>
      </c>
      <c r="C146" s="249">
        <v>42684</v>
      </c>
      <c r="D146" s="198">
        <v>3671</v>
      </c>
      <c r="E146" s="215" t="str">
        <f>VLOOKUP($B146,'trong tai xe'!A$1:B$201,2,0)</f>
        <v>2.5T</v>
      </c>
      <c r="F146" s="64" t="s">
        <v>69</v>
      </c>
      <c r="G146" s="132" t="str">
        <f>VLOOKUP(F146,Destination!$B$3:$E$337,2,0)</f>
        <v>HCM(Q9)</v>
      </c>
      <c r="H146" s="133">
        <f>VLOOKUP(F146,Destination!$B$2:$E$337,4,0)</f>
        <v>27</v>
      </c>
      <c r="I146" s="133">
        <f t="shared" si="4"/>
        <v>30</v>
      </c>
      <c r="J146" s="134">
        <f>INDEX(Cost!$A$2:$G$26,MATCH(I146,Cost!$A$2:$A$26,0),MATCH($E146,Cost!$A$2:$G$2,0))</f>
        <v>514557</v>
      </c>
      <c r="K146" s="141"/>
      <c r="L146" s="142"/>
      <c r="M146" s="228">
        <f t="shared" si="5"/>
        <v>514557</v>
      </c>
      <c r="N146" s="230"/>
      <c r="O146" s="144" t="str">
        <f>VLOOKUP($F146,Destination!B$3:G$338,6,0)</f>
        <v>THÙNG</v>
      </c>
      <c r="P146" s="231"/>
      <c r="Q146" s="198"/>
      <c r="R146" s="113"/>
      <c r="S146" s="113"/>
      <c r="T146" s="113"/>
      <c r="U146" s="113"/>
      <c r="V146" s="113"/>
      <c r="W146" s="113"/>
      <c r="X146" s="113"/>
      <c r="Y146" s="113"/>
      <c r="Z146" s="113"/>
      <c r="AA146" s="113"/>
      <c r="AB146" s="113"/>
      <c r="AC146" s="113"/>
      <c r="AD146" s="113"/>
      <c r="AE146" s="113"/>
      <c r="AF146" s="113"/>
      <c r="AG146" s="113"/>
      <c r="AH146" s="113"/>
      <c r="AI146" s="148"/>
    </row>
    <row r="147" spans="1:35" s="112" customFormat="1" ht="21.75" customHeight="1">
      <c r="A147" s="129">
        <f>IF(B146&lt;&gt;"",COUNTA(B$6:B146),"")</f>
        <v>141</v>
      </c>
      <c r="B147" s="217">
        <v>8548</v>
      </c>
      <c r="C147" s="249">
        <v>42714</v>
      </c>
      <c r="D147" s="198">
        <v>3800</v>
      </c>
      <c r="E147" s="215" t="str">
        <f>VLOOKUP($B147,'trong tai xe'!A$1:B$201,2,0)</f>
        <v>2.5T</v>
      </c>
      <c r="F147" s="262" t="s">
        <v>121</v>
      </c>
      <c r="G147" s="132" t="str">
        <f>VLOOKUP(F147,Destination!$B$3:$E$337,2,0)</f>
        <v>HCM</v>
      </c>
      <c r="H147" s="133">
        <f>VLOOKUP(F147,Destination!$B$2:$E$337,4,0)</f>
        <v>35</v>
      </c>
      <c r="I147" s="133">
        <f t="shared" si="4"/>
        <v>40</v>
      </c>
      <c r="J147" s="134">
        <f>INDEX(Cost!$A$2:$G$26,MATCH(I147,Cost!$A$2:$A$26,0),MATCH($E147,Cost!$A$2:$G$2,0))</f>
        <v>579395</v>
      </c>
      <c r="K147" s="141"/>
      <c r="L147" s="142"/>
      <c r="M147" s="228">
        <f t="shared" si="5"/>
        <v>579395</v>
      </c>
      <c r="N147" s="230"/>
      <c r="O147" s="144" t="str">
        <f>VLOOKUP($F147,Destination!B$3:G$338,6,0)</f>
        <v>THÙNG</v>
      </c>
      <c r="P147" s="231"/>
      <c r="Q147" s="198"/>
      <c r="R147" s="113"/>
      <c r="S147" s="113"/>
      <c r="T147" s="113"/>
      <c r="U147" s="113"/>
      <c r="V147" s="113"/>
      <c r="W147" s="113"/>
      <c r="X147" s="113"/>
      <c r="Y147" s="113"/>
      <c r="Z147" s="113"/>
      <c r="AA147" s="113"/>
      <c r="AB147" s="113"/>
      <c r="AC147" s="113"/>
      <c r="AD147" s="113"/>
      <c r="AE147" s="113"/>
      <c r="AF147" s="113"/>
      <c r="AG147" s="113"/>
      <c r="AH147" s="113"/>
      <c r="AI147" s="148"/>
    </row>
    <row r="148" spans="1:35" s="112" customFormat="1" ht="21.75" customHeight="1">
      <c r="A148" s="129">
        <f>IF(B147&lt;&gt;"",COUNTA(B$6:B147),"")</f>
        <v>142</v>
      </c>
      <c r="B148" s="217">
        <v>8548</v>
      </c>
      <c r="C148" s="249" t="s">
        <v>123</v>
      </c>
      <c r="D148" s="198">
        <v>4178</v>
      </c>
      <c r="E148" s="215" t="str">
        <f>VLOOKUP($B148,'trong tai xe'!A$1:B$201,2,0)</f>
        <v>2.5T</v>
      </c>
      <c r="F148" s="64" t="s">
        <v>69</v>
      </c>
      <c r="G148" s="132" t="str">
        <f>VLOOKUP(F148,Destination!$B$3:$E$337,2,0)</f>
        <v>HCM(Q9)</v>
      </c>
      <c r="H148" s="133">
        <f>VLOOKUP(F148,Destination!$B$2:$E$337,4,0)</f>
        <v>27</v>
      </c>
      <c r="I148" s="133">
        <f t="shared" si="4"/>
        <v>30</v>
      </c>
      <c r="J148" s="134">
        <f>INDEX(Cost!$A$2:$G$26,MATCH(I148,Cost!$A$2:$A$26,0),MATCH($E148,Cost!$A$2:$G$2,0))</f>
        <v>514557</v>
      </c>
      <c r="K148" s="141"/>
      <c r="L148" s="142"/>
      <c r="M148" s="228">
        <f t="shared" si="5"/>
        <v>514557</v>
      </c>
      <c r="N148" s="230"/>
      <c r="O148" s="144" t="str">
        <f>VLOOKUP($F148,Destination!B$3:G$338,6,0)</f>
        <v>THÙNG</v>
      </c>
      <c r="P148" s="231"/>
      <c r="Q148" s="198"/>
      <c r="R148" s="113"/>
      <c r="S148" s="113"/>
      <c r="T148" s="113"/>
      <c r="U148" s="113"/>
      <c r="V148" s="113"/>
      <c r="W148" s="113"/>
      <c r="X148" s="113"/>
      <c r="Y148" s="113"/>
      <c r="Z148" s="113"/>
      <c r="AA148" s="113"/>
      <c r="AB148" s="113"/>
      <c r="AC148" s="113"/>
      <c r="AD148" s="113"/>
      <c r="AE148" s="113"/>
      <c r="AF148" s="113"/>
      <c r="AG148" s="113"/>
      <c r="AH148" s="113"/>
      <c r="AI148" s="148"/>
    </row>
    <row r="149" spans="1:35" s="112" customFormat="1" ht="21.75" hidden="1" customHeight="1">
      <c r="A149" s="129">
        <f>IF(B148&lt;&gt;"",COUNTA(B$6:B148),"")</f>
        <v>143</v>
      </c>
      <c r="B149" s="217">
        <v>8561</v>
      </c>
      <c r="C149" s="249">
        <v>42379</v>
      </c>
      <c r="D149" s="198">
        <v>4280</v>
      </c>
      <c r="E149" s="215" t="str">
        <f>VLOOKUP($B149,'trong tai xe'!A$1:B$201,2,0)</f>
        <v>10T</v>
      </c>
      <c r="F149" s="64" t="s">
        <v>73</v>
      </c>
      <c r="G149" s="132" t="str">
        <f>VLOOKUP(F149,Destination!$B$3:$E$337,2,0)</f>
        <v>HCM</v>
      </c>
      <c r="H149" s="133">
        <f>VLOOKUP(F149,Destination!$B$2:$E$337,4,0)</f>
        <v>55</v>
      </c>
      <c r="I149" s="133">
        <f t="shared" si="4"/>
        <v>60</v>
      </c>
      <c r="J149" s="134">
        <f>INDEX(Cost!$A$2:$G$26,MATCH(I149,Cost!$A$2:$A$26,0),MATCH($E149,Cost!$A$2:$G$2,0))</f>
        <v>0</v>
      </c>
      <c r="K149" s="141"/>
      <c r="L149" s="142"/>
      <c r="M149" s="228">
        <f t="shared" si="5"/>
        <v>0</v>
      </c>
      <c r="N149" s="230"/>
      <c r="O149" s="144" t="str">
        <f>VLOOKUP($F149,Destination!B$3:G$338,6,0)</f>
        <v>THÙNG</v>
      </c>
      <c r="P149" s="231"/>
      <c r="Q149" s="198"/>
      <c r="R149" s="113"/>
      <c r="S149" s="113"/>
      <c r="T149" s="113"/>
      <c r="U149" s="113"/>
      <c r="V149" s="113"/>
      <c r="W149" s="113"/>
      <c r="X149" s="113"/>
      <c r="Y149" s="113"/>
      <c r="Z149" s="113"/>
      <c r="AA149" s="113"/>
      <c r="AB149" s="113"/>
      <c r="AC149" s="113"/>
      <c r="AD149" s="113"/>
      <c r="AE149" s="113"/>
      <c r="AF149" s="113"/>
      <c r="AG149" s="113"/>
      <c r="AH149" s="113"/>
      <c r="AI149" s="148"/>
    </row>
    <row r="150" spans="1:35" s="112" customFormat="1" ht="21.75" hidden="1" customHeight="1">
      <c r="A150" s="129">
        <f>IF(B149&lt;&gt;"",COUNTA(B$6:B149),"")</f>
        <v>144</v>
      </c>
      <c r="B150" s="217">
        <v>8561</v>
      </c>
      <c r="C150" s="249">
        <v>42439</v>
      </c>
      <c r="D150" s="198">
        <v>4239</v>
      </c>
      <c r="E150" s="215" t="str">
        <f>VLOOKUP($B150,'trong tai xe'!A$1:B$201,2,0)</f>
        <v>10T</v>
      </c>
      <c r="F150" s="64" t="s">
        <v>73</v>
      </c>
      <c r="G150" s="132" t="str">
        <f>VLOOKUP(F150,Destination!$B$3:$E$337,2,0)</f>
        <v>HCM</v>
      </c>
      <c r="H150" s="133">
        <f>VLOOKUP(F150,Destination!$B$2:$E$337,4,0)</f>
        <v>55</v>
      </c>
      <c r="I150" s="133">
        <f t="shared" si="4"/>
        <v>60</v>
      </c>
      <c r="J150" s="134">
        <f>INDEX(Cost!$A$2:$G$26,MATCH(I150,Cost!$A$2:$A$26,0),MATCH($E150,Cost!$A$2:$G$2,0))</f>
        <v>0</v>
      </c>
      <c r="K150" s="141"/>
      <c r="L150" s="142"/>
      <c r="M150" s="228">
        <f t="shared" si="5"/>
        <v>0</v>
      </c>
      <c r="N150" s="230"/>
      <c r="O150" s="144" t="str">
        <f>VLOOKUP($F150,Destination!B$3:G$338,6,0)</f>
        <v>THÙNG</v>
      </c>
      <c r="P150" s="231"/>
      <c r="Q150" s="198"/>
      <c r="R150" s="113"/>
      <c r="S150" s="113"/>
      <c r="T150" s="113"/>
      <c r="U150" s="113"/>
      <c r="V150" s="113"/>
      <c r="W150" s="113"/>
      <c r="X150" s="113"/>
      <c r="Y150" s="113"/>
      <c r="Z150" s="113"/>
      <c r="AA150" s="113"/>
      <c r="AB150" s="113"/>
      <c r="AC150" s="113"/>
      <c r="AD150" s="113"/>
      <c r="AE150" s="113"/>
      <c r="AF150" s="113"/>
      <c r="AG150" s="113"/>
      <c r="AH150" s="113"/>
      <c r="AI150" s="148"/>
    </row>
    <row r="151" spans="1:35" s="112" customFormat="1" ht="21.75" hidden="1" customHeight="1">
      <c r="A151" s="129">
        <f>IF(B150&lt;&gt;"",COUNTA(B$6:B150),"")</f>
        <v>145</v>
      </c>
      <c r="B151" s="217">
        <v>8561</v>
      </c>
      <c r="C151" s="249">
        <v>42470</v>
      </c>
      <c r="D151" s="198">
        <v>4374</v>
      </c>
      <c r="E151" s="215" t="str">
        <f>VLOOKUP($B151,'trong tai xe'!A$1:B$201,2,0)</f>
        <v>10T</v>
      </c>
      <c r="F151" s="64" t="s">
        <v>77</v>
      </c>
      <c r="G151" s="132" t="str">
        <f>VLOOKUP(F151,Destination!$B$3:$E$337,2,0)</f>
        <v>SONG THAN 3</v>
      </c>
      <c r="H151" s="133">
        <f>VLOOKUP(F151,Destination!$B$2:$E$337,4,0)</f>
        <v>24</v>
      </c>
      <c r="I151" s="133">
        <f t="shared" si="4"/>
        <v>30</v>
      </c>
      <c r="J151" s="134">
        <f>INDEX(Cost!$A$2:$G$26,MATCH(I151,Cost!$A$2:$A$26,0),MATCH($E151,Cost!$A$2:$G$2,0))</f>
        <v>0</v>
      </c>
      <c r="K151" s="141"/>
      <c r="L151" s="142"/>
      <c r="M151" s="228">
        <f t="shared" si="5"/>
        <v>0</v>
      </c>
      <c r="N151" s="230"/>
      <c r="O151" s="144" t="str">
        <f>VLOOKUP($F151,Destination!B$3:G$338,6,0)</f>
        <v>BOARD</v>
      </c>
      <c r="P151" s="231"/>
      <c r="Q151" s="198"/>
      <c r="R151" s="113"/>
      <c r="S151" s="113"/>
      <c r="T151" s="113"/>
      <c r="U151" s="113"/>
      <c r="V151" s="113"/>
      <c r="W151" s="113"/>
      <c r="X151" s="113"/>
      <c r="Y151" s="113"/>
      <c r="Z151" s="113"/>
      <c r="AA151" s="113"/>
      <c r="AB151" s="113"/>
      <c r="AC151" s="113"/>
      <c r="AD151" s="113"/>
      <c r="AE151" s="113"/>
      <c r="AF151" s="113"/>
      <c r="AG151" s="113"/>
      <c r="AH151" s="113"/>
      <c r="AI151" s="148"/>
    </row>
    <row r="152" spans="1:35" s="112" customFormat="1" ht="21.75" hidden="1" customHeight="1">
      <c r="A152" s="129">
        <f>IF(B151&lt;&gt;"",COUNTA(B$6:B151),"")</f>
        <v>146</v>
      </c>
      <c r="B152" s="217">
        <v>8561</v>
      </c>
      <c r="C152" s="249">
        <v>42561</v>
      </c>
      <c r="D152" s="198">
        <v>3619</v>
      </c>
      <c r="E152" s="215" t="str">
        <f>VLOOKUP($B152,'trong tai xe'!A$1:B$201,2,0)</f>
        <v>10T</v>
      </c>
      <c r="F152" s="64" t="s">
        <v>97</v>
      </c>
      <c r="G152" s="132" t="str">
        <f>VLOOKUP(F152,Destination!$B$3:$E$337,2,0)</f>
        <v>Binh Duong</v>
      </c>
      <c r="H152" s="133">
        <f>VLOOKUP(F152,Destination!$B$2:$E$337,4,0)</f>
        <v>1</v>
      </c>
      <c r="I152" s="133">
        <f t="shared" si="4"/>
        <v>10</v>
      </c>
      <c r="J152" s="199">
        <f>INDEX(Cost!$A$2:$G$26,MATCH(I152,Cost!$A$2:$A$26,0),MATCH($E152,Cost!$A$2:$G$2,0))*0.9</f>
        <v>0</v>
      </c>
      <c r="K152" s="141"/>
      <c r="L152" s="142"/>
      <c r="M152" s="228">
        <f t="shared" si="5"/>
        <v>0</v>
      </c>
      <c r="N152" s="230"/>
      <c r="O152" s="144" t="str">
        <f>VLOOKUP($F152,Destination!B$3:G$338,6,0)</f>
        <v>THÙNG</v>
      </c>
      <c r="P152" s="231"/>
      <c r="Q152" s="198"/>
      <c r="R152" s="113"/>
      <c r="S152" s="113"/>
      <c r="T152" s="113"/>
      <c r="U152" s="113"/>
      <c r="V152" s="113"/>
      <c r="W152" s="113"/>
      <c r="X152" s="113"/>
      <c r="Y152" s="113"/>
      <c r="Z152" s="113"/>
      <c r="AA152" s="113"/>
      <c r="AB152" s="113"/>
      <c r="AC152" s="113"/>
      <c r="AD152" s="113"/>
      <c r="AE152" s="113"/>
      <c r="AF152" s="113"/>
      <c r="AG152" s="113"/>
      <c r="AH152" s="113"/>
      <c r="AI152" s="148"/>
    </row>
    <row r="153" spans="1:35" s="112" customFormat="1" ht="21.75" hidden="1" customHeight="1">
      <c r="A153" s="129">
        <f>IF(B152&lt;&gt;"",COUNTA(B$6:B152),"")</f>
        <v>147</v>
      </c>
      <c r="B153" s="217">
        <v>8561</v>
      </c>
      <c r="C153" s="249">
        <v>42592</v>
      </c>
      <c r="D153" s="198">
        <v>3647</v>
      </c>
      <c r="E153" s="215" t="str">
        <f>VLOOKUP($B153,'trong tai xe'!A$1:B$201,2,0)</f>
        <v>10T</v>
      </c>
      <c r="F153" s="64" t="s">
        <v>73</v>
      </c>
      <c r="G153" s="132" t="str">
        <f>VLOOKUP(F153,Destination!$B$3:$E$337,2,0)</f>
        <v>HCM</v>
      </c>
      <c r="H153" s="133">
        <f>VLOOKUP(F153,Destination!$B$2:$E$337,4,0)</f>
        <v>55</v>
      </c>
      <c r="I153" s="133">
        <f t="shared" si="4"/>
        <v>60</v>
      </c>
      <c r="J153" s="134">
        <f>INDEX(Cost!$A$2:$G$26,MATCH(I153,Cost!$A$2:$A$26,0),MATCH($E153,Cost!$A$2:$G$2,0))</f>
        <v>0</v>
      </c>
      <c r="K153" s="141"/>
      <c r="L153" s="142"/>
      <c r="M153" s="228">
        <f t="shared" si="5"/>
        <v>0</v>
      </c>
      <c r="N153" s="230"/>
      <c r="O153" s="144" t="str">
        <f>VLOOKUP($F153,Destination!B$3:G$338,6,0)</f>
        <v>THÙNG</v>
      </c>
      <c r="P153" s="231"/>
      <c r="Q153" s="198"/>
      <c r="R153" s="113"/>
      <c r="S153" s="113"/>
      <c r="T153" s="113"/>
      <c r="U153" s="113"/>
      <c r="V153" s="113"/>
      <c r="W153" s="113"/>
      <c r="X153" s="113"/>
      <c r="Y153" s="113"/>
      <c r="Z153" s="113"/>
      <c r="AA153" s="113"/>
      <c r="AB153" s="113"/>
      <c r="AC153" s="113"/>
      <c r="AD153" s="113"/>
      <c r="AE153" s="113"/>
      <c r="AF153" s="113"/>
      <c r="AG153" s="113"/>
      <c r="AH153" s="113"/>
      <c r="AI153" s="148"/>
    </row>
    <row r="154" spans="1:35" s="112" customFormat="1" ht="21.75" hidden="1" customHeight="1">
      <c r="A154" s="129">
        <f>IF(B153&lt;&gt;"",COUNTA(B$6:B153),"")</f>
        <v>148</v>
      </c>
      <c r="B154" s="217">
        <v>8561</v>
      </c>
      <c r="C154" s="249">
        <v>42653</v>
      </c>
      <c r="D154" s="198">
        <v>3707</v>
      </c>
      <c r="E154" s="215" t="str">
        <f>VLOOKUP($B154,'trong tai xe'!A$1:B$201,2,0)</f>
        <v>10T</v>
      </c>
      <c r="F154" s="64" t="s">
        <v>75</v>
      </c>
      <c r="G154" s="132" t="str">
        <f>VLOOKUP(F154,Destination!$B$3:$E$337,2,0)</f>
        <v>VINH LONG</v>
      </c>
      <c r="H154" s="133">
        <f>VLOOKUP(F154,Destination!$B$2:$E$337,4,0)</f>
        <v>179</v>
      </c>
      <c r="I154" s="133">
        <f t="shared" si="4"/>
        <v>180</v>
      </c>
      <c r="J154" s="134">
        <f>INDEX(Cost!$A$2:$G$26,MATCH(I154,Cost!$A$2:$A$26,0),MATCH($E154,Cost!$A$2:$G$2,0))</f>
        <v>0</v>
      </c>
      <c r="K154" s="197"/>
      <c r="L154" s="196"/>
      <c r="M154" s="228">
        <f t="shared" si="5"/>
        <v>0</v>
      </c>
      <c r="N154" s="230"/>
      <c r="O154" s="144" t="str">
        <f>VLOOKUP($F154,Destination!B$3:G$338,6,0)</f>
        <v>THÙNG</v>
      </c>
      <c r="P154" s="231"/>
      <c r="Q154" s="198"/>
      <c r="R154" s="113"/>
      <c r="S154" s="113"/>
      <c r="T154" s="113"/>
      <c r="U154" s="113"/>
      <c r="V154" s="113"/>
      <c r="W154" s="113"/>
      <c r="X154" s="113"/>
      <c r="Y154" s="113"/>
      <c r="Z154" s="113"/>
      <c r="AA154" s="113"/>
      <c r="AB154" s="113"/>
      <c r="AC154" s="113"/>
      <c r="AD154" s="113"/>
      <c r="AE154" s="113"/>
      <c r="AF154" s="113"/>
      <c r="AG154" s="113"/>
      <c r="AH154" s="113"/>
      <c r="AI154" s="148"/>
    </row>
    <row r="155" spans="1:35" s="112" customFormat="1" ht="21.75" hidden="1" customHeight="1">
      <c r="A155" s="129">
        <f>IF(B154&lt;&gt;"",COUNTA(B$6:B154),"")</f>
        <v>149</v>
      </c>
      <c r="B155" s="217">
        <v>8561</v>
      </c>
      <c r="C155" s="249">
        <v>42714</v>
      </c>
      <c r="D155" s="198">
        <v>3941</v>
      </c>
      <c r="E155" s="215" t="str">
        <f>VLOOKUP($B155,'trong tai xe'!A$1:B$201,2,0)</f>
        <v>10T</v>
      </c>
      <c r="F155" s="64" t="s">
        <v>89</v>
      </c>
      <c r="G155" s="132" t="str">
        <f>VLOOKUP(F155,Destination!$B$3:$E$337,2,0)</f>
        <v>Binh Duong</v>
      </c>
      <c r="H155" s="133">
        <f>VLOOKUP(F155,Destination!$B$2:$E$337,4,0)</f>
        <v>10</v>
      </c>
      <c r="I155" s="133">
        <f t="shared" si="4"/>
        <v>10</v>
      </c>
      <c r="J155" s="134">
        <f>INDEX(Cost!$A$2:$G$26,MATCH(I155,Cost!$A$2:$A$26,0),MATCH($E155,Cost!$A$2:$G$2,0))</f>
        <v>0</v>
      </c>
      <c r="K155" s="141"/>
      <c r="L155" s="142"/>
      <c r="M155" s="228">
        <f t="shared" si="5"/>
        <v>0</v>
      </c>
      <c r="N155" s="230"/>
      <c r="O155" s="144" t="str">
        <f>VLOOKUP($F155,Destination!B$3:G$338,6,0)</f>
        <v>THÙNG</v>
      </c>
      <c r="P155" s="231"/>
      <c r="Q155" s="198"/>
      <c r="R155" s="113"/>
      <c r="S155" s="113"/>
      <c r="T155" s="113"/>
      <c r="U155" s="113"/>
      <c r="V155" s="113"/>
      <c r="W155" s="113"/>
      <c r="X155" s="113"/>
      <c r="Y155" s="113"/>
      <c r="Z155" s="113"/>
      <c r="AA155" s="113"/>
      <c r="AB155" s="113"/>
      <c r="AC155" s="113"/>
      <c r="AD155" s="113"/>
      <c r="AE155" s="113"/>
      <c r="AF155" s="113"/>
      <c r="AG155" s="113"/>
      <c r="AH155" s="113"/>
      <c r="AI155" s="148"/>
    </row>
    <row r="156" spans="1:35" s="112" customFormat="1" ht="21.75" hidden="1" customHeight="1">
      <c r="A156" s="129">
        <f>IF(B155&lt;&gt;"",COUNTA(B$6:B155),"")</f>
        <v>150</v>
      </c>
      <c r="B156" s="217">
        <v>8561</v>
      </c>
      <c r="C156" s="249" t="s">
        <v>123</v>
      </c>
      <c r="D156" s="198">
        <v>4187</v>
      </c>
      <c r="E156" s="215" t="str">
        <f>VLOOKUP($B156,'trong tai xe'!A$1:B$201,2,0)</f>
        <v>10T</v>
      </c>
      <c r="F156" s="64" t="s">
        <v>89</v>
      </c>
      <c r="G156" s="132" t="str">
        <f>VLOOKUP(F156,Destination!$B$3:$E$337,2,0)</f>
        <v>Binh Duong</v>
      </c>
      <c r="H156" s="133">
        <f>VLOOKUP(F156,Destination!$B$2:$E$337,4,0)</f>
        <v>10</v>
      </c>
      <c r="I156" s="133">
        <f t="shared" si="4"/>
        <v>10</v>
      </c>
      <c r="J156" s="134">
        <f>INDEX(Cost!$A$2:$G$26,MATCH(I156,Cost!$A$2:$A$26,0),MATCH($E156,Cost!$A$2:$G$2,0))</f>
        <v>0</v>
      </c>
      <c r="K156" s="141"/>
      <c r="L156" s="142"/>
      <c r="M156" s="228">
        <f t="shared" si="5"/>
        <v>0</v>
      </c>
      <c r="N156" s="230"/>
      <c r="O156" s="144" t="str">
        <f>VLOOKUP($F156,Destination!B$3:G$338,6,0)</f>
        <v>THÙNG</v>
      </c>
      <c r="P156" s="231"/>
      <c r="Q156" s="198"/>
      <c r="R156" s="113"/>
      <c r="S156" s="113"/>
      <c r="T156" s="113"/>
      <c r="U156" s="113"/>
      <c r="V156" s="113"/>
      <c r="W156" s="113"/>
      <c r="X156" s="113"/>
      <c r="Y156" s="113"/>
      <c r="Z156" s="113"/>
      <c r="AA156" s="113"/>
      <c r="AB156" s="113"/>
      <c r="AC156" s="113"/>
      <c r="AD156" s="113"/>
      <c r="AE156" s="113"/>
      <c r="AF156" s="113"/>
      <c r="AG156" s="113"/>
      <c r="AH156" s="113"/>
      <c r="AI156" s="148"/>
    </row>
    <row r="157" spans="1:35" s="112" customFormat="1" ht="21.75" hidden="1" customHeight="1">
      <c r="A157" s="129">
        <f>IF(B156&lt;&gt;"",COUNTA(B$6:B156),"")</f>
        <v>151</v>
      </c>
      <c r="B157" s="217">
        <v>9338</v>
      </c>
      <c r="C157" s="249">
        <v>42531</v>
      </c>
      <c r="D157" s="198">
        <v>3605</v>
      </c>
      <c r="E157" s="215" t="str">
        <f>VLOOKUP($B157,'trong tai xe'!A$1:B$201,2,0)</f>
        <v>8T</v>
      </c>
      <c r="F157" s="64" t="s">
        <v>127</v>
      </c>
      <c r="G157" s="132" t="str">
        <f>VLOOKUP(F157,Destination!$B$3:$E$337,2,0)</f>
        <v>khanh hoa</v>
      </c>
      <c r="H157" s="133">
        <f>VLOOKUP(F157,Destination!$B$2:$E$337,4,0)</f>
        <v>470</v>
      </c>
      <c r="I157" s="133">
        <f t="shared" si="4"/>
        <v>470</v>
      </c>
      <c r="J157" s="134">
        <f>INDEX(Cost!$A$2:$G$26,MATCH(I157,Cost!$A$2:$A$26,0),MATCH($E157,Cost!$A$2:$G$2,0))</f>
        <v>9694278</v>
      </c>
      <c r="K157" s="141"/>
      <c r="L157" s="142"/>
      <c r="M157" s="228">
        <f t="shared" si="5"/>
        <v>9694278</v>
      </c>
      <c r="N157" s="230"/>
      <c r="O157" s="144" t="str">
        <f>VLOOKUP($F157,Destination!B$3:G$338,6,0)</f>
        <v>THÙNG</v>
      </c>
      <c r="P157" s="231"/>
      <c r="Q157" s="198"/>
      <c r="R157" s="113"/>
      <c r="S157" s="113"/>
      <c r="T157" s="113"/>
      <c r="U157" s="113"/>
      <c r="V157" s="113"/>
      <c r="W157" s="113"/>
      <c r="X157" s="113"/>
      <c r="Y157" s="113"/>
      <c r="Z157" s="113"/>
      <c r="AA157" s="113"/>
      <c r="AB157" s="113"/>
      <c r="AC157" s="113"/>
      <c r="AD157" s="113"/>
      <c r="AE157" s="113"/>
      <c r="AF157" s="113"/>
      <c r="AG157" s="113"/>
      <c r="AH157" s="113"/>
      <c r="AI157" s="148"/>
    </row>
    <row r="158" spans="1:35" s="112" customFormat="1" ht="21.75" hidden="1" customHeight="1">
      <c r="A158" s="129">
        <f>IF(B157&lt;&gt;"",COUNTA(B$6:B157),"")</f>
        <v>152</v>
      </c>
      <c r="B158" s="217">
        <v>9794</v>
      </c>
      <c r="C158" s="249">
        <v>42379</v>
      </c>
      <c r="D158" s="198">
        <v>2789</v>
      </c>
      <c r="E158" s="215" t="str">
        <f>VLOOKUP($B158,'trong tai xe'!A$1:B$201,2,0)</f>
        <v>2.5T</v>
      </c>
      <c r="F158" s="64" t="s">
        <v>89</v>
      </c>
      <c r="G158" s="132" t="str">
        <f>VLOOKUP(F158,Destination!$B$3:$E$337,2,0)</f>
        <v>Binh Duong</v>
      </c>
      <c r="H158" s="133">
        <f>VLOOKUP(F158,Destination!$B$2:$E$337,4,0)</f>
        <v>10</v>
      </c>
      <c r="I158" s="133">
        <f t="shared" si="4"/>
        <v>10</v>
      </c>
      <c r="J158" s="134">
        <f>INDEX(Cost!$A$2:$G$26,MATCH(I158,Cost!$A$2:$A$26,0),MATCH($E158,Cost!$A$2:$G$2,0))</f>
        <v>375157</v>
      </c>
      <c r="K158" s="141"/>
      <c r="L158" s="142"/>
      <c r="M158" s="228">
        <f t="shared" si="5"/>
        <v>375157</v>
      </c>
      <c r="N158" s="230"/>
      <c r="O158" s="144" t="str">
        <f>VLOOKUP($F158,Destination!B$3:G$338,6,0)</f>
        <v>THÙNG</v>
      </c>
      <c r="P158" s="231"/>
      <c r="Q158" s="198"/>
      <c r="R158" s="113"/>
      <c r="S158" s="113"/>
      <c r="T158" s="113"/>
      <c r="U158" s="113"/>
      <c r="V158" s="113"/>
      <c r="W158" s="113"/>
      <c r="X158" s="113"/>
      <c r="Y158" s="113"/>
      <c r="Z158" s="113"/>
      <c r="AA158" s="113"/>
      <c r="AB158" s="113"/>
      <c r="AC158" s="113"/>
      <c r="AD158" s="113"/>
      <c r="AE158" s="113"/>
      <c r="AF158" s="113"/>
      <c r="AG158" s="113"/>
      <c r="AH158" s="113"/>
      <c r="AI158" s="148"/>
    </row>
    <row r="159" spans="1:35" s="112" customFormat="1" ht="21.75" hidden="1" customHeight="1">
      <c r="A159" s="129">
        <f>IF(B158&lt;&gt;"",COUNTA(B$6:B158),"")</f>
        <v>153</v>
      </c>
      <c r="B159" s="217">
        <v>9794</v>
      </c>
      <c r="C159" s="249">
        <v>42439</v>
      </c>
      <c r="D159" s="198">
        <v>4215</v>
      </c>
      <c r="E159" s="215" t="str">
        <f>VLOOKUP($B159,'trong tai xe'!A$1:B$201,2,0)</f>
        <v>2.5T</v>
      </c>
      <c r="F159" s="64" t="s">
        <v>81</v>
      </c>
      <c r="G159" s="132" t="str">
        <f>VLOOKUP(F159,Destination!$B$3:$E$337,2,0)</f>
        <v>Binh Duong</v>
      </c>
      <c r="H159" s="133">
        <f>VLOOKUP(F159,Destination!$B$2:$E$337,4,0)</f>
        <v>5</v>
      </c>
      <c r="I159" s="133">
        <f t="shared" si="4"/>
        <v>10</v>
      </c>
      <c r="J159" s="134">
        <f>INDEX(Cost!$A$2:$G$26,MATCH(I159,Cost!$A$2:$A$26,0),MATCH($E159,Cost!$A$2:$G$2,0))</f>
        <v>375157</v>
      </c>
      <c r="K159" s="141"/>
      <c r="L159" s="142"/>
      <c r="M159" s="228">
        <f t="shared" si="5"/>
        <v>375157</v>
      </c>
      <c r="N159" s="230"/>
      <c r="O159" s="144" t="str">
        <f>VLOOKUP($F159,Destination!B$3:G$338,6,0)</f>
        <v>THÙNG</v>
      </c>
      <c r="P159" s="231"/>
      <c r="Q159" s="198"/>
      <c r="R159" s="113"/>
      <c r="S159" s="113"/>
      <c r="T159" s="113"/>
      <c r="U159" s="113"/>
      <c r="V159" s="113"/>
      <c r="W159" s="113"/>
      <c r="X159" s="113"/>
      <c r="Y159" s="113"/>
      <c r="Z159" s="113"/>
      <c r="AA159" s="113"/>
      <c r="AB159" s="113"/>
      <c r="AC159" s="113"/>
      <c r="AD159" s="113"/>
      <c r="AE159" s="113"/>
      <c r="AF159" s="113"/>
      <c r="AG159" s="113"/>
      <c r="AH159" s="113"/>
      <c r="AI159" s="148"/>
    </row>
    <row r="160" spans="1:35" s="112" customFormat="1" ht="21.75" hidden="1" customHeight="1">
      <c r="A160" s="129">
        <f>IF(B159&lt;&gt;"",COUNTA(B$6:B159),"")</f>
        <v>154</v>
      </c>
      <c r="B160" s="217">
        <v>9794</v>
      </c>
      <c r="C160" s="249">
        <v>42470</v>
      </c>
      <c r="D160" s="198">
        <v>4328</v>
      </c>
      <c r="E160" s="215" t="str">
        <f>VLOOKUP($B160,'trong tai xe'!A$1:B$201,2,0)</f>
        <v>2.5T</v>
      </c>
      <c r="F160" s="64" t="s">
        <v>89</v>
      </c>
      <c r="G160" s="132" t="str">
        <f>VLOOKUP(F160,Destination!$B$3:$E$337,2,0)</f>
        <v>Binh Duong</v>
      </c>
      <c r="H160" s="133">
        <f>VLOOKUP(F160,Destination!$B$2:$E$337,4,0)</f>
        <v>10</v>
      </c>
      <c r="I160" s="133">
        <f t="shared" si="4"/>
        <v>10</v>
      </c>
      <c r="J160" s="134">
        <f>INDEX(Cost!$A$2:$G$26,MATCH(I160,Cost!$A$2:$A$26,0),MATCH($E160,Cost!$A$2:$G$2,0))</f>
        <v>375157</v>
      </c>
      <c r="K160" s="141"/>
      <c r="L160" s="142"/>
      <c r="M160" s="228">
        <f t="shared" si="5"/>
        <v>375157</v>
      </c>
      <c r="N160" s="230"/>
      <c r="O160" s="144" t="str">
        <f>VLOOKUP($F160,Destination!B$3:G$338,6,0)</f>
        <v>THÙNG</v>
      </c>
      <c r="P160" s="231"/>
      <c r="Q160" s="198"/>
      <c r="R160" s="113"/>
      <c r="S160" s="113"/>
      <c r="T160" s="113"/>
      <c r="U160" s="113"/>
      <c r="V160" s="113"/>
      <c r="W160" s="113"/>
      <c r="X160" s="113"/>
      <c r="Y160" s="113"/>
      <c r="Z160" s="113"/>
      <c r="AA160" s="113"/>
      <c r="AB160" s="113"/>
      <c r="AC160" s="113"/>
      <c r="AD160" s="113"/>
      <c r="AE160" s="113"/>
      <c r="AF160" s="113"/>
      <c r="AG160" s="113"/>
      <c r="AH160" s="113"/>
      <c r="AI160" s="148"/>
    </row>
    <row r="161" spans="1:35" s="112" customFormat="1" ht="21.75" hidden="1" customHeight="1">
      <c r="A161" s="129">
        <f>IF(B160&lt;&gt;"",COUNTA(B$6:B160),"")</f>
        <v>155</v>
      </c>
      <c r="B161" s="217">
        <v>9794</v>
      </c>
      <c r="C161" s="249">
        <v>42500</v>
      </c>
      <c r="D161" s="198">
        <v>4488</v>
      </c>
      <c r="E161" s="215" t="str">
        <f>VLOOKUP($B161,'trong tai xe'!A$1:B$201,2,0)</f>
        <v>2.5T</v>
      </c>
      <c r="F161" s="64" t="s">
        <v>90</v>
      </c>
      <c r="G161" s="132" t="str">
        <f>VLOOKUP(F161,Destination!$B$3:$E$337,2,0)</f>
        <v>Binh Duong</v>
      </c>
      <c r="H161" s="133">
        <f>VLOOKUP(F161,Destination!$B$2:$E$337,4,0)</f>
        <v>35</v>
      </c>
      <c r="I161" s="133">
        <f t="shared" si="4"/>
        <v>40</v>
      </c>
      <c r="J161" s="134">
        <f>INDEX(Cost!$A$2:$G$26,MATCH(I161,Cost!$A$2:$A$26,0),MATCH($E161,Cost!$A$2:$G$2,0))</f>
        <v>579395</v>
      </c>
      <c r="K161" s="141"/>
      <c r="L161" s="142"/>
      <c r="M161" s="228">
        <f t="shared" si="5"/>
        <v>579395</v>
      </c>
      <c r="N161" s="230"/>
      <c r="O161" s="144" t="str">
        <f>VLOOKUP($F161,Destination!B$3:G$338,6,0)</f>
        <v>THÙNG</v>
      </c>
      <c r="P161" s="231"/>
      <c r="Q161" s="198"/>
      <c r="R161" s="113"/>
      <c r="S161" s="113"/>
      <c r="T161" s="113"/>
      <c r="U161" s="113"/>
      <c r="V161" s="113"/>
      <c r="W161" s="113"/>
      <c r="X161" s="113"/>
      <c r="Y161" s="113"/>
      <c r="Z161" s="113"/>
      <c r="AA161" s="113"/>
      <c r="AB161" s="113"/>
      <c r="AC161" s="113"/>
      <c r="AD161" s="113"/>
      <c r="AE161" s="113"/>
      <c r="AF161" s="113"/>
      <c r="AG161" s="113"/>
      <c r="AH161" s="113"/>
      <c r="AI161" s="148"/>
    </row>
    <row r="162" spans="1:35" s="112" customFormat="1" ht="21.75" hidden="1" customHeight="1">
      <c r="A162" s="129">
        <f>IF(B161&lt;&gt;"",COUNTA(B$6:B161),"")</f>
        <v>156</v>
      </c>
      <c r="B162" s="217">
        <v>9794</v>
      </c>
      <c r="C162" s="249">
        <v>42500</v>
      </c>
      <c r="D162" s="198">
        <v>4454</v>
      </c>
      <c r="E162" s="215" t="str">
        <f>VLOOKUP($B162,'trong tai xe'!A$1:B$201,2,0)</f>
        <v>2.5T</v>
      </c>
      <c r="F162" s="64" t="s">
        <v>69</v>
      </c>
      <c r="G162" s="132" t="str">
        <f>VLOOKUP(F162,Destination!$B$3:$E$337,2,0)</f>
        <v>HCM(Q9)</v>
      </c>
      <c r="H162" s="133">
        <f>VLOOKUP(F162,Destination!$B$2:$E$337,4,0)</f>
        <v>27</v>
      </c>
      <c r="I162" s="133">
        <f t="shared" si="4"/>
        <v>30</v>
      </c>
      <c r="J162" s="134">
        <f>INDEX(Cost!$A$2:$G$26,MATCH(I162,Cost!$A$2:$A$26,0),MATCH($E162,Cost!$A$2:$G$2,0))</f>
        <v>514557</v>
      </c>
      <c r="K162" s="141"/>
      <c r="L162" s="142"/>
      <c r="M162" s="228">
        <f t="shared" si="5"/>
        <v>514557</v>
      </c>
      <c r="N162" s="230"/>
      <c r="O162" s="144" t="str">
        <f>VLOOKUP($F162,Destination!B$3:G$338,6,0)</f>
        <v>THÙNG</v>
      </c>
      <c r="P162" s="231"/>
      <c r="Q162" s="198"/>
      <c r="R162" s="113"/>
      <c r="S162" s="113"/>
      <c r="T162" s="113"/>
      <c r="U162" s="113"/>
      <c r="V162" s="113"/>
      <c r="W162" s="113"/>
      <c r="X162" s="113"/>
      <c r="Y162" s="113"/>
      <c r="Z162" s="113"/>
      <c r="AA162" s="113"/>
      <c r="AB162" s="113"/>
      <c r="AC162" s="113"/>
      <c r="AD162" s="113"/>
      <c r="AE162" s="113"/>
      <c r="AF162" s="113"/>
      <c r="AG162" s="113"/>
      <c r="AH162" s="113"/>
      <c r="AI162" s="148"/>
    </row>
    <row r="163" spans="1:35" s="112" customFormat="1" ht="21.75" hidden="1" customHeight="1">
      <c r="A163" s="129">
        <f>IF(B162&lt;&gt;"",COUNTA(B$6:B162),"")</f>
        <v>157</v>
      </c>
      <c r="B163" s="217">
        <v>9794</v>
      </c>
      <c r="C163" s="249">
        <v>42500</v>
      </c>
      <c r="D163" s="198">
        <v>4106</v>
      </c>
      <c r="E163" s="215" t="str">
        <f>VLOOKUP($B163,'trong tai xe'!A$1:B$201,2,0)</f>
        <v>2.5T</v>
      </c>
      <c r="F163" s="64" t="s">
        <v>92</v>
      </c>
      <c r="G163" s="132" t="str">
        <f>VLOOKUP(F163,Destination!$B$3:$E$337,2,0)</f>
        <v>HCM</v>
      </c>
      <c r="H163" s="133">
        <f>VLOOKUP(F163,Destination!$B$2:$E$337,4,0)</f>
        <v>8</v>
      </c>
      <c r="I163" s="133">
        <f t="shared" si="4"/>
        <v>10</v>
      </c>
      <c r="J163" s="134">
        <f>INDEX(Cost!$A$2:$G$26,MATCH(I163,Cost!$A$2:$A$26,0),MATCH($E163,Cost!$A$2:$G$2,0))</f>
        <v>375157</v>
      </c>
      <c r="K163" s="141"/>
      <c r="L163" s="142"/>
      <c r="M163" s="228">
        <f t="shared" si="5"/>
        <v>375157</v>
      </c>
      <c r="N163" s="230"/>
      <c r="O163" s="144" t="str">
        <f>VLOOKUP($F163,Destination!B$3:G$338,6,0)</f>
        <v>BOARD</v>
      </c>
      <c r="P163" s="231"/>
      <c r="Q163" s="198"/>
      <c r="R163" s="113"/>
      <c r="S163" s="113"/>
      <c r="T163" s="113"/>
      <c r="U163" s="113"/>
      <c r="V163" s="113"/>
      <c r="W163" s="113"/>
      <c r="X163" s="113"/>
      <c r="Y163" s="113"/>
      <c r="Z163" s="113"/>
      <c r="AA163" s="113"/>
      <c r="AB163" s="113"/>
      <c r="AC163" s="113"/>
      <c r="AD163" s="113"/>
      <c r="AE163" s="113"/>
      <c r="AF163" s="113"/>
      <c r="AG163" s="113"/>
      <c r="AH163" s="113"/>
      <c r="AI163" s="148"/>
    </row>
    <row r="164" spans="1:35" s="112" customFormat="1" ht="21.75" hidden="1" customHeight="1">
      <c r="A164" s="129">
        <f>IF(B163&lt;&gt;"",COUNTA(B$6:B163),"")</f>
        <v>158</v>
      </c>
      <c r="B164" s="217">
        <v>9794</v>
      </c>
      <c r="C164" s="249">
        <v>42531</v>
      </c>
      <c r="D164" s="198">
        <v>4147</v>
      </c>
      <c r="E164" s="215" t="str">
        <f>VLOOKUP($B164,'trong tai xe'!A$1:B$201,2,0)</f>
        <v>2.5T</v>
      </c>
      <c r="F164" s="64" t="s">
        <v>88</v>
      </c>
      <c r="G164" s="132" t="str">
        <f>VLOOKUP(F164,Destination!$B$3:$E$337,2,0)</f>
        <v>HCM</v>
      </c>
      <c r="H164" s="133">
        <f>VLOOKUP(F164,Destination!$B$2:$E$337,4,0)</f>
        <v>35</v>
      </c>
      <c r="I164" s="133">
        <f t="shared" si="4"/>
        <v>40</v>
      </c>
      <c r="J164" s="134">
        <f>INDEX(Cost!$A$2:$G$26,MATCH(I164,Cost!$A$2:$A$26,0),MATCH($E164,Cost!$A$2:$G$2,0))</f>
        <v>579395</v>
      </c>
      <c r="K164" s="141"/>
      <c r="L164" s="142"/>
      <c r="M164" s="228">
        <f t="shared" si="5"/>
        <v>579395</v>
      </c>
      <c r="N164" s="230"/>
      <c r="O164" s="144" t="str">
        <f>VLOOKUP($F164,Destination!B$3:G$338,6,0)</f>
        <v>BOARD</v>
      </c>
      <c r="P164" s="231"/>
      <c r="Q164" s="198"/>
      <c r="R164" s="113"/>
      <c r="S164" s="113"/>
      <c r="T164" s="113"/>
      <c r="U164" s="113"/>
      <c r="V164" s="113"/>
      <c r="W164" s="113"/>
      <c r="X164" s="113"/>
      <c r="Y164" s="113"/>
      <c r="Z164" s="113"/>
      <c r="AA164" s="113"/>
      <c r="AB164" s="113"/>
      <c r="AC164" s="113"/>
      <c r="AD164" s="113"/>
      <c r="AE164" s="113"/>
      <c r="AF164" s="113"/>
      <c r="AG164" s="113"/>
      <c r="AH164" s="113"/>
      <c r="AI164" s="148"/>
    </row>
    <row r="165" spans="1:35" s="112" customFormat="1" ht="21.75" hidden="1" customHeight="1">
      <c r="A165" s="129">
        <f>IF(B164&lt;&gt;"",COUNTA(B$6:B164),"")</f>
        <v>159</v>
      </c>
      <c r="B165" s="217">
        <v>9794</v>
      </c>
      <c r="C165" s="249">
        <v>42531</v>
      </c>
      <c r="D165" s="198">
        <v>4128</v>
      </c>
      <c r="E165" s="215" t="str">
        <f>VLOOKUP($B165,'trong tai xe'!A$1:B$201,2,0)</f>
        <v>2.5T</v>
      </c>
      <c r="F165" s="64" t="s">
        <v>78</v>
      </c>
      <c r="G165" s="132" t="str">
        <f>VLOOKUP(F165,Destination!$B$3:$E$337,2,0)</f>
        <v>HCM</v>
      </c>
      <c r="H165" s="133">
        <f>VLOOKUP(F165,Destination!$B$2:$E$337,4,0)</f>
        <v>35</v>
      </c>
      <c r="I165" s="133">
        <f t="shared" si="4"/>
        <v>40</v>
      </c>
      <c r="J165" s="134">
        <f>INDEX(Cost!$A$2:$G$26,MATCH(I165,Cost!$A$2:$A$26,0),MATCH($E165,Cost!$A$2:$G$2,0))</f>
        <v>579395</v>
      </c>
      <c r="K165" s="141"/>
      <c r="L165" s="142"/>
      <c r="M165" s="228">
        <f t="shared" si="5"/>
        <v>579395</v>
      </c>
      <c r="N165" s="230"/>
      <c r="O165" s="144" t="str">
        <f>VLOOKUP($F165,Destination!B$3:G$338,6,0)</f>
        <v>THÙNG</v>
      </c>
      <c r="P165" s="231"/>
      <c r="Q165" s="198"/>
      <c r="R165" s="113"/>
      <c r="S165" s="113"/>
      <c r="T165" s="113"/>
      <c r="U165" s="113"/>
      <c r="V165" s="113"/>
      <c r="W165" s="113"/>
      <c r="X165" s="113"/>
      <c r="Y165" s="113"/>
      <c r="Z165" s="113"/>
      <c r="AA165" s="113"/>
      <c r="AB165" s="113"/>
      <c r="AC165" s="113"/>
      <c r="AD165" s="113"/>
      <c r="AE165" s="113"/>
      <c r="AF165" s="113"/>
      <c r="AG165" s="113"/>
      <c r="AH165" s="113"/>
      <c r="AI165" s="148"/>
    </row>
    <row r="166" spans="1:35" s="112" customFormat="1" ht="21.75" hidden="1" customHeight="1">
      <c r="A166" s="129">
        <f>IF(B165&lt;&gt;"",COUNTA(B$6:B165),"")</f>
        <v>160</v>
      </c>
      <c r="B166" s="217">
        <v>9794</v>
      </c>
      <c r="C166" s="249">
        <v>42531</v>
      </c>
      <c r="D166" s="198">
        <v>3610</v>
      </c>
      <c r="E166" s="215" t="str">
        <f>VLOOKUP($B166,'trong tai xe'!A$1:B$201,2,0)</f>
        <v>2.5T</v>
      </c>
      <c r="F166" s="64" t="s">
        <v>86</v>
      </c>
      <c r="G166" s="132" t="str">
        <f>VLOOKUP(F166,Destination!$B$3:$E$337,2,0)</f>
        <v>Binh Duong</v>
      </c>
      <c r="H166" s="133">
        <f>VLOOKUP(F166,Destination!$B$2:$E$337,4,0)</f>
        <v>25</v>
      </c>
      <c r="I166" s="133">
        <f t="shared" si="4"/>
        <v>30</v>
      </c>
      <c r="J166" s="134">
        <f>INDEX(Cost!$A$2:$G$26,MATCH(I166,Cost!$A$2:$A$26,0),MATCH($E166,Cost!$A$2:$G$2,0))</f>
        <v>514557</v>
      </c>
      <c r="K166" s="197"/>
      <c r="L166" s="196"/>
      <c r="M166" s="228">
        <f t="shared" si="5"/>
        <v>514557</v>
      </c>
      <c r="N166" s="230"/>
      <c r="O166" s="144" t="str">
        <f>VLOOKUP($F166,Destination!B$3:G$338,6,0)</f>
        <v>BOARD</v>
      </c>
      <c r="P166" s="231"/>
      <c r="Q166" s="198"/>
      <c r="R166" s="113"/>
      <c r="S166" s="113"/>
      <c r="T166" s="113"/>
      <c r="U166" s="113"/>
      <c r="V166" s="113"/>
      <c r="W166" s="113"/>
      <c r="X166" s="113"/>
      <c r="Y166" s="113"/>
      <c r="Z166" s="113"/>
      <c r="AA166" s="113"/>
      <c r="AB166" s="113"/>
      <c r="AC166" s="113"/>
      <c r="AD166" s="113"/>
      <c r="AE166" s="113"/>
      <c r="AF166" s="113"/>
      <c r="AG166" s="113"/>
      <c r="AH166" s="113"/>
      <c r="AI166" s="148"/>
    </row>
    <row r="167" spans="1:35" s="112" customFormat="1" ht="21.75" hidden="1" customHeight="1">
      <c r="A167" s="129">
        <f>IF(B166&lt;&gt;"",COUNTA(B$6:B166),"")</f>
        <v>161</v>
      </c>
      <c r="B167" s="217">
        <v>9794</v>
      </c>
      <c r="C167" s="249">
        <v>42592</v>
      </c>
      <c r="D167" s="198">
        <v>3813</v>
      </c>
      <c r="E167" s="215" t="str">
        <f>VLOOKUP($B167,'trong tai xe'!A$1:B$201,2,0)</f>
        <v>2.5T</v>
      </c>
      <c r="F167" s="64" t="s">
        <v>69</v>
      </c>
      <c r="G167" s="132" t="str">
        <f>VLOOKUP(F167,Destination!$B$3:$E$337,2,0)</f>
        <v>HCM(Q9)</v>
      </c>
      <c r="H167" s="133">
        <f>VLOOKUP(F167,Destination!$B$2:$E$337,4,0)</f>
        <v>27</v>
      </c>
      <c r="I167" s="133">
        <f t="shared" si="4"/>
        <v>30</v>
      </c>
      <c r="J167" s="134">
        <f>INDEX(Cost!$A$2:$G$26,MATCH(I167,Cost!$A$2:$A$26,0),MATCH($E167,Cost!$A$2:$G$2,0))</f>
        <v>514557</v>
      </c>
      <c r="K167" s="141"/>
      <c r="L167" s="142"/>
      <c r="M167" s="228">
        <f t="shared" si="5"/>
        <v>514557</v>
      </c>
      <c r="N167" s="230"/>
      <c r="O167" s="144" t="str">
        <f>VLOOKUP($F167,Destination!B$3:G$338,6,0)</f>
        <v>THÙNG</v>
      </c>
      <c r="P167" s="231"/>
      <c r="Q167" s="198"/>
      <c r="R167" s="113"/>
      <c r="S167" s="113"/>
      <c r="T167" s="113"/>
      <c r="U167" s="113"/>
      <c r="V167" s="113"/>
      <c r="W167" s="113"/>
      <c r="X167" s="113"/>
      <c r="Y167" s="113"/>
      <c r="Z167" s="113"/>
      <c r="AA167" s="113"/>
      <c r="AB167" s="113"/>
      <c r="AC167" s="113"/>
      <c r="AD167" s="113"/>
      <c r="AE167" s="113"/>
      <c r="AF167" s="113"/>
      <c r="AG167" s="113"/>
      <c r="AH167" s="113"/>
      <c r="AI167" s="148"/>
    </row>
    <row r="168" spans="1:35" s="112" customFormat="1" ht="21.75" hidden="1" customHeight="1">
      <c r="A168" s="129">
        <f>IF(B167&lt;&gt;"",COUNTA(B$6:B167),"")</f>
        <v>162</v>
      </c>
      <c r="B168" s="217">
        <v>9794</v>
      </c>
      <c r="C168" s="249">
        <v>42644</v>
      </c>
      <c r="D168" s="198">
        <v>2799</v>
      </c>
      <c r="E168" s="215" t="str">
        <f>VLOOKUP($B168,'trong tai xe'!A$1:B$201,2,0)</f>
        <v>2.5T</v>
      </c>
      <c r="F168" s="64" t="s">
        <v>88</v>
      </c>
      <c r="G168" s="132" t="str">
        <f>VLOOKUP(F168,Destination!$B$3:$E$337,2,0)</f>
        <v>HCM</v>
      </c>
      <c r="H168" s="133">
        <f>VLOOKUP(F168,Destination!$B$2:$E$337,4,0)</f>
        <v>35</v>
      </c>
      <c r="I168" s="133">
        <f t="shared" si="4"/>
        <v>40</v>
      </c>
      <c r="J168" s="134">
        <f>INDEX(Cost!$A$2:$G$26,MATCH(I168,Cost!$A$2:$A$26,0),MATCH($E168,Cost!$A$2:$G$2,0))</f>
        <v>579395</v>
      </c>
      <c r="K168" s="141"/>
      <c r="L168" s="142"/>
      <c r="M168" s="228">
        <f t="shared" si="5"/>
        <v>579395</v>
      </c>
      <c r="N168" s="230"/>
      <c r="O168" s="144" t="str">
        <f>VLOOKUP($F168,Destination!B$3:G$338,6,0)</f>
        <v>BOARD</v>
      </c>
      <c r="P168" s="231"/>
      <c r="Q168" s="198"/>
      <c r="R168" s="113"/>
      <c r="S168" s="113"/>
      <c r="T168" s="113"/>
      <c r="U168" s="113"/>
      <c r="V168" s="113"/>
      <c r="W168" s="113"/>
      <c r="X168" s="113"/>
      <c r="Y168" s="113"/>
      <c r="Z168" s="113"/>
      <c r="AA168" s="113"/>
      <c r="AB168" s="113"/>
      <c r="AC168" s="113"/>
      <c r="AD168" s="113"/>
      <c r="AE168" s="113"/>
      <c r="AF168" s="113"/>
      <c r="AG168" s="113"/>
      <c r="AH168" s="113"/>
      <c r="AI168" s="148"/>
    </row>
    <row r="169" spans="1:35" s="112" customFormat="1" ht="21.75" hidden="1" customHeight="1">
      <c r="A169" s="129">
        <f>IF(B168&lt;&gt;"",COUNTA(B$6:B168),"")</f>
        <v>163</v>
      </c>
      <c r="B169" s="217">
        <v>9794</v>
      </c>
      <c r="C169" s="249">
        <v>42646</v>
      </c>
      <c r="D169" s="198">
        <v>4319</v>
      </c>
      <c r="E169" s="215" t="str">
        <f>VLOOKUP($B169,'trong tai xe'!A$1:B$201,2,0)</f>
        <v>2.5T</v>
      </c>
      <c r="F169" s="64" t="s">
        <v>84</v>
      </c>
      <c r="G169" s="132" t="str">
        <f>VLOOKUP(F169,Destination!$B$3:$E$337,2,0)</f>
        <v>Binh Duong</v>
      </c>
      <c r="H169" s="133">
        <f>VLOOKUP(F169,Destination!$B$2:$E$337,4,0)</f>
        <v>15</v>
      </c>
      <c r="I169" s="133">
        <f t="shared" si="4"/>
        <v>20</v>
      </c>
      <c r="J169" s="134">
        <f>INDEX(Cost!$A$2:$G$26,MATCH(I169,Cost!$A$2:$A$26,0),MATCH($E169,Cost!$A$2:$G$2,0))</f>
        <v>449720</v>
      </c>
      <c r="K169" s="141"/>
      <c r="L169" s="142"/>
      <c r="M169" s="228">
        <f t="shared" si="5"/>
        <v>449720</v>
      </c>
      <c r="N169" s="230"/>
      <c r="O169" s="144" t="str">
        <f>VLOOKUP($F169,Destination!B$3:G$338,6,0)</f>
        <v>BOARD</v>
      </c>
      <c r="P169" s="231"/>
      <c r="Q169" s="198"/>
      <c r="R169" s="113"/>
      <c r="S169" s="113"/>
      <c r="T169" s="113"/>
      <c r="U169" s="113"/>
      <c r="V169" s="113"/>
      <c r="W169" s="113"/>
      <c r="X169" s="113"/>
      <c r="Y169" s="113"/>
      <c r="Z169" s="113"/>
      <c r="AA169" s="113"/>
      <c r="AB169" s="113"/>
      <c r="AC169" s="113"/>
      <c r="AD169" s="113"/>
      <c r="AE169" s="113"/>
      <c r="AF169" s="113"/>
      <c r="AG169" s="113"/>
      <c r="AH169" s="113"/>
      <c r="AI169" s="148"/>
    </row>
    <row r="170" spans="1:35" s="112" customFormat="1" ht="21.75" hidden="1" customHeight="1">
      <c r="A170" s="129">
        <f>IF(B169&lt;&gt;"",COUNTA(B$6:B169),"")</f>
        <v>164</v>
      </c>
      <c r="B170" s="217">
        <v>9794</v>
      </c>
      <c r="C170" s="249">
        <v>42653</v>
      </c>
      <c r="D170" s="198">
        <v>3859</v>
      </c>
      <c r="E170" s="215" t="str">
        <f>VLOOKUP($B170,'trong tai xe'!A$1:B$201,2,0)</f>
        <v>2.5T</v>
      </c>
      <c r="F170" s="64" t="s">
        <v>70</v>
      </c>
      <c r="G170" s="132" t="str">
        <f>VLOOKUP(F170,Destination!$B$3:$E$337,2,0)</f>
        <v>Tien Giang</v>
      </c>
      <c r="H170" s="133">
        <f>VLOOKUP(F170,Destination!$B$2:$E$337,4,0)</f>
        <v>107</v>
      </c>
      <c r="I170" s="133">
        <f t="shared" si="4"/>
        <v>110</v>
      </c>
      <c r="J170" s="134">
        <f>INDEX(Cost!$A$2:$G$26,MATCH(I170,Cost!$A$2:$A$26,0),MATCH($E170,Cost!$A$2:$G$2,0))</f>
        <v>1033254</v>
      </c>
      <c r="K170" s="141"/>
      <c r="L170" s="142"/>
      <c r="M170" s="228">
        <f t="shared" si="5"/>
        <v>1033254</v>
      </c>
      <c r="N170" s="230"/>
      <c r="O170" s="144" t="str">
        <f>VLOOKUP($F170,Destination!B$3:G$338,6,0)</f>
        <v>THÙNG</v>
      </c>
      <c r="P170" s="231"/>
      <c r="Q170" s="198"/>
      <c r="R170" s="113"/>
      <c r="S170" s="113"/>
      <c r="T170" s="113"/>
      <c r="U170" s="113"/>
      <c r="V170" s="113"/>
      <c r="W170" s="113"/>
      <c r="X170" s="113"/>
      <c r="Y170" s="113"/>
      <c r="Z170" s="113"/>
      <c r="AA170" s="113"/>
      <c r="AB170" s="113"/>
      <c r="AC170" s="113"/>
      <c r="AD170" s="113"/>
      <c r="AE170" s="113"/>
      <c r="AF170" s="113"/>
      <c r="AG170" s="113"/>
      <c r="AH170" s="113"/>
      <c r="AI170" s="148"/>
    </row>
    <row r="171" spans="1:35" s="112" customFormat="1" ht="21.75" hidden="1" customHeight="1">
      <c r="A171" s="129">
        <f>IF(B170&lt;&gt;"",COUNTA(B$6:B170),"")</f>
        <v>165</v>
      </c>
      <c r="B171" s="217">
        <v>9794</v>
      </c>
      <c r="C171" s="249">
        <v>42653</v>
      </c>
      <c r="D171" s="198">
        <v>3745</v>
      </c>
      <c r="E171" s="215" t="str">
        <f>VLOOKUP($B171,'trong tai xe'!A$1:B$201,2,0)</f>
        <v>2.5T</v>
      </c>
      <c r="F171" s="64" t="s">
        <v>73</v>
      </c>
      <c r="G171" s="132" t="str">
        <f>VLOOKUP(F171,Destination!$B$3:$E$337,2,0)</f>
        <v>HCM</v>
      </c>
      <c r="H171" s="133">
        <f>VLOOKUP(F171,Destination!$B$2:$E$337,4,0)</f>
        <v>55</v>
      </c>
      <c r="I171" s="133">
        <f t="shared" si="4"/>
        <v>60</v>
      </c>
      <c r="J171" s="134">
        <f>INDEX(Cost!$A$2:$G$26,MATCH(I171,Cost!$A$2:$A$26,0),MATCH($E171,Cost!$A$2:$G$2,0))</f>
        <v>712310</v>
      </c>
      <c r="K171" s="141"/>
      <c r="L171" s="142"/>
      <c r="M171" s="228">
        <f t="shared" si="5"/>
        <v>712310</v>
      </c>
      <c r="N171" s="230"/>
      <c r="O171" s="144" t="str">
        <f>VLOOKUP($F171,Destination!B$3:G$338,6,0)</f>
        <v>THÙNG</v>
      </c>
      <c r="P171" s="231"/>
      <c r="Q171" s="198"/>
      <c r="R171" s="113"/>
      <c r="S171" s="113"/>
      <c r="T171" s="113"/>
      <c r="U171" s="113"/>
      <c r="V171" s="113"/>
      <c r="W171" s="113"/>
      <c r="X171" s="113"/>
      <c r="Y171" s="113"/>
      <c r="Z171" s="113"/>
      <c r="AA171" s="113"/>
      <c r="AB171" s="113"/>
      <c r="AC171" s="113"/>
      <c r="AD171" s="113"/>
      <c r="AE171" s="113"/>
      <c r="AF171" s="113"/>
      <c r="AG171" s="113"/>
      <c r="AH171" s="113"/>
      <c r="AI171" s="148"/>
    </row>
    <row r="172" spans="1:35" s="112" customFormat="1" ht="21.75" hidden="1" customHeight="1">
      <c r="A172" s="129">
        <f>IF(B171&lt;&gt;"",COUNTA(B$6:B171),"")</f>
        <v>166</v>
      </c>
      <c r="B172" s="217">
        <v>9794</v>
      </c>
      <c r="C172" s="249">
        <v>42684</v>
      </c>
      <c r="D172" s="198">
        <v>3763</v>
      </c>
      <c r="E172" s="215" t="str">
        <f>VLOOKUP($B172,'trong tai xe'!A$1:B$201,2,0)</f>
        <v>2.5T</v>
      </c>
      <c r="F172" s="64" t="s">
        <v>82</v>
      </c>
      <c r="G172" s="132" t="str">
        <f>VLOOKUP(F172,Destination!$B$3:$E$337,2,0)</f>
        <v>HCM</v>
      </c>
      <c r="H172" s="133">
        <f>VLOOKUP(F172,Destination!$B$2:$E$337,4,0)</f>
        <v>35</v>
      </c>
      <c r="I172" s="133">
        <f t="shared" si="4"/>
        <v>40</v>
      </c>
      <c r="J172" s="134">
        <f>INDEX(Cost!$A$2:$G$26,MATCH(I172,Cost!$A$2:$A$26,0),MATCH($E172,Cost!$A$2:$G$2,0))</f>
        <v>579395</v>
      </c>
      <c r="K172" s="141"/>
      <c r="L172" s="142"/>
      <c r="M172" s="228">
        <f t="shared" si="5"/>
        <v>579395</v>
      </c>
      <c r="N172" s="230"/>
      <c r="O172" s="144" t="str">
        <f>VLOOKUP($F172,Destination!B$3:G$338,6,0)</f>
        <v>BOARD</v>
      </c>
      <c r="P172" s="231"/>
      <c r="Q172" s="198"/>
      <c r="R172" s="113"/>
      <c r="S172" s="113"/>
      <c r="T172" s="113"/>
      <c r="U172" s="113"/>
      <c r="V172" s="113"/>
      <c r="W172" s="113"/>
      <c r="X172" s="113"/>
      <c r="Y172" s="113"/>
      <c r="Z172" s="113"/>
      <c r="AA172" s="113"/>
      <c r="AB172" s="113"/>
      <c r="AC172" s="113"/>
      <c r="AD172" s="113"/>
      <c r="AE172" s="113"/>
      <c r="AF172" s="113"/>
      <c r="AG172" s="113"/>
      <c r="AH172" s="113"/>
      <c r="AI172" s="148"/>
    </row>
    <row r="173" spans="1:35" s="112" customFormat="1" ht="21.75" hidden="1" customHeight="1">
      <c r="A173" s="129">
        <f>IF(B172&lt;&gt;"",COUNTA(B$6:B172),"")</f>
        <v>167</v>
      </c>
      <c r="B173" s="217">
        <v>9794</v>
      </c>
      <c r="C173" s="249">
        <v>42684</v>
      </c>
      <c r="D173" s="198">
        <v>3757</v>
      </c>
      <c r="E173" s="215" t="str">
        <f>VLOOKUP($B173,'trong tai xe'!A$1:B$201,2,0)</f>
        <v>2.5T</v>
      </c>
      <c r="F173" s="64" t="s">
        <v>69</v>
      </c>
      <c r="G173" s="132" t="str">
        <f>VLOOKUP(F173,Destination!$B$3:$E$337,2,0)</f>
        <v>HCM(Q9)</v>
      </c>
      <c r="H173" s="133">
        <f>VLOOKUP(F173,Destination!$B$2:$E$337,4,0)</f>
        <v>27</v>
      </c>
      <c r="I173" s="133">
        <f t="shared" si="4"/>
        <v>30</v>
      </c>
      <c r="J173" s="134">
        <f>INDEX(Cost!$A$2:$G$26,MATCH(I173,Cost!$A$2:$A$26,0),MATCH($E173,Cost!$A$2:$G$2,0))</f>
        <v>514557</v>
      </c>
      <c r="K173" s="141"/>
      <c r="L173" s="142"/>
      <c r="M173" s="228">
        <f t="shared" si="5"/>
        <v>514557</v>
      </c>
      <c r="N173" s="230"/>
      <c r="O173" s="144" t="str">
        <f>VLOOKUP($F173,Destination!B$3:G$338,6,0)</f>
        <v>THÙNG</v>
      </c>
      <c r="P173" s="231"/>
      <c r="Q173" s="198"/>
      <c r="R173" s="113"/>
      <c r="S173" s="113"/>
      <c r="T173" s="113"/>
      <c r="U173" s="113"/>
      <c r="V173" s="113"/>
      <c r="W173" s="113"/>
      <c r="X173" s="113"/>
      <c r="Y173" s="113"/>
      <c r="Z173" s="113"/>
      <c r="AA173" s="113"/>
      <c r="AB173" s="113"/>
      <c r="AC173" s="113"/>
      <c r="AD173" s="113"/>
      <c r="AE173" s="113"/>
      <c r="AF173" s="113"/>
      <c r="AG173" s="113"/>
      <c r="AH173" s="113"/>
      <c r="AI173" s="148"/>
    </row>
    <row r="174" spans="1:35" s="112" customFormat="1" ht="21.75" hidden="1" customHeight="1">
      <c r="A174" s="129">
        <f>IF(B173&lt;&gt;"",COUNTA(B$6:B173),"")</f>
        <v>168</v>
      </c>
      <c r="B174" s="217">
        <v>9794</v>
      </c>
      <c r="C174" s="249">
        <v>42714</v>
      </c>
      <c r="D174" s="198">
        <v>3788</v>
      </c>
      <c r="E174" s="215" t="str">
        <f>VLOOKUP($B174,'trong tai xe'!A$1:B$201,2,0)</f>
        <v>2.5T</v>
      </c>
      <c r="F174" s="64" t="s">
        <v>70</v>
      </c>
      <c r="G174" s="132" t="str">
        <f>VLOOKUP(F174,Destination!$B$3:$E$337,2,0)</f>
        <v>Tien Giang</v>
      </c>
      <c r="H174" s="133">
        <f>VLOOKUP(F174,Destination!$B$2:$E$337,4,0)</f>
        <v>107</v>
      </c>
      <c r="I174" s="133">
        <f t="shared" si="4"/>
        <v>110</v>
      </c>
      <c r="J174" s="134">
        <f>INDEX(Cost!$A$2:$G$26,MATCH(I174,Cost!$A$2:$A$26,0),MATCH($E174,Cost!$A$2:$G$2,0))</f>
        <v>1033254</v>
      </c>
      <c r="K174" s="141"/>
      <c r="L174" s="142"/>
      <c r="M174" s="228">
        <f t="shared" si="5"/>
        <v>1033254</v>
      </c>
      <c r="N174" s="230"/>
      <c r="O174" s="144" t="str">
        <f>VLOOKUP($F174,Destination!B$3:G$338,6,0)</f>
        <v>THÙNG</v>
      </c>
      <c r="P174" s="231"/>
      <c r="Q174" s="198"/>
      <c r="R174" s="113"/>
      <c r="S174" s="113"/>
      <c r="T174" s="113"/>
      <c r="U174" s="113"/>
      <c r="V174" s="113"/>
      <c r="W174" s="113"/>
      <c r="X174" s="113"/>
      <c r="Y174" s="113"/>
      <c r="Z174" s="113"/>
      <c r="AA174" s="113"/>
      <c r="AB174" s="113"/>
      <c r="AC174" s="113"/>
      <c r="AD174" s="113"/>
      <c r="AE174" s="113"/>
      <c r="AF174" s="113"/>
      <c r="AG174" s="113"/>
      <c r="AH174" s="113"/>
      <c r="AI174" s="148"/>
    </row>
    <row r="175" spans="1:35" s="112" customFormat="1" ht="21.75" hidden="1" customHeight="1">
      <c r="A175" s="129">
        <f>IF(B174&lt;&gt;"",COUNTA(B$6:B174),"")</f>
        <v>169</v>
      </c>
      <c r="B175" s="217">
        <v>9794</v>
      </c>
      <c r="C175" s="249">
        <v>42714</v>
      </c>
      <c r="D175" s="198">
        <v>3940</v>
      </c>
      <c r="E175" s="215" t="str">
        <f>VLOOKUP($B175,'trong tai xe'!A$1:B$201,2,0)</f>
        <v>2.5T</v>
      </c>
      <c r="F175" s="64" t="s">
        <v>77</v>
      </c>
      <c r="G175" s="132" t="str">
        <f>VLOOKUP(F175,Destination!$B$3:$E$337,2,0)</f>
        <v>SONG THAN 3</v>
      </c>
      <c r="H175" s="133">
        <f>VLOOKUP(F175,Destination!$B$2:$E$337,4,0)</f>
        <v>24</v>
      </c>
      <c r="I175" s="133">
        <f t="shared" si="4"/>
        <v>30</v>
      </c>
      <c r="J175" s="134">
        <f>INDEX(Cost!$A$2:$G$26,MATCH(I175,Cost!$A$2:$A$26,0),MATCH($E175,Cost!$A$2:$G$2,0))</f>
        <v>514557</v>
      </c>
      <c r="K175" s="141"/>
      <c r="L175" s="142"/>
      <c r="M175" s="228">
        <f t="shared" si="5"/>
        <v>514557</v>
      </c>
      <c r="N175" s="230"/>
      <c r="O175" s="144" t="str">
        <f>VLOOKUP($F175,Destination!B$3:G$338,6,0)</f>
        <v>BOARD</v>
      </c>
      <c r="P175" s="231"/>
      <c r="Q175" s="198"/>
      <c r="R175" s="113"/>
      <c r="S175" s="113"/>
      <c r="T175" s="113"/>
      <c r="U175" s="113"/>
      <c r="V175" s="113"/>
      <c r="W175" s="113"/>
      <c r="X175" s="113"/>
      <c r="Y175" s="113"/>
      <c r="Z175" s="113"/>
      <c r="AA175" s="113"/>
      <c r="AB175" s="113"/>
      <c r="AC175" s="113"/>
      <c r="AD175" s="113"/>
      <c r="AE175" s="113"/>
      <c r="AF175" s="113"/>
      <c r="AG175" s="113"/>
      <c r="AH175" s="113"/>
      <c r="AI175" s="148"/>
    </row>
    <row r="176" spans="1:35" s="112" customFormat="1" ht="21.75" hidden="1" customHeight="1">
      <c r="A176" s="129">
        <f>IF(B175&lt;&gt;"",COUNTA(B$6:B175),"")</f>
        <v>170</v>
      </c>
      <c r="B176" s="217">
        <v>10658</v>
      </c>
      <c r="C176" s="249">
        <v>42379</v>
      </c>
      <c r="D176" s="198">
        <v>2790</v>
      </c>
      <c r="E176" s="215" t="str">
        <f>VLOOKUP($B176,'trong tai xe'!A$1:B$201,2,0)</f>
        <v>10T</v>
      </c>
      <c r="F176" s="64" t="s">
        <v>77</v>
      </c>
      <c r="G176" s="132" t="str">
        <f>VLOOKUP(F176,Destination!$B$3:$E$337,2,0)</f>
        <v>SONG THAN 3</v>
      </c>
      <c r="H176" s="133">
        <f>VLOOKUP(F176,Destination!$B$2:$E$337,4,0)</f>
        <v>24</v>
      </c>
      <c r="I176" s="133">
        <f t="shared" si="4"/>
        <v>30</v>
      </c>
      <c r="J176" s="134">
        <f>INDEX(Cost!$A$2:$G$26,MATCH(I176,Cost!$A$2:$A$26,0),MATCH($E176,Cost!$A$2:$G$2,0))</f>
        <v>0</v>
      </c>
      <c r="K176" s="141"/>
      <c r="L176" s="142"/>
      <c r="M176" s="228">
        <f t="shared" si="5"/>
        <v>0</v>
      </c>
      <c r="N176" s="230"/>
      <c r="O176" s="144" t="str">
        <f>VLOOKUP($F176,Destination!B$3:G$338,6,0)</f>
        <v>BOARD</v>
      </c>
      <c r="P176" s="231"/>
      <c r="Q176" s="198"/>
      <c r="R176" s="113"/>
      <c r="S176" s="113"/>
      <c r="T176" s="113"/>
      <c r="U176" s="113"/>
      <c r="V176" s="113"/>
      <c r="W176" s="113"/>
      <c r="X176" s="113"/>
      <c r="Y176" s="113"/>
      <c r="Z176" s="113"/>
      <c r="AA176" s="113"/>
      <c r="AB176" s="113"/>
      <c r="AC176" s="113"/>
      <c r="AD176" s="113"/>
      <c r="AE176" s="113"/>
      <c r="AF176" s="113"/>
      <c r="AG176" s="113"/>
      <c r="AH176" s="113"/>
      <c r="AI176" s="148"/>
    </row>
    <row r="177" spans="1:35" s="112" customFormat="1" ht="21.75" hidden="1" customHeight="1">
      <c r="A177" s="129">
        <f>IF(B176&lt;&gt;"",COUNTA(B$6:B176),"")</f>
        <v>171</v>
      </c>
      <c r="B177" s="217">
        <v>10658</v>
      </c>
      <c r="C177" s="249">
        <v>42439</v>
      </c>
      <c r="D177" s="198">
        <v>4308</v>
      </c>
      <c r="E177" s="215" t="str">
        <f>VLOOKUP($B177,'trong tai xe'!A$1:B$201,2,0)</f>
        <v>10T</v>
      </c>
      <c r="F177" s="64" t="s">
        <v>77</v>
      </c>
      <c r="G177" s="132" t="str">
        <f>VLOOKUP(F177,Destination!$B$3:$E$337,2,0)</f>
        <v>SONG THAN 3</v>
      </c>
      <c r="H177" s="133">
        <f>VLOOKUP(F177,Destination!$B$2:$E$337,4,0)</f>
        <v>24</v>
      </c>
      <c r="I177" s="133">
        <f t="shared" si="4"/>
        <v>30</v>
      </c>
      <c r="J177" s="134">
        <f>INDEX(Cost!$A$2:$G$26,MATCH(I177,Cost!$A$2:$A$26,0),MATCH($E177,Cost!$A$2:$G$2,0))</f>
        <v>0</v>
      </c>
      <c r="K177" s="141"/>
      <c r="L177" s="142"/>
      <c r="M177" s="228">
        <f t="shared" si="5"/>
        <v>0</v>
      </c>
      <c r="N177" s="230"/>
      <c r="O177" s="144" t="str">
        <f>VLOOKUP($F177,Destination!B$3:G$338,6,0)</f>
        <v>BOARD</v>
      </c>
      <c r="P177" s="231"/>
      <c r="Q177" s="198"/>
      <c r="R177" s="113"/>
      <c r="S177" s="113"/>
      <c r="T177" s="113"/>
      <c r="U177" s="113"/>
      <c r="V177" s="113"/>
      <c r="W177" s="113"/>
      <c r="X177" s="113"/>
      <c r="Y177" s="113"/>
      <c r="Z177" s="113"/>
      <c r="AA177" s="113"/>
      <c r="AB177" s="113"/>
      <c r="AC177" s="113"/>
      <c r="AD177" s="113"/>
      <c r="AE177" s="113"/>
      <c r="AF177" s="113"/>
      <c r="AG177" s="113"/>
      <c r="AH177" s="113"/>
      <c r="AI177" s="148"/>
    </row>
    <row r="178" spans="1:35" s="112" customFormat="1" ht="21.75" hidden="1" customHeight="1">
      <c r="A178" s="129">
        <f>IF(B177&lt;&gt;"",COUNTA(B$6:B177),"")</f>
        <v>172</v>
      </c>
      <c r="B178" s="217">
        <v>10658</v>
      </c>
      <c r="C178" s="249">
        <v>42500</v>
      </c>
      <c r="D178" s="198">
        <v>4474</v>
      </c>
      <c r="E178" s="215" t="str">
        <f>VLOOKUP($B178,'trong tai xe'!A$1:B$201,2,0)</f>
        <v>10T</v>
      </c>
      <c r="F178" s="64" t="s">
        <v>118</v>
      </c>
      <c r="G178" s="132" t="str">
        <f>VLOOKUP(F178,Destination!$B$3:$E$337,2,0)</f>
        <v>Dong Nai</v>
      </c>
      <c r="H178" s="133">
        <f>VLOOKUP(F178,Destination!$B$2:$E$337,4,0)</f>
        <v>65</v>
      </c>
      <c r="I178" s="133">
        <f t="shared" si="4"/>
        <v>70</v>
      </c>
      <c r="J178" s="134">
        <f>INDEX(Cost!$A$2:$G$26,MATCH(I178,Cost!$A$2:$A$26,0),MATCH($E178,Cost!$A$2:$G$2,0))</f>
        <v>0</v>
      </c>
      <c r="K178" s="141"/>
      <c r="L178" s="142"/>
      <c r="M178" s="228">
        <f t="shared" si="5"/>
        <v>0</v>
      </c>
      <c r="N178" s="230"/>
      <c r="O178" s="144" t="str">
        <f>VLOOKUP($F178,Destination!B$3:G$338,6,0)</f>
        <v>BOARD</v>
      </c>
      <c r="P178" s="231"/>
      <c r="Q178" s="198"/>
      <c r="R178" s="113"/>
      <c r="S178" s="113"/>
      <c r="T178" s="113"/>
      <c r="U178" s="113"/>
      <c r="V178" s="113"/>
      <c r="W178" s="113"/>
      <c r="X178" s="113"/>
      <c r="Y178" s="113"/>
      <c r="Z178" s="113"/>
      <c r="AA178" s="113"/>
      <c r="AB178" s="113"/>
      <c r="AC178" s="113"/>
      <c r="AD178" s="113"/>
      <c r="AE178" s="113"/>
      <c r="AF178" s="113"/>
      <c r="AG178" s="113"/>
      <c r="AH178" s="113"/>
      <c r="AI178" s="148"/>
    </row>
    <row r="179" spans="1:35" s="112" customFormat="1" ht="21.75" hidden="1" customHeight="1">
      <c r="A179" s="129">
        <f>IF(B178&lt;&gt;"",COUNTA(B$6:B178),"")</f>
        <v>173</v>
      </c>
      <c r="B179" s="217">
        <v>10658</v>
      </c>
      <c r="C179" s="249">
        <v>42592</v>
      </c>
      <c r="D179" s="198">
        <v>3648</v>
      </c>
      <c r="E179" s="215" t="str">
        <f>VLOOKUP($B179,'trong tai xe'!A$1:B$201,2,0)</f>
        <v>10T</v>
      </c>
      <c r="F179" s="64" t="s">
        <v>97</v>
      </c>
      <c r="G179" s="132" t="str">
        <f>VLOOKUP(F179,Destination!$B$3:$E$337,2,0)</f>
        <v>Binh Duong</v>
      </c>
      <c r="H179" s="133">
        <f>VLOOKUP(F179,Destination!$B$2:$E$337,4,0)</f>
        <v>1</v>
      </c>
      <c r="I179" s="133">
        <f t="shared" si="4"/>
        <v>10</v>
      </c>
      <c r="J179" s="134">
        <f>INDEX(Cost!$A$2:$G$26,MATCH(I179,Cost!$A$2:$A$26,0),MATCH($E179,Cost!$A$2:$G$2,0))</f>
        <v>0</v>
      </c>
      <c r="K179" s="141"/>
      <c r="L179" s="142"/>
      <c r="M179" s="228">
        <f t="shared" si="5"/>
        <v>0</v>
      </c>
      <c r="N179" s="230"/>
      <c r="O179" s="144" t="str">
        <f>VLOOKUP($F179,Destination!B$3:G$338,6,0)</f>
        <v>THÙNG</v>
      </c>
      <c r="P179" s="231"/>
      <c r="Q179" s="198"/>
      <c r="R179" s="113"/>
      <c r="S179" s="113"/>
      <c r="T179" s="113"/>
      <c r="U179" s="113"/>
      <c r="V179" s="113"/>
      <c r="W179" s="113"/>
      <c r="X179" s="113"/>
      <c r="Y179" s="113"/>
      <c r="Z179" s="113"/>
      <c r="AA179" s="113"/>
      <c r="AB179" s="113"/>
      <c r="AC179" s="113"/>
      <c r="AD179" s="113"/>
      <c r="AE179" s="113"/>
      <c r="AF179" s="113"/>
      <c r="AG179" s="113"/>
      <c r="AH179" s="113"/>
      <c r="AI179" s="148"/>
    </row>
    <row r="180" spans="1:35" s="112" customFormat="1" ht="21.75" hidden="1" customHeight="1">
      <c r="A180" s="129">
        <f>IF(B179&lt;&gt;"",COUNTA(B$6:B179),"")</f>
        <v>174</v>
      </c>
      <c r="B180" s="217">
        <v>10658</v>
      </c>
      <c r="C180" s="249">
        <v>42653</v>
      </c>
      <c r="D180" s="198">
        <v>3748</v>
      </c>
      <c r="E180" s="215" t="str">
        <f>VLOOKUP($B180,'trong tai xe'!A$1:B$201,2,0)</f>
        <v>10T</v>
      </c>
      <c r="F180" s="64" t="s">
        <v>101</v>
      </c>
      <c r="G180" s="132" t="str">
        <f>VLOOKUP(F180,Destination!$B$3:$E$337,2,0)</f>
        <v>Binh Duong</v>
      </c>
      <c r="H180" s="133">
        <f>VLOOKUP(F180,Destination!$B$2:$E$337,4,0)</f>
        <v>15</v>
      </c>
      <c r="I180" s="133">
        <f t="shared" si="4"/>
        <v>20</v>
      </c>
      <c r="J180" s="134">
        <f>INDEX(Cost!$A$2:$G$26,MATCH(I180,Cost!$A$2:$A$26,0),MATCH($E180,Cost!$A$2:$G$2,0))</f>
        <v>0</v>
      </c>
      <c r="K180" s="141"/>
      <c r="L180" s="142"/>
      <c r="M180" s="228">
        <f t="shared" si="5"/>
        <v>0</v>
      </c>
      <c r="N180" s="230"/>
      <c r="O180" s="144" t="str">
        <f>VLOOKUP($F180,Destination!B$3:G$338,6,0)</f>
        <v>THÙNG</v>
      </c>
      <c r="P180" s="231"/>
      <c r="Q180" s="198"/>
      <c r="R180" s="113"/>
      <c r="S180" s="113"/>
      <c r="T180" s="113"/>
      <c r="U180" s="113"/>
      <c r="V180" s="113"/>
      <c r="W180" s="113"/>
      <c r="X180" s="113"/>
      <c r="Y180" s="113"/>
      <c r="Z180" s="113"/>
      <c r="AA180" s="113"/>
      <c r="AB180" s="113"/>
      <c r="AC180" s="113"/>
      <c r="AD180" s="113"/>
      <c r="AE180" s="113"/>
      <c r="AF180" s="113"/>
      <c r="AG180" s="113"/>
      <c r="AH180" s="113"/>
      <c r="AI180" s="148"/>
    </row>
    <row r="181" spans="1:35" s="112" customFormat="1" ht="21.75" hidden="1" customHeight="1">
      <c r="A181" s="129">
        <f>IF(B180&lt;&gt;"",COUNTA(B$6:B180),"")</f>
        <v>175</v>
      </c>
      <c r="B181" s="217">
        <v>12156</v>
      </c>
      <c r="C181" s="249">
        <v>42653</v>
      </c>
      <c r="D181" s="198">
        <v>3660</v>
      </c>
      <c r="E181" s="215" t="str">
        <f>VLOOKUP($B181,'trong tai xe'!A$1:B$201,2,0)</f>
        <v>5T</v>
      </c>
      <c r="F181" s="64" t="s">
        <v>93</v>
      </c>
      <c r="G181" s="132" t="str">
        <f>VLOOKUP(F181,Destination!$B$3:$E$337,2,0)</f>
        <v>HCM</v>
      </c>
      <c r="H181" s="133">
        <f>VLOOKUP(F181,Destination!$B$2:$E$337,4,0)</f>
        <v>12</v>
      </c>
      <c r="I181" s="133">
        <f t="shared" si="4"/>
        <v>20</v>
      </c>
      <c r="J181" s="134">
        <f>INDEX(Cost!$A$2:$G$26,MATCH(I181,Cost!$A$2:$A$26,0),MATCH($E181,Cost!$A$2:$G$2,0))</f>
        <v>604857</v>
      </c>
      <c r="K181" s="141"/>
      <c r="L181" s="142"/>
      <c r="M181" s="228">
        <f t="shared" si="5"/>
        <v>604857</v>
      </c>
      <c r="N181" s="230"/>
      <c r="O181" s="144" t="str">
        <f>VLOOKUP($F181,Destination!B$3:G$338,6,0)</f>
        <v>THÙNG</v>
      </c>
      <c r="P181" s="231"/>
      <c r="Q181" s="198"/>
      <c r="R181" s="113"/>
      <c r="S181" s="113"/>
      <c r="T181" s="113"/>
      <c r="U181" s="113"/>
      <c r="V181" s="113"/>
      <c r="W181" s="113"/>
      <c r="X181" s="113"/>
      <c r="Y181" s="113"/>
      <c r="Z181" s="113"/>
      <c r="AA181" s="113"/>
      <c r="AB181" s="113"/>
      <c r="AC181" s="113"/>
      <c r="AD181" s="113"/>
      <c r="AE181" s="113"/>
      <c r="AF181" s="113"/>
      <c r="AG181" s="113"/>
      <c r="AH181" s="113"/>
      <c r="AI181" s="148"/>
    </row>
    <row r="182" spans="1:35" s="112" customFormat="1" ht="21.75" hidden="1" customHeight="1">
      <c r="A182" s="129">
        <f>IF(B181&lt;&gt;"",COUNTA(B$6:B181),"")</f>
        <v>176</v>
      </c>
      <c r="B182" s="217">
        <v>12803</v>
      </c>
      <c r="C182" s="249">
        <v>42531</v>
      </c>
      <c r="D182" s="198">
        <v>4142</v>
      </c>
      <c r="E182" s="215" t="str">
        <f>VLOOKUP($B182,'trong tai xe'!A$1:B$201,2,0)</f>
        <v>2.5T</v>
      </c>
      <c r="F182" s="64" t="s">
        <v>95</v>
      </c>
      <c r="G182" s="132" t="str">
        <f>VLOOKUP(F182,Destination!$B$3:$E$337,2,0)</f>
        <v>Binh Duong</v>
      </c>
      <c r="H182" s="133">
        <f>VLOOKUP(F182,Destination!$B$2:$E$337,4,0)</f>
        <v>15</v>
      </c>
      <c r="I182" s="133">
        <f t="shared" si="4"/>
        <v>20</v>
      </c>
      <c r="J182" s="134">
        <f>INDEX(Cost!$A$2:$G$26,MATCH(I182,Cost!$A$2:$A$26,0),MATCH($E182,Cost!$A$2:$G$2,0))</f>
        <v>449720</v>
      </c>
      <c r="K182" s="141"/>
      <c r="L182" s="142"/>
      <c r="M182" s="228">
        <f t="shared" si="5"/>
        <v>449720</v>
      </c>
      <c r="N182" s="230"/>
      <c r="O182" s="144" t="str">
        <f>VLOOKUP($F182,Destination!B$3:G$338,6,0)</f>
        <v>THÙNG</v>
      </c>
      <c r="P182" s="231"/>
      <c r="Q182" s="198"/>
      <c r="R182" s="113"/>
      <c r="S182" s="113"/>
      <c r="T182" s="113"/>
      <c r="U182" s="113"/>
      <c r="V182" s="113"/>
      <c r="W182" s="113"/>
      <c r="X182" s="113"/>
      <c r="Y182" s="113"/>
      <c r="Z182" s="113"/>
      <c r="AA182" s="113"/>
      <c r="AB182" s="113"/>
      <c r="AC182" s="113"/>
      <c r="AD182" s="113"/>
      <c r="AE182" s="113"/>
      <c r="AF182" s="113"/>
      <c r="AG182" s="113"/>
      <c r="AH182" s="113"/>
      <c r="AI182" s="148"/>
    </row>
    <row r="183" spans="1:35" s="112" customFormat="1" ht="21.75" hidden="1" customHeight="1">
      <c r="A183" s="129">
        <f>IF(B182&lt;&gt;"",COUNTA(B$6:B182),"")</f>
        <v>177</v>
      </c>
      <c r="B183" s="217">
        <v>12803</v>
      </c>
      <c r="C183" s="249">
        <v>42531</v>
      </c>
      <c r="D183" s="198">
        <v>3604</v>
      </c>
      <c r="E183" s="215" t="str">
        <f>VLOOKUP($B183,'trong tai xe'!A$1:B$201,2,0)</f>
        <v>2.5T</v>
      </c>
      <c r="F183" s="51" t="s">
        <v>124</v>
      </c>
      <c r="G183" s="132" t="str">
        <f>VLOOKUP(F183,Destination!$B$3:$E$337,2,0)</f>
        <v>Tay Ninh</v>
      </c>
      <c r="H183" s="133">
        <f>VLOOKUP(F183,Destination!$B$2:$E$337,4,0)</f>
        <v>52</v>
      </c>
      <c r="I183" s="133">
        <f t="shared" si="4"/>
        <v>60</v>
      </c>
      <c r="J183" s="134">
        <f>INDEX(Cost!$A$2:$G$26,MATCH(I183,Cost!$A$2:$A$26,0),MATCH($E183,Cost!$A$2:$G$2,0))</f>
        <v>712310</v>
      </c>
      <c r="K183" s="141"/>
      <c r="L183" s="142"/>
      <c r="M183" s="228">
        <f t="shared" si="5"/>
        <v>712310</v>
      </c>
      <c r="N183" s="230"/>
      <c r="O183" s="144" t="str">
        <f>VLOOKUP($F183,Destination!B$3:G$338,6,0)</f>
        <v>THÙNG</v>
      </c>
      <c r="P183" s="231"/>
      <c r="Q183" s="198"/>
      <c r="R183" s="113"/>
      <c r="S183" s="113"/>
      <c r="T183" s="113"/>
      <c r="U183" s="113"/>
      <c r="V183" s="113"/>
      <c r="W183" s="113"/>
      <c r="X183" s="113"/>
      <c r="Y183" s="113"/>
      <c r="Z183" s="113"/>
      <c r="AA183" s="113"/>
      <c r="AB183" s="113"/>
      <c r="AC183" s="113"/>
      <c r="AD183" s="113"/>
      <c r="AE183" s="113"/>
      <c r="AF183" s="113"/>
      <c r="AG183" s="113"/>
      <c r="AH183" s="113"/>
      <c r="AI183" s="148"/>
    </row>
    <row r="184" spans="1:35" s="112" customFormat="1" ht="21.75" hidden="1" customHeight="1">
      <c r="A184" s="129">
        <f>IF(B183&lt;&gt;"",COUNTA(B$6:B183),"")</f>
        <v>178</v>
      </c>
      <c r="B184" s="217">
        <v>12803</v>
      </c>
      <c r="C184" s="249">
        <v>42379</v>
      </c>
      <c r="D184" s="198">
        <v>4207</v>
      </c>
      <c r="E184" s="215" t="str">
        <f>VLOOKUP($B184,'trong tai xe'!A$1:B$201,2,0)</f>
        <v>2.5T</v>
      </c>
      <c r="F184" s="64" t="s">
        <v>70</v>
      </c>
      <c r="G184" s="132" t="str">
        <f>VLOOKUP(F184,Destination!$B$3:$E$337,2,0)</f>
        <v>Tien Giang</v>
      </c>
      <c r="H184" s="133">
        <f>VLOOKUP(F184,Destination!$B$2:$E$337,4,0)</f>
        <v>107</v>
      </c>
      <c r="I184" s="133">
        <f t="shared" si="4"/>
        <v>110</v>
      </c>
      <c r="J184" s="134">
        <f>INDEX(Cost!$A$2:$G$26,MATCH(I184,Cost!$A$2:$A$26,0),MATCH($E184,Cost!$A$2:$G$2,0))</f>
        <v>1033254</v>
      </c>
      <c r="K184" s="141"/>
      <c r="L184" s="142"/>
      <c r="M184" s="228">
        <f t="shared" si="5"/>
        <v>1033254</v>
      </c>
      <c r="N184" s="230"/>
      <c r="O184" s="144" t="str">
        <f>VLOOKUP($F184,Destination!B$3:G$338,6,0)</f>
        <v>THÙNG</v>
      </c>
      <c r="P184" s="231"/>
      <c r="Q184" s="198"/>
      <c r="R184" s="113"/>
      <c r="S184" s="113"/>
      <c r="T184" s="113"/>
      <c r="U184" s="113"/>
      <c r="V184" s="113"/>
      <c r="W184" s="113"/>
      <c r="X184" s="113"/>
      <c r="Y184" s="113"/>
      <c r="Z184" s="113"/>
      <c r="AA184" s="113"/>
      <c r="AB184" s="113"/>
      <c r="AC184" s="113"/>
      <c r="AD184" s="113"/>
      <c r="AE184" s="113"/>
      <c r="AF184" s="113"/>
      <c r="AG184" s="113"/>
      <c r="AH184" s="113"/>
      <c r="AI184" s="148"/>
    </row>
    <row r="185" spans="1:35" s="112" customFormat="1" ht="21.75" hidden="1" customHeight="1">
      <c r="A185" s="129">
        <f>IF(B184&lt;&gt;"",COUNTA(B$6:B184),"")</f>
        <v>179</v>
      </c>
      <c r="B185" s="217">
        <v>12803</v>
      </c>
      <c r="C185" s="249">
        <v>42439</v>
      </c>
      <c r="D185" s="198">
        <v>4321</v>
      </c>
      <c r="E185" s="215" t="str">
        <f>VLOOKUP($B185,'trong tai xe'!A$1:B$201,2,0)</f>
        <v>2.5T</v>
      </c>
      <c r="F185" s="64" t="s">
        <v>77</v>
      </c>
      <c r="G185" s="132" t="str">
        <f>VLOOKUP(F185,Destination!$B$3:$E$337,2,0)</f>
        <v>SONG THAN 3</v>
      </c>
      <c r="H185" s="133">
        <f>VLOOKUP(F185,Destination!$B$2:$E$337,4,0)</f>
        <v>24</v>
      </c>
      <c r="I185" s="133">
        <f t="shared" si="4"/>
        <v>30</v>
      </c>
      <c r="J185" s="134">
        <f>INDEX(Cost!$A$2:$G$26,MATCH(I185,Cost!$A$2:$A$26,0),MATCH($E185,Cost!$A$2:$G$2,0))</f>
        <v>514557</v>
      </c>
      <c r="K185" s="141"/>
      <c r="L185" s="142"/>
      <c r="M185" s="228">
        <f t="shared" si="5"/>
        <v>514557</v>
      </c>
      <c r="N185" s="230"/>
      <c r="O185" s="144" t="str">
        <f>VLOOKUP($F185,Destination!B$3:G$338,6,0)</f>
        <v>BOARD</v>
      </c>
      <c r="P185" s="231"/>
      <c r="Q185" s="198"/>
      <c r="R185" s="113"/>
      <c r="S185" s="113"/>
      <c r="T185" s="113"/>
      <c r="U185" s="113"/>
      <c r="V185" s="113"/>
      <c r="W185" s="113"/>
      <c r="X185" s="113"/>
      <c r="Y185" s="113"/>
      <c r="Z185" s="113"/>
      <c r="AA185" s="113"/>
      <c r="AB185" s="113"/>
      <c r="AC185" s="113"/>
      <c r="AD185" s="113"/>
      <c r="AE185" s="113"/>
      <c r="AF185" s="113"/>
      <c r="AG185" s="113"/>
      <c r="AH185" s="113"/>
      <c r="AI185" s="148"/>
    </row>
    <row r="186" spans="1:35" s="112" customFormat="1" ht="21.75" hidden="1" customHeight="1">
      <c r="A186" s="129">
        <f>IF(B185&lt;&gt;"",COUNTA(B$6:B185),"")</f>
        <v>180</v>
      </c>
      <c r="B186" s="217">
        <v>12803</v>
      </c>
      <c r="C186" s="249">
        <v>42470</v>
      </c>
      <c r="D186" s="198">
        <v>4358</v>
      </c>
      <c r="E186" s="215" t="str">
        <f>VLOOKUP($B186,'trong tai xe'!A$1:B$201,2,0)</f>
        <v>2.5T</v>
      </c>
      <c r="F186" s="64" t="s">
        <v>69</v>
      </c>
      <c r="G186" s="132" t="str">
        <f>VLOOKUP(F186,Destination!$B$3:$E$337,2,0)</f>
        <v>HCM(Q9)</v>
      </c>
      <c r="H186" s="133">
        <f>VLOOKUP(F186,Destination!$B$2:$E$337,4,0)</f>
        <v>27</v>
      </c>
      <c r="I186" s="133">
        <f t="shared" si="4"/>
        <v>30</v>
      </c>
      <c r="J186" s="134">
        <f>INDEX(Cost!$A$2:$G$26,MATCH(I186,Cost!$A$2:$A$26,0),MATCH($E186,Cost!$A$2:$G$2,0))</f>
        <v>514557</v>
      </c>
      <c r="K186" s="141"/>
      <c r="L186" s="142"/>
      <c r="M186" s="228">
        <f t="shared" si="5"/>
        <v>514557</v>
      </c>
      <c r="N186" s="230"/>
      <c r="O186" s="144" t="str">
        <f>VLOOKUP($F186,Destination!B$3:G$338,6,0)</f>
        <v>THÙNG</v>
      </c>
      <c r="P186" s="231"/>
      <c r="Q186" s="198"/>
      <c r="R186" s="113"/>
      <c r="S186" s="113"/>
      <c r="T186" s="113"/>
      <c r="U186" s="113"/>
      <c r="V186" s="113"/>
      <c r="W186" s="113"/>
      <c r="X186" s="113"/>
      <c r="Y186" s="113"/>
      <c r="Z186" s="113"/>
      <c r="AA186" s="113"/>
      <c r="AB186" s="113"/>
      <c r="AC186" s="113"/>
      <c r="AD186" s="113"/>
      <c r="AE186" s="113"/>
      <c r="AF186" s="113"/>
      <c r="AG186" s="113"/>
      <c r="AH186" s="113"/>
      <c r="AI186" s="148"/>
    </row>
    <row r="187" spans="1:35" s="112" customFormat="1" ht="21.75" hidden="1" customHeight="1">
      <c r="A187" s="129">
        <f>IF(B186&lt;&gt;"",COUNTA(B$6:B186),"")</f>
        <v>181</v>
      </c>
      <c r="B187" s="217">
        <v>12803</v>
      </c>
      <c r="C187" s="249">
        <v>42470</v>
      </c>
      <c r="D187" s="198">
        <v>4395</v>
      </c>
      <c r="E187" s="215" t="str">
        <f>VLOOKUP($B187,'trong tai xe'!A$1:B$201,2,0)</f>
        <v>2.5T</v>
      </c>
      <c r="F187" s="64" t="s">
        <v>71</v>
      </c>
      <c r="G187" s="132" t="str">
        <f>VLOOKUP(F187,Destination!$B$3:$E$337,2,0)</f>
        <v>Binh Duong</v>
      </c>
      <c r="H187" s="133">
        <f>VLOOKUP(F187,Destination!$B$2:$E$337,4,0)</f>
        <v>1</v>
      </c>
      <c r="I187" s="133">
        <f t="shared" si="4"/>
        <v>10</v>
      </c>
      <c r="J187" s="199">
        <f>INDEX(Cost!$A$2:$G$26,MATCH(I187,Cost!$A$2:$A$26,0),MATCH($E187,Cost!$A$2:$G$2,0))*0.9</f>
        <v>337641.3</v>
      </c>
      <c r="K187" s="141"/>
      <c r="L187" s="142"/>
      <c r="M187" s="228">
        <f t="shared" si="5"/>
        <v>337641.3</v>
      </c>
      <c r="N187" s="230"/>
      <c r="O187" s="144" t="str">
        <f>VLOOKUP($F187,Destination!B$3:G$338,6,0)</f>
        <v>THÙNG</v>
      </c>
      <c r="P187" s="231"/>
      <c r="Q187" s="198"/>
      <c r="R187" s="113"/>
      <c r="S187" s="113"/>
      <c r="T187" s="113"/>
      <c r="U187" s="113"/>
      <c r="V187" s="113"/>
      <c r="W187" s="113"/>
      <c r="X187" s="113"/>
      <c r="Y187" s="113"/>
      <c r="Z187" s="113"/>
      <c r="AA187" s="113"/>
      <c r="AB187" s="113"/>
      <c r="AC187" s="113"/>
      <c r="AD187" s="113"/>
      <c r="AE187" s="113"/>
      <c r="AF187" s="113"/>
      <c r="AG187" s="113"/>
      <c r="AH187" s="113"/>
      <c r="AI187" s="148"/>
    </row>
    <row r="188" spans="1:35" s="112" customFormat="1" ht="21.75" hidden="1" customHeight="1">
      <c r="A188" s="129">
        <f>IF(B187&lt;&gt;"",COUNTA(B$6:B187),"")</f>
        <v>182</v>
      </c>
      <c r="B188" s="217">
        <v>12803</v>
      </c>
      <c r="C188" s="249">
        <v>42500</v>
      </c>
      <c r="D188" s="198">
        <v>4479</v>
      </c>
      <c r="E188" s="215" t="str">
        <f>VLOOKUP($B188,'trong tai xe'!A$1:B$201,2,0)</f>
        <v>2.5T</v>
      </c>
      <c r="F188" s="64" t="s">
        <v>82</v>
      </c>
      <c r="G188" s="132" t="str">
        <f>VLOOKUP(F188,Destination!$B$3:$E$337,2,0)</f>
        <v>HCM</v>
      </c>
      <c r="H188" s="133">
        <f>VLOOKUP(F188,Destination!$B$2:$E$337,4,0)</f>
        <v>35</v>
      </c>
      <c r="I188" s="133">
        <f t="shared" si="4"/>
        <v>40</v>
      </c>
      <c r="J188" s="134">
        <f>INDEX(Cost!$A$2:$G$26,MATCH(I188,Cost!$A$2:$A$26,0),MATCH($E188,Cost!$A$2:$G$2,0))</f>
        <v>579395</v>
      </c>
      <c r="K188" s="141"/>
      <c r="L188" s="142"/>
      <c r="M188" s="228">
        <f t="shared" si="5"/>
        <v>579395</v>
      </c>
      <c r="N188" s="230"/>
      <c r="O188" s="144" t="str">
        <f>VLOOKUP($F188,Destination!B$3:G$338,6,0)</f>
        <v>BOARD</v>
      </c>
      <c r="P188" s="231"/>
      <c r="Q188" s="198"/>
      <c r="R188" s="113"/>
      <c r="S188" s="113"/>
      <c r="T188" s="113"/>
      <c r="U188" s="113"/>
      <c r="V188" s="113"/>
      <c r="W188" s="113"/>
      <c r="X188" s="113"/>
      <c r="Y188" s="113"/>
      <c r="Z188" s="113"/>
      <c r="AA188" s="113"/>
      <c r="AB188" s="113"/>
      <c r="AC188" s="113"/>
      <c r="AD188" s="113"/>
      <c r="AE188" s="113"/>
      <c r="AF188" s="113"/>
      <c r="AG188" s="113"/>
      <c r="AH188" s="113"/>
      <c r="AI188" s="148"/>
    </row>
    <row r="189" spans="1:35" s="112" customFormat="1" ht="21.75" hidden="1" customHeight="1">
      <c r="A189" s="129">
        <f>IF(B188&lt;&gt;"",COUNTA(B$6:B188),"")</f>
        <v>183</v>
      </c>
      <c r="B189" s="217">
        <v>12803</v>
      </c>
      <c r="C189" s="249">
        <v>42653</v>
      </c>
      <c r="D189" s="198">
        <v>3731</v>
      </c>
      <c r="E189" s="215" t="str">
        <f>VLOOKUP($B189,'trong tai xe'!A$1:B$201,2,0)</f>
        <v>2.5T</v>
      </c>
      <c r="F189" s="64" t="s">
        <v>100</v>
      </c>
      <c r="G189" s="132" t="str">
        <f>VLOOKUP(F189,Destination!$B$3:$E$337,2,0)</f>
        <v>HCM</v>
      </c>
      <c r="H189" s="133">
        <f>VLOOKUP(F189,Destination!$B$2:$E$337,4,0)</f>
        <v>22</v>
      </c>
      <c r="I189" s="133">
        <f t="shared" si="4"/>
        <v>30</v>
      </c>
      <c r="J189" s="134">
        <f>INDEX(Cost!$A$2:$G$26,MATCH(I189,Cost!$A$2:$A$26,0),MATCH($E189,Cost!$A$2:$G$2,0))</f>
        <v>514557</v>
      </c>
      <c r="K189" s="141"/>
      <c r="L189" s="142"/>
      <c r="M189" s="228">
        <f t="shared" si="5"/>
        <v>514557</v>
      </c>
      <c r="N189" s="230"/>
      <c r="O189" s="144" t="str">
        <f>VLOOKUP($F189,Destination!B$3:G$338,6,0)</f>
        <v>THÙNG</v>
      </c>
      <c r="P189" s="231"/>
      <c r="Q189" s="198"/>
      <c r="R189" s="113"/>
      <c r="S189" s="113"/>
      <c r="T189" s="113"/>
      <c r="U189" s="113"/>
      <c r="V189" s="113"/>
      <c r="W189" s="113"/>
      <c r="X189" s="113"/>
      <c r="Y189" s="113"/>
      <c r="Z189" s="113"/>
      <c r="AA189" s="113"/>
      <c r="AB189" s="113"/>
      <c r="AC189" s="113"/>
      <c r="AD189" s="113"/>
      <c r="AE189" s="113"/>
      <c r="AF189" s="113"/>
      <c r="AG189" s="113"/>
      <c r="AH189" s="113"/>
      <c r="AI189" s="148"/>
    </row>
    <row r="190" spans="1:35" s="112" customFormat="1" ht="21.75" hidden="1" customHeight="1">
      <c r="A190" s="129">
        <f>IF(B189&lt;&gt;"",COUNTA(B$6:B189),"")</f>
        <v>184</v>
      </c>
      <c r="B190" s="217">
        <v>12803</v>
      </c>
      <c r="C190" s="249">
        <v>42684</v>
      </c>
      <c r="D190" s="198">
        <v>3769</v>
      </c>
      <c r="E190" s="215" t="str">
        <f>VLOOKUP($B190,'trong tai xe'!A$1:B$201,2,0)</f>
        <v>2.5T</v>
      </c>
      <c r="F190" s="64" t="s">
        <v>90</v>
      </c>
      <c r="G190" s="132" t="str">
        <f>VLOOKUP(F190,Destination!$B$3:$E$337,2,0)</f>
        <v>Binh Duong</v>
      </c>
      <c r="H190" s="133">
        <f>VLOOKUP(F190,Destination!$B$2:$E$337,4,0)</f>
        <v>35</v>
      </c>
      <c r="I190" s="133">
        <f t="shared" si="4"/>
        <v>40</v>
      </c>
      <c r="J190" s="134">
        <f>INDEX(Cost!$A$2:$G$26,MATCH(I190,Cost!$A$2:$A$26,0),MATCH($E190,Cost!$A$2:$G$2,0))</f>
        <v>579395</v>
      </c>
      <c r="K190" s="141"/>
      <c r="L190" s="142"/>
      <c r="M190" s="228">
        <f t="shared" si="5"/>
        <v>579395</v>
      </c>
      <c r="N190" s="230"/>
      <c r="O190" s="144" t="str">
        <f>VLOOKUP($F190,Destination!B$3:G$338,6,0)</f>
        <v>THÙNG</v>
      </c>
      <c r="P190" s="231"/>
      <c r="Q190" s="198"/>
      <c r="R190" s="113"/>
      <c r="S190" s="113"/>
      <c r="T190" s="113"/>
      <c r="U190" s="113"/>
      <c r="V190" s="113"/>
      <c r="W190" s="113"/>
      <c r="X190" s="113"/>
      <c r="Y190" s="113"/>
      <c r="Z190" s="113"/>
      <c r="AA190" s="113"/>
      <c r="AB190" s="113"/>
      <c r="AC190" s="113"/>
      <c r="AD190" s="113"/>
      <c r="AE190" s="113"/>
      <c r="AF190" s="113"/>
      <c r="AG190" s="113"/>
      <c r="AH190" s="113"/>
      <c r="AI190" s="148"/>
    </row>
    <row r="191" spans="1:35" s="112" customFormat="1" ht="21.75" hidden="1" customHeight="1">
      <c r="A191" s="129">
        <f>IF(B190&lt;&gt;"",COUNTA(B$6:B190),"")</f>
        <v>185</v>
      </c>
      <c r="B191" s="217">
        <v>12803</v>
      </c>
      <c r="C191" s="249">
        <v>42714</v>
      </c>
      <c r="D191" s="198">
        <v>3930</v>
      </c>
      <c r="E191" s="215" t="str">
        <f>VLOOKUP($B191,'trong tai xe'!A$1:B$201,2,0)</f>
        <v>2.5T</v>
      </c>
      <c r="F191" s="64" t="s">
        <v>87</v>
      </c>
      <c r="G191" s="132" t="str">
        <f>VLOOKUP(F191,Destination!$B$3:$E$337,2,0)</f>
        <v>Dong Nai</v>
      </c>
      <c r="H191" s="133">
        <f>VLOOKUP(F191,Destination!$B$2:$E$337,4,0)</f>
        <v>40</v>
      </c>
      <c r="I191" s="133">
        <f t="shared" si="4"/>
        <v>40</v>
      </c>
      <c r="J191" s="134">
        <f>INDEX(Cost!$A$2:$G$26,MATCH(I191,Cost!$A$2:$A$26,0),MATCH($E191,Cost!$A$2:$G$2,0))</f>
        <v>579395</v>
      </c>
      <c r="K191" s="141"/>
      <c r="L191" s="142"/>
      <c r="M191" s="228">
        <f t="shared" si="5"/>
        <v>579395</v>
      </c>
      <c r="N191" s="230"/>
      <c r="O191" s="144" t="str">
        <f>VLOOKUP($F191,Destination!B$3:G$338,6,0)</f>
        <v>THÙNG</v>
      </c>
      <c r="P191" s="231"/>
      <c r="Q191" s="198"/>
      <c r="R191" s="113"/>
      <c r="S191" s="113"/>
      <c r="T191" s="113"/>
      <c r="U191" s="113"/>
      <c r="V191" s="113"/>
      <c r="W191" s="113"/>
      <c r="X191" s="113"/>
      <c r="Y191" s="113"/>
      <c r="Z191" s="113"/>
      <c r="AA191" s="113"/>
      <c r="AB191" s="113"/>
      <c r="AC191" s="113"/>
      <c r="AD191" s="113"/>
      <c r="AE191" s="113"/>
      <c r="AF191" s="113"/>
      <c r="AG191" s="113"/>
      <c r="AH191" s="113"/>
      <c r="AI191" s="148"/>
    </row>
    <row r="192" spans="1:35" s="112" customFormat="1" ht="21.75" hidden="1" customHeight="1">
      <c r="A192" s="129">
        <f>IF(B191&lt;&gt;"",COUNTA(B$6:B191),"")</f>
        <v>186</v>
      </c>
      <c r="B192" s="217">
        <v>12803</v>
      </c>
      <c r="C192" s="249" t="s">
        <v>123</v>
      </c>
      <c r="D192" s="198">
        <v>3618</v>
      </c>
      <c r="E192" s="215" t="str">
        <f>VLOOKUP($B192,'trong tai xe'!A$1:B$201,2,0)</f>
        <v>2.5T</v>
      </c>
      <c r="F192" s="64" t="s">
        <v>78</v>
      </c>
      <c r="G192" s="132" t="str">
        <f>VLOOKUP(F192,Destination!$B$3:$E$337,2,0)</f>
        <v>HCM</v>
      </c>
      <c r="H192" s="133">
        <f>VLOOKUP(F192,Destination!$B$2:$E$337,4,0)</f>
        <v>35</v>
      </c>
      <c r="I192" s="133">
        <f t="shared" si="4"/>
        <v>40</v>
      </c>
      <c r="J192" s="134">
        <f>INDEX(Cost!$A$2:$G$26,MATCH(I192,Cost!$A$2:$A$26,0),MATCH($E192,Cost!$A$2:$G$2,0))</f>
        <v>579395</v>
      </c>
      <c r="K192" s="141"/>
      <c r="L192" s="142"/>
      <c r="M192" s="228">
        <f t="shared" si="5"/>
        <v>579395</v>
      </c>
      <c r="N192" s="230"/>
      <c r="O192" s="144" t="str">
        <f>VLOOKUP($F192,Destination!B$3:G$338,6,0)</f>
        <v>THÙNG</v>
      </c>
      <c r="P192" s="231"/>
      <c r="Q192" s="198"/>
      <c r="R192" s="113"/>
      <c r="S192" s="113"/>
      <c r="T192" s="113"/>
      <c r="U192" s="113"/>
      <c r="V192" s="113"/>
      <c r="W192" s="113"/>
      <c r="X192" s="113"/>
      <c r="Y192" s="113"/>
      <c r="Z192" s="113"/>
      <c r="AA192" s="113"/>
      <c r="AB192" s="113"/>
      <c r="AC192" s="113"/>
      <c r="AD192" s="113"/>
      <c r="AE192" s="113"/>
      <c r="AF192" s="113"/>
      <c r="AG192" s="113"/>
      <c r="AH192" s="113"/>
      <c r="AI192" s="148"/>
    </row>
    <row r="193" spans="1:35" s="112" customFormat="1" ht="21.75" hidden="1" customHeight="1">
      <c r="A193" s="129">
        <f>IF(B192&lt;&gt;"",COUNTA(B$6:B192),"")</f>
        <v>187</v>
      </c>
      <c r="B193" s="217">
        <v>13650</v>
      </c>
      <c r="C193" s="249">
        <v>42439</v>
      </c>
      <c r="D193" s="198">
        <v>4244</v>
      </c>
      <c r="E193" s="215" t="str">
        <f>VLOOKUP($B193,'trong tai xe'!A$1:B$201,2,0)</f>
        <v>2.5T</v>
      </c>
      <c r="F193" s="64" t="s">
        <v>80</v>
      </c>
      <c r="G193" s="132" t="str">
        <f>VLOOKUP(F193,Destination!$B$3:$E$337,2,0)</f>
        <v>HCM</v>
      </c>
      <c r="H193" s="133">
        <f>VLOOKUP(F193,Destination!$B$2:$E$337,4,0)</f>
        <v>37</v>
      </c>
      <c r="I193" s="133">
        <f t="shared" si="4"/>
        <v>40</v>
      </c>
      <c r="J193" s="134">
        <f>INDEX(Cost!$A$2:$G$26,MATCH(I193,Cost!$A$2:$A$26,0),MATCH($E193,Cost!$A$2:$G$2,0))</f>
        <v>579395</v>
      </c>
      <c r="K193" s="141"/>
      <c r="L193" s="142"/>
      <c r="M193" s="228">
        <f t="shared" si="5"/>
        <v>579395</v>
      </c>
      <c r="N193" s="230"/>
      <c r="O193" s="144" t="str">
        <f>VLOOKUP($F193,Destination!B$3:G$338,6,0)</f>
        <v>THÙNG</v>
      </c>
      <c r="P193" s="231"/>
      <c r="Q193" s="198"/>
      <c r="R193" s="113"/>
      <c r="S193" s="113"/>
      <c r="T193" s="113"/>
      <c r="U193" s="113"/>
      <c r="V193" s="113"/>
      <c r="W193" s="113"/>
      <c r="X193" s="113"/>
      <c r="Y193" s="113"/>
      <c r="Z193" s="113"/>
      <c r="AA193" s="113"/>
      <c r="AB193" s="113"/>
      <c r="AC193" s="113"/>
      <c r="AD193" s="113"/>
      <c r="AE193" s="113"/>
      <c r="AF193" s="113"/>
      <c r="AG193" s="113"/>
      <c r="AH193" s="113"/>
      <c r="AI193" s="148"/>
    </row>
    <row r="194" spans="1:35" s="112" customFormat="1" ht="21.75" hidden="1" customHeight="1">
      <c r="A194" s="129">
        <f>IF(B193&lt;&gt;"",COUNTA(B$6:B193),"")</f>
        <v>188</v>
      </c>
      <c r="B194" s="217">
        <v>13650</v>
      </c>
      <c r="C194" s="249">
        <v>42439</v>
      </c>
      <c r="D194" s="198">
        <v>4217</v>
      </c>
      <c r="E194" s="215" t="str">
        <f>VLOOKUP($B194,'trong tai xe'!A$1:B$201,2,0)</f>
        <v>2.5T</v>
      </c>
      <c r="F194" s="64" t="s">
        <v>69</v>
      </c>
      <c r="G194" s="132" t="str">
        <f>VLOOKUP(F194,Destination!$B$3:$E$337,2,0)</f>
        <v>HCM(Q9)</v>
      </c>
      <c r="H194" s="133">
        <f>VLOOKUP(F194,Destination!$B$2:$E$337,4,0)</f>
        <v>27</v>
      </c>
      <c r="I194" s="133">
        <f t="shared" si="4"/>
        <v>30</v>
      </c>
      <c r="J194" s="134">
        <f>INDEX(Cost!$A$2:$G$26,MATCH(I194,Cost!$A$2:$A$26,0),MATCH($E194,Cost!$A$2:$G$2,0))</f>
        <v>514557</v>
      </c>
      <c r="K194" s="141"/>
      <c r="L194" s="142"/>
      <c r="M194" s="228">
        <f t="shared" si="5"/>
        <v>514557</v>
      </c>
      <c r="N194" s="230"/>
      <c r="O194" s="144" t="str">
        <f>VLOOKUP($F194,Destination!B$3:G$338,6,0)</f>
        <v>THÙNG</v>
      </c>
      <c r="P194" s="231"/>
      <c r="Q194" s="198"/>
      <c r="R194" s="113"/>
      <c r="S194" s="113"/>
      <c r="T194" s="113"/>
      <c r="U194" s="113"/>
      <c r="V194" s="113"/>
      <c r="W194" s="113"/>
      <c r="X194" s="113"/>
      <c r="Y194" s="113"/>
      <c r="Z194" s="113"/>
      <c r="AA194" s="113"/>
      <c r="AB194" s="113"/>
      <c r="AC194" s="113"/>
      <c r="AD194" s="113"/>
      <c r="AE194" s="113"/>
      <c r="AF194" s="113"/>
      <c r="AG194" s="113"/>
      <c r="AH194" s="113"/>
      <c r="AI194" s="148"/>
    </row>
    <row r="195" spans="1:35" s="112" customFormat="1" ht="21.75" hidden="1" customHeight="1">
      <c r="A195" s="129">
        <f>IF(B194&lt;&gt;"",COUNTA(B$6:B194),"")</f>
        <v>189</v>
      </c>
      <c r="B195" s="217">
        <v>13650</v>
      </c>
      <c r="C195" s="249">
        <v>42470</v>
      </c>
      <c r="D195" s="198">
        <v>4348</v>
      </c>
      <c r="E195" s="215" t="str">
        <f>VLOOKUP($B195,'trong tai xe'!A$1:B$201,2,0)</f>
        <v>2.5T</v>
      </c>
      <c r="F195" s="64" t="s">
        <v>112</v>
      </c>
      <c r="G195" s="132" t="str">
        <f>VLOOKUP(F195,Destination!$B$3:$E$337,2,0)</f>
        <v>HCM</v>
      </c>
      <c r="H195" s="133">
        <f>VLOOKUP(F195,Destination!$B$2:$E$337,4,0)</f>
        <v>45</v>
      </c>
      <c r="I195" s="133">
        <f t="shared" si="4"/>
        <v>50</v>
      </c>
      <c r="J195" s="134">
        <f>INDEX(Cost!$A$2:$G$26,MATCH(I195,Cost!$A$2:$A$26,0),MATCH($E195,Cost!$A$2:$G$2,0))</f>
        <v>644232</v>
      </c>
      <c r="K195" s="141"/>
      <c r="L195" s="142"/>
      <c r="M195" s="228">
        <f t="shared" si="5"/>
        <v>644232</v>
      </c>
      <c r="N195" s="230"/>
      <c r="O195" s="144">
        <f>VLOOKUP($F195,Destination!B$3:G$338,6,0)</f>
        <v>0</v>
      </c>
      <c r="P195" s="231"/>
      <c r="Q195" s="198"/>
      <c r="R195" s="113"/>
      <c r="S195" s="113"/>
      <c r="T195" s="113"/>
      <c r="U195" s="113"/>
      <c r="V195" s="113"/>
      <c r="W195" s="113"/>
      <c r="X195" s="113"/>
      <c r="Y195" s="113"/>
      <c r="Z195" s="113"/>
      <c r="AA195" s="113"/>
      <c r="AB195" s="113"/>
      <c r="AC195" s="113"/>
      <c r="AD195" s="113"/>
      <c r="AE195" s="113"/>
      <c r="AF195" s="113"/>
      <c r="AG195" s="113"/>
      <c r="AH195" s="113"/>
      <c r="AI195" s="148"/>
    </row>
    <row r="196" spans="1:35" s="112" customFormat="1" ht="21.75" hidden="1" customHeight="1">
      <c r="A196" s="129">
        <f>IF(B195&lt;&gt;"",COUNTA(B$6:B195),"")</f>
        <v>190</v>
      </c>
      <c r="B196" s="217">
        <v>13650</v>
      </c>
      <c r="C196" s="249">
        <v>42500</v>
      </c>
      <c r="D196" s="198">
        <v>4470</v>
      </c>
      <c r="E196" s="215" t="str">
        <f>VLOOKUP($B196,'trong tai xe'!A$1:B$201,2,0)</f>
        <v>2.5T</v>
      </c>
      <c r="F196" s="64" t="s">
        <v>94</v>
      </c>
      <c r="G196" s="132" t="str">
        <f>VLOOKUP(F196,Destination!$B$3:$E$337,2,0)</f>
        <v>Dong Nai</v>
      </c>
      <c r="H196" s="133">
        <f>VLOOKUP(F196,Destination!$B$2:$E$337,4,0)</f>
        <v>35</v>
      </c>
      <c r="I196" s="133">
        <f t="shared" si="4"/>
        <v>40</v>
      </c>
      <c r="J196" s="134">
        <f>INDEX(Cost!$A$2:$G$26,MATCH(I196,Cost!$A$2:$A$26,0),MATCH($E196,Cost!$A$2:$G$2,0))</f>
        <v>579395</v>
      </c>
      <c r="K196" s="141"/>
      <c r="L196" s="142"/>
      <c r="M196" s="228">
        <f t="shared" si="5"/>
        <v>579395</v>
      </c>
      <c r="N196" s="230"/>
      <c r="O196" s="144" t="str">
        <f>VLOOKUP($F196,Destination!B$3:G$338,6,0)</f>
        <v>THÙNG</v>
      </c>
      <c r="P196" s="231"/>
      <c r="Q196" s="198"/>
      <c r="R196" s="113"/>
      <c r="S196" s="113"/>
      <c r="T196" s="113"/>
      <c r="U196" s="113"/>
      <c r="V196" s="113"/>
      <c r="W196" s="113"/>
      <c r="X196" s="113"/>
      <c r="Y196" s="113"/>
      <c r="Z196" s="113"/>
      <c r="AA196" s="113"/>
      <c r="AB196" s="113"/>
      <c r="AC196" s="113"/>
      <c r="AD196" s="113"/>
      <c r="AE196" s="113"/>
      <c r="AF196" s="113"/>
      <c r="AG196" s="113"/>
      <c r="AH196" s="113"/>
      <c r="AI196" s="148"/>
    </row>
    <row r="197" spans="1:35" s="112" customFormat="1" ht="21.75" hidden="1" customHeight="1">
      <c r="A197" s="129">
        <f>IF(B196&lt;&gt;"",COUNTA(B$6:B196),"")</f>
        <v>191</v>
      </c>
      <c r="B197" s="217">
        <v>13650</v>
      </c>
      <c r="C197" s="249">
        <v>42500</v>
      </c>
      <c r="D197" s="198">
        <v>4101</v>
      </c>
      <c r="E197" s="215" t="str">
        <f>VLOOKUP($B197,'trong tai xe'!A$1:B$201,2,0)</f>
        <v>2.5T</v>
      </c>
      <c r="F197" s="64" t="s">
        <v>70</v>
      </c>
      <c r="G197" s="132" t="str">
        <f>VLOOKUP(F197,Destination!$B$3:$E$337,2,0)</f>
        <v>Tien Giang</v>
      </c>
      <c r="H197" s="133">
        <f>VLOOKUP(F197,Destination!$B$2:$E$337,4,0)</f>
        <v>107</v>
      </c>
      <c r="I197" s="133">
        <f t="shared" si="4"/>
        <v>110</v>
      </c>
      <c r="J197" s="134">
        <f>INDEX(Cost!$A$2:$G$26,MATCH(I197,Cost!$A$2:$A$26,0),MATCH($E197,Cost!$A$2:$G$2,0))</f>
        <v>1033254</v>
      </c>
      <c r="K197" s="141"/>
      <c r="L197" s="142"/>
      <c r="M197" s="228">
        <f t="shared" si="5"/>
        <v>1033254</v>
      </c>
      <c r="N197" s="230"/>
      <c r="O197" s="144" t="str">
        <f>VLOOKUP($F197,Destination!B$3:G$338,6,0)</f>
        <v>THÙNG</v>
      </c>
      <c r="P197" s="231"/>
      <c r="Q197" s="198"/>
      <c r="R197" s="113"/>
      <c r="S197" s="113"/>
      <c r="T197" s="113"/>
      <c r="U197" s="113"/>
      <c r="V197" s="113"/>
      <c r="W197" s="113"/>
      <c r="X197" s="113"/>
      <c r="Y197" s="113"/>
      <c r="Z197" s="113"/>
      <c r="AA197" s="113"/>
      <c r="AB197" s="113"/>
      <c r="AC197" s="113"/>
      <c r="AD197" s="113"/>
      <c r="AE197" s="113"/>
      <c r="AF197" s="113"/>
      <c r="AG197" s="113"/>
      <c r="AH197" s="113"/>
      <c r="AI197" s="148"/>
    </row>
    <row r="198" spans="1:35" s="112" customFormat="1" ht="21.75" hidden="1" customHeight="1">
      <c r="A198" s="129">
        <f>IF(B197&lt;&gt;"",COUNTA(B$6:B197),"")</f>
        <v>192</v>
      </c>
      <c r="B198" s="217">
        <v>13650</v>
      </c>
      <c r="C198" s="249">
        <v>42531</v>
      </c>
      <c r="D198" s="198">
        <v>3601</v>
      </c>
      <c r="E198" s="215" t="str">
        <f>VLOOKUP($B198,'trong tai xe'!A$1:B$201,2,0)</f>
        <v>2.5T</v>
      </c>
      <c r="F198" s="64" t="s">
        <v>103</v>
      </c>
      <c r="G198" s="132" t="str">
        <f>VLOOKUP(F198,Destination!$B$3:$E$337,2,0)</f>
        <v>Binh Duong</v>
      </c>
      <c r="H198" s="133">
        <f>VLOOKUP(F198,Destination!$B$2:$E$337,4,0)</f>
        <v>25</v>
      </c>
      <c r="I198" s="133">
        <f t="shared" si="4"/>
        <v>30</v>
      </c>
      <c r="J198" s="134">
        <f>INDEX(Cost!$A$2:$G$26,MATCH(I198,Cost!$A$2:$A$26,0),MATCH($E198,Cost!$A$2:$G$2,0))</f>
        <v>514557</v>
      </c>
      <c r="K198" s="141"/>
      <c r="L198" s="142"/>
      <c r="M198" s="228">
        <f t="shared" si="5"/>
        <v>514557</v>
      </c>
      <c r="N198" s="230"/>
      <c r="O198" s="144" t="str">
        <f>VLOOKUP($F198,Destination!B$3:G$338,6,0)</f>
        <v>BOARD</v>
      </c>
      <c r="P198" s="231"/>
      <c r="Q198" s="198"/>
      <c r="R198" s="113"/>
      <c r="S198" s="113"/>
      <c r="T198" s="113"/>
      <c r="U198" s="113"/>
      <c r="V198" s="113"/>
      <c r="W198" s="113"/>
      <c r="X198" s="113"/>
      <c r="Y198" s="113"/>
      <c r="Z198" s="113"/>
      <c r="AA198" s="113"/>
      <c r="AB198" s="113"/>
      <c r="AC198" s="113"/>
      <c r="AD198" s="113"/>
      <c r="AE198" s="113"/>
      <c r="AF198" s="113"/>
      <c r="AG198" s="113"/>
      <c r="AH198" s="113"/>
      <c r="AI198" s="148"/>
    </row>
    <row r="199" spans="1:35" s="112" customFormat="1" ht="21.75" hidden="1" customHeight="1">
      <c r="A199" s="129">
        <f>IF(B198&lt;&gt;"",COUNTA(B$6:B198),"")</f>
        <v>193</v>
      </c>
      <c r="B199" s="217">
        <v>13650</v>
      </c>
      <c r="C199" s="249">
        <v>42561</v>
      </c>
      <c r="D199" s="198">
        <v>3631</v>
      </c>
      <c r="E199" s="215" t="str">
        <f>VLOOKUP($B199,'trong tai xe'!A$1:B$201,2,0)</f>
        <v>2.5T</v>
      </c>
      <c r="F199" s="64" t="s">
        <v>88</v>
      </c>
      <c r="G199" s="132" t="str">
        <f>VLOOKUP(F199,Destination!$B$3:$E$337,2,0)</f>
        <v>HCM</v>
      </c>
      <c r="H199" s="133">
        <f>VLOOKUP(F199,Destination!$B$2:$E$337,4,0)</f>
        <v>35</v>
      </c>
      <c r="I199" s="133">
        <f t="shared" ref="I199:I262" si="6">ROUNDUP(H199,-1)</f>
        <v>40</v>
      </c>
      <c r="J199" s="134">
        <f>INDEX(Cost!$A$2:$G$26,MATCH(I199,Cost!$A$2:$A$26,0),MATCH($E199,Cost!$A$2:$G$2,0))</f>
        <v>579395</v>
      </c>
      <c r="K199" s="141"/>
      <c r="L199" s="142"/>
      <c r="M199" s="228">
        <f t="shared" ref="M199:M262" si="7">IF(I199="","",J199+K199)</f>
        <v>579395</v>
      </c>
      <c r="N199" s="230"/>
      <c r="O199" s="144" t="str">
        <f>VLOOKUP($F199,Destination!B$3:G$338,6,0)</f>
        <v>BOARD</v>
      </c>
      <c r="P199" s="231"/>
      <c r="Q199" s="198"/>
      <c r="R199" s="113"/>
      <c r="S199" s="113"/>
      <c r="T199" s="113"/>
      <c r="U199" s="113"/>
      <c r="V199" s="113"/>
      <c r="W199" s="113"/>
      <c r="X199" s="113"/>
      <c r="Y199" s="113"/>
      <c r="Z199" s="113"/>
      <c r="AA199" s="113"/>
      <c r="AB199" s="113"/>
      <c r="AC199" s="113"/>
      <c r="AD199" s="113"/>
      <c r="AE199" s="113"/>
      <c r="AF199" s="113"/>
      <c r="AG199" s="113"/>
      <c r="AH199" s="113"/>
      <c r="AI199" s="148"/>
    </row>
    <row r="200" spans="1:35" s="112" customFormat="1" ht="21.75" hidden="1" customHeight="1">
      <c r="A200" s="129">
        <f>IF(B199&lt;&gt;"",COUNTA(B$6:B199),"")</f>
        <v>194</v>
      </c>
      <c r="B200" s="217">
        <v>13650</v>
      </c>
      <c r="C200" s="249">
        <v>42653</v>
      </c>
      <c r="D200" s="198">
        <v>2797</v>
      </c>
      <c r="E200" s="215" t="str">
        <f>VLOOKUP($B200,'trong tai xe'!A$1:B$201,2,0)</f>
        <v>2.5T</v>
      </c>
      <c r="F200" s="64" t="s">
        <v>96</v>
      </c>
      <c r="G200" s="132" t="str">
        <f>VLOOKUP(F200,Destination!$B$3:$E$337,2,0)</f>
        <v>SONG THAN</v>
      </c>
      <c r="H200" s="133">
        <f>VLOOKUP(F200,Destination!$B$2:$E$337,4,0)</f>
        <v>17</v>
      </c>
      <c r="I200" s="133">
        <f t="shared" si="6"/>
        <v>20</v>
      </c>
      <c r="J200" s="134">
        <f>INDEX(Cost!$A$2:$G$26,MATCH(I200,Cost!$A$2:$A$26,0),MATCH($E200,Cost!$A$2:$G$2,0))</f>
        <v>449720</v>
      </c>
      <c r="K200" s="141"/>
      <c r="L200" s="142"/>
      <c r="M200" s="228">
        <f t="shared" si="7"/>
        <v>449720</v>
      </c>
      <c r="N200" s="230"/>
      <c r="O200" s="144" t="str">
        <f>VLOOKUP($F200,Destination!B$3:G$338,6,0)</f>
        <v>THÙNG</v>
      </c>
      <c r="P200" s="231"/>
      <c r="Q200" s="198"/>
      <c r="R200" s="113"/>
      <c r="S200" s="113"/>
      <c r="T200" s="113"/>
      <c r="U200" s="113"/>
      <c r="V200" s="113"/>
      <c r="W200" s="113"/>
      <c r="X200" s="113"/>
      <c r="Y200" s="113"/>
      <c r="Z200" s="113"/>
      <c r="AA200" s="113"/>
      <c r="AB200" s="113"/>
      <c r="AC200" s="113"/>
      <c r="AD200" s="113"/>
      <c r="AE200" s="113"/>
      <c r="AF200" s="113"/>
      <c r="AG200" s="113"/>
      <c r="AH200" s="113"/>
      <c r="AI200" s="148"/>
    </row>
    <row r="201" spans="1:35" s="112" customFormat="1" ht="21.75" hidden="1" customHeight="1">
      <c r="A201" s="129">
        <f>IF(B200&lt;&gt;"",COUNTA(B$6:B200),"")</f>
        <v>195</v>
      </c>
      <c r="B201" s="217">
        <v>13650</v>
      </c>
      <c r="C201" s="249">
        <v>42653</v>
      </c>
      <c r="D201" s="198">
        <v>3711</v>
      </c>
      <c r="E201" s="215" t="str">
        <f>VLOOKUP($B201,'trong tai xe'!A$1:B$201,2,0)</f>
        <v>2.5T</v>
      </c>
      <c r="F201" s="64" t="s">
        <v>70</v>
      </c>
      <c r="G201" s="132" t="str">
        <f>VLOOKUP(F201,Destination!$B$3:$E$337,2,0)</f>
        <v>Tien Giang</v>
      </c>
      <c r="H201" s="133">
        <f>VLOOKUP(F201,Destination!$B$2:$E$337,4,0)</f>
        <v>107</v>
      </c>
      <c r="I201" s="133">
        <f t="shared" si="6"/>
        <v>110</v>
      </c>
      <c r="J201" s="134">
        <f>INDEX(Cost!$A$2:$G$26,MATCH(I201,Cost!$A$2:$A$26,0),MATCH($E201,Cost!$A$2:$G$2,0))</f>
        <v>1033254</v>
      </c>
      <c r="K201" s="141"/>
      <c r="L201" s="142"/>
      <c r="M201" s="228">
        <f t="shared" si="7"/>
        <v>1033254</v>
      </c>
      <c r="N201" s="230"/>
      <c r="O201" s="144" t="str">
        <f>VLOOKUP($F201,Destination!B$3:G$338,6,0)</f>
        <v>THÙNG</v>
      </c>
      <c r="P201" s="231"/>
      <c r="Q201" s="198"/>
      <c r="R201" s="113"/>
      <c r="S201" s="113"/>
      <c r="T201" s="113"/>
      <c r="U201" s="113"/>
      <c r="V201" s="113"/>
      <c r="W201" s="113"/>
      <c r="X201" s="113"/>
      <c r="Y201" s="113"/>
      <c r="Z201" s="113"/>
      <c r="AA201" s="113"/>
      <c r="AB201" s="113"/>
      <c r="AC201" s="113"/>
      <c r="AD201" s="113"/>
      <c r="AE201" s="113"/>
      <c r="AF201" s="113"/>
      <c r="AG201" s="113"/>
      <c r="AH201" s="113"/>
      <c r="AI201" s="148"/>
    </row>
    <row r="202" spans="1:35" s="112" customFormat="1" ht="21.75" hidden="1" customHeight="1">
      <c r="A202" s="129">
        <f>IF(B201&lt;&gt;"",COUNTA(B$6:B201),"")</f>
        <v>196</v>
      </c>
      <c r="B202" s="217">
        <v>13650</v>
      </c>
      <c r="C202" s="249">
        <v>42653</v>
      </c>
      <c r="D202" s="198">
        <v>3655</v>
      </c>
      <c r="E202" s="215" t="str">
        <f>VLOOKUP($B202,'trong tai xe'!A$1:B$201,2,0)</f>
        <v>2.5T</v>
      </c>
      <c r="F202" s="64" t="s">
        <v>97</v>
      </c>
      <c r="G202" s="132" t="str">
        <f>VLOOKUP(F202,Destination!$B$3:$E$337,2,0)</f>
        <v>Binh Duong</v>
      </c>
      <c r="H202" s="133">
        <f>VLOOKUP(F202,Destination!$B$2:$E$337,4,0)</f>
        <v>1</v>
      </c>
      <c r="I202" s="133">
        <f t="shared" si="6"/>
        <v>10</v>
      </c>
      <c r="J202" s="258">
        <f>INDEX(Cost!$A$2:$G$26,MATCH(I202,Cost!$A$2:$A$26,0),MATCH($E202,Cost!$A$2:$G$2,0))*0.9</f>
        <v>337641.3</v>
      </c>
      <c r="K202" s="141"/>
      <c r="L202" s="142"/>
      <c r="M202" s="228">
        <f t="shared" si="7"/>
        <v>337641.3</v>
      </c>
      <c r="N202" s="230"/>
      <c r="O202" s="144" t="str">
        <f>VLOOKUP($F202,Destination!B$3:G$338,6,0)</f>
        <v>THÙNG</v>
      </c>
      <c r="P202" s="231"/>
      <c r="Q202" s="198"/>
      <c r="R202" s="113"/>
      <c r="S202" s="113"/>
      <c r="T202" s="113"/>
      <c r="U202" s="113"/>
      <c r="V202" s="113"/>
      <c r="W202" s="113"/>
      <c r="X202" s="113"/>
      <c r="Y202" s="113"/>
      <c r="Z202" s="113"/>
      <c r="AA202" s="113"/>
      <c r="AB202" s="113"/>
      <c r="AC202" s="113"/>
      <c r="AD202" s="113"/>
      <c r="AE202" s="113"/>
      <c r="AF202" s="113"/>
      <c r="AG202" s="113"/>
      <c r="AH202" s="113"/>
      <c r="AI202" s="148"/>
    </row>
    <row r="203" spans="1:35" s="112" customFormat="1" ht="21.75" hidden="1" customHeight="1">
      <c r="A203" s="129">
        <f>IF(B202&lt;&gt;"",COUNTA(B$6:B202),"")</f>
        <v>197</v>
      </c>
      <c r="B203" s="217">
        <v>13650</v>
      </c>
      <c r="C203" s="249">
        <v>42684</v>
      </c>
      <c r="D203" s="198">
        <v>3779</v>
      </c>
      <c r="E203" s="215" t="str">
        <f>VLOOKUP($B203,'trong tai xe'!A$1:B$201,2,0)</f>
        <v>2.5T</v>
      </c>
      <c r="F203" s="64" t="s">
        <v>77</v>
      </c>
      <c r="G203" s="132" t="str">
        <f>VLOOKUP(F203,Destination!$B$3:$E$337,2,0)</f>
        <v>SONG THAN 3</v>
      </c>
      <c r="H203" s="133">
        <f>VLOOKUP(F203,Destination!$B$2:$E$337,4,0)</f>
        <v>24</v>
      </c>
      <c r="I203" s="133">
        <f t="shared" si="6"/>
        <v>30</v>
      </c>
      <c r="J203" s="134">
        <f>INDEX(Cost!$A$2:$G$26,MATCH(I203,Cost!$A$2:$A$26,0),MATCH($E203,Cost!$A$2:$G$2,0))</f>
        <v>514557</v>
      </c>
      <c r="K203" s="141"/>
      <c r="L203" s="142"/>
      <c r="M203" s="228">
        <f t="shared" si="7"/>
        <v>514557</v>
      </c>
      <c r="N203" s="230"/>
      <c r="O203" s="144" t="str">
        <f>VLOOKUP($F203,Destination!B$3:G$338,6,0)</f>
        <v>BOARD</v>
      </c>
      <c r="P203" s="231"/>
      <c r="Q203" s="198"/>
      <c r="R203" s="113"/>
      <c r="S203" s="113"/>
      <c r="T203" s="113"/>
      <c r="U203" s="113"/>
      <c r="V203" s="113"/>
      <c r="W203" s="113"/>
      <c r="X203" s="113"/>
      <c r="Y203" s="113"/>
      <c r="Z203" s="113"/>
      <c r="AA203" s="113"/>
      <c r="AB203" s="113"/>
      <c r="AC203" s="113"/>
      <c r="AD203" s="113"/>
      <c r="AE203" s="113"/>
      <c r="AF203" s="113"/>
      <c r="AG203" s="113"/>
      <c r="AH203" s="113"/>
      <c r="AI203" s="148"/>
    </row>
    <row r="204" spans="1:35" s="112" customFormat="1" ht="21.75" hidden="1" customHeight="1">
      <c r="A204" s="129">
        <f>IF(B203&lt;&gt;"",COUNTA(B$6:B203),"")</f>
        <v>198</v>
      </c>
      <c r="B204" s="217">
        <v>13650</v>
      </c>
      <c r="C204" s="249">
        <v>42684</v>
      </c>
      <c r="D204" s="198">
        <v>3799</v>
      </c>
      <c r="E204" s="215" t="str">
        <f>VLOOKUP($B204,'trong tai xe'!A$1:B$201,2,0)</f>
        <v>2.5T</v>
      </c>
      <c r="F204" s="64" t="s">
        <v>70</v>
      </c>
      <c r="G204" s="132" t="str">
        <f>VLOOKUP(F204,Destination!$B$3:$E$337,2,0)</f>
        <v>Tien Giang</v>
      </c>
      <c r="H204" s="133">
        <f>VLOOKUP(F204,Destination!$B$2:$E$337,4,0)</f>
        <v>107</v>
      </c>
      <c r="I204" s="133">
        <f t="shared" si="6"/>
        <v>110</v>
      </c>
      <c r="J204" s="134">
        <f>INDEX(Cost!$A$2:$G$26,MATCH(I204,Cost!$A$2:$A$26,0),MATCH($E204,Cost!$A$2:$G$2,0))</f>
        <v>1033254</v>
      </c>
      <c r="K204" s="141"/>
      <c r="L204" s="142"/>
      <c r="M204" s="228">
        <f t="shared" si="7"/>
        <v>1033254</v>
      </c>
      <c r="N204" s="230"/>
      <c r="O204" s="144" t="str">
        <f>VLOOKUP($F204,Destination!B$3:G$338,6,0)</f>
        <v>THÙNG</v>
      </c>
      <c r="P204" s="231"/>
      <c r="Q204" s="198"/>
      <c r="R204" s="113"/>
      <c r="S204" s="113"/>
      <c r="T204" s="113"/>
      <c r="U204" s="113"/>
      <c r="V204" s="113"/>
      <c r="W204" s="113"/>
      <c r="X204" s="113"/>
      <c r="Y204" s="113"/>
      <c r="Z204" s="113"/>
      <c r="AA204" s="113"/>
      <c r="AB204" s="113"/>
      <c r="AC204" s="113"/>
      <c r="AD204" s="113"/>
      <c r="AE204" s="113"/>
      <c r="AF204" s="113"/>
      <c r="AG204" s="113"/>
      <c r="AH204" s="113"/>
      <c r="AI204" s="148"/>
    </row>
    <row r="205" spans="1:35" s="112" customFormat="1" ht="21.75" hidden="1" customHeight="1">
      <c r="A205" s="129">
        <f>IF(B204&lt;&gt;"",COUNTA(B$6:B204),"")</f>
        <v>199</v>
      </c>
      <c r="B205" s="217">
        <v>13650</v>
      </c>
      <c r="C205" s="249">
        <v>42684</v>
      </c>
      <c r="D205" s="198">
        <v>3682</v>
      </c>
      <c r="E205" s="215" t="str">
        <f>VLOOKUP($B205,'trong tai xe'!A$1:B$201,2,0)</f>
        <v>2.5T</v>
      </c>
      <c r="F205" s="64" t="s">
        <v>105</v>
      </c>
      <c r="G205" s="132" t="str">
        <f>VLOOKUP(F205,Destination!$B$3:$E$337,2,0)</f>
        <v>Binh Duong</v>
      </c>
      <c r="H205" s="133">
        <f>VLOOKUP(F205,Destination!$B$2:$E$337,4,0)</f>
        <v>14</v>
      </c>
      <c r="I205" s="133">
        <f t="shared" si="6"/>
        <v>20</v>
      </c>
      <c r="J205" s="134">
        <f>INDEX(Cost!$A$2:$G$26,MATCH(I205,Cost!$A$2:$A$26,0),MATCH($E205,Cost!$A$2:$G$2,0))</f>
        <v>449720</v>
      </c>
      <c r="K205" s="141"/>
      <c r="L205" s="142"/>
      <c r="M205" s="228">
        <f t="shared" si="7"/>
        <v>449720</v>
      </c>
      <c r="N205" s="230"/>
      <c r="O205" s="144" t="str">
        <f>VLOOKUP($F205,Destination!B$3:G$338,6,0)</f>
        <v>THÙNG</v>
      </c>
      <c r="P205" s="231"/>
      <c r="Q205" s="198"/>
      <c r="R205" s="113"/>
      <c r="S205" s="113"/>
      <c r="T205" s="113"/>
      <c r="U205" s="113"/>
      <c r="V205" s="113"/>
      <c r="W205" s="113"/>
      <c r="X205" s="113"/>
      <c r="Y205" s="113"/>
      <c r="Z205" s="113"/>
      <c r="AA205" s="113"/>
      <c r="AB205" s="113"/>
      <c r="AC205" s="113"/>
      <c r="AD205" s="113"/>
      <c r="AE205" s="113"/>
      <c r="AF205" s="113"/>
      <c r="AG205" s="113"/>
      <c r="AH205" s="113"/>
      <c r="AI205" s="148"/>
    </row>
    <row r="206" spans="1:35" s="112" customFormat="1" ht="21.75" hidden="1" customHeight="1">
      <c r="A206" s="129">
        <f>IF(B205&lt;&gt;"",COUNTA(B$6:B205),"")</f>
        <v>200</v>
      </c>
      <c r="B206" s="217">
        <v>13650</v>
      </c>
      <c r="C206" s="249">
        <v>42714</v>
      </c>
      <c r="D206" s="198">
        <v>3945</v>
      </c>
      <c r="E206" s="215" t="str">
        <f>VLOOKUP($B206,'trong tai xe'!A$1:B$201,2,0)</f>
        <v>2.5T</v>
      </c>
      <c r="F206" s="64" t="s">
        <v>86</v>
      </c>
      <c r="G206" s="132" t="str">
        <f>VLOOKUP(F206,Destination!$B$3:$E$337,2,0)</f>
        <v>Binh Duong</v>
      </c>
      <c r="H206" s="133">
        <f>VLOOKUP(F206,Destination!$B$2:$E$337,4,0)</f>
        <v>25</v>
      </c>
      <c r="I206" s="133">
        <f t="shared" si="6"/>
        <v>30</v>
      </c>
      <c r="J206" s="134">
        <f>INDEX(Cost!$A$2:$G$26,MATCH(I206,Cost!$A$2:$A$26,0),MATCH($E206,Cost!$A$2:$G$2,0))</f>
        <v>514557</v>
      </c>
      <c r="K206" s="141"/>
      <c r="L206" s="142"/>
      <c r="M206" s="228">
        <f t="shared" si="7"/>
        <v>514557</v>
      </c>
      <c r="N206" s="230"/>
      <c r="O206" s="144" t="str">
        <f>VLOOKUP($F206,Destination!B$3:G$338,6,0)</f>
        <v>BOARD</v>
      </c>
      <c r="P206" s="231"/>
      <c r="Q206" s="198"/>
      <c r="R206" s="113"/>
      <c r="S206" s="113"/>
      <c r="T206" s="113"/>
      <c r="U206" s="113"/>
      <c r="V206" s="113"/>
      <c r="W206" s="113"/>
      <c r="X206" s="113"/>
      <c r="Y206" s="113"/>
      <c r="Z206" s="113"/>
      <c r="AA206" s="113"/>
      <c r="AB206" s="113"/>
      <c r="AC206" s="113"/>
      <c r="AD206" s="113"/>
      <c r="AE206" s="113"/>
      <c r="AF206" s="113"/>
      <c r="AG206" s="113"/>
      <c r="AH206" s="113"/>
      <c r="AI206" s="148"/>
    </row>
    <row r="207" spans="1:35" s="112" customFormat="1" ht="21.75" hidden="1" customHeight="1">
      <c r="A207" s="129">
        <f>IF(B206&lt;&gt;"",COUNTA(B$6:B206),"")</f>
        <v>201</v>
      </c>
      <c r="B207" s="217">
        <v>13650</v>
      </c>
      <c r="C207" s="255" t="s">
        <v>137</v>
      </c>
      <c r="D207" s="198">
        <v>3840</v>
      </c>
      <c r="E207" s="215" t="str">
        <f>VLOOKUP($B207,'trong tai xe'!A$1:B$201,2,0)</f>
        <v>2.5T</v>
      </c>
      <c r="F207" s="64" t="s">
        <v>86</v>
      </c>
      <c r="G207" s="132" t="str">
        <f>VLOOKUP(F207,Destination!$B$3:$E$337,2,0)</f>
        <v>Binh Duong</v>
      </c>
      <c r="H207" s="133">
        <f>VLOOKUP(F207,Destination!$B$2:$E$337,4,0)</f>
        <v>25</v>
      </c>
      <c r="I207" s="133">
        <f t="shared" si="6"/>
        <v>30</v>
      </c>
      <c r="J207" s="134">
        <f>INDEX(Cost!$A$2:$G$26,MATCH(I207,Cost!$A$2:$A$26,0),MATCH($E207,Cost!$A$2:$G$2,0))</f>
        <v>514557</v>
      </c>
      <c r="K207" s="141">
        <f>J207/2</f>
        <v>257278.5</v>
      </c>
      <c r="L207" s="142" t="s">
        <v>115</v>
      </c>
      <c r="M207" s="228">
        <f t="shared" si="7"/>
        <v>771835.5</v>
      </c>
      <c r="N207" s="230"/>
      <c r="O207" s="144" t="str">
        <f>VLOOKUP($F207,Destination!B$3:G$338,6,0)</f>
        <v>BOARD</v>
      </c>
      <c r="P207" s="231"/>
      <c r="Q207" s="198"/>
      <c r="R207" s="113"/>
      <c r="S207" s="113"/>
      <c r="T207" s="113"/>
      <c r="U207" s="113"/>
      <c r="V207" s="113"/>
      <c r="W207" s="113"/>
      <c r="X207" s="113"/>
      <c r="Y207" s="113"/>
      <c r="Z207" s="113"/>
      <c r="AA207" s="113"/>
      <c r="AB207" s="113"/>
      <c r="AC207" s="113"/>
      <c r="AD207" s="113"/>
      <c r="AE207" s="113"/>
      <c r="AF207" s="113"/>
      <c r="AG207" s="113"/>
      <c r="AH207" s="113"/>
      <c r="AI207" s="148"/>
    </row>
    <row r="208" spans="1:35" s="112" customFormat="1" ht="21.75" hidden="1" customHeight="1">
      <c r="A208" s="129">
        <f>IF(B207&lt;&gt;"",COUNTA(B$6:B207),"")</f>
        <v>202</v>
      </c>
      <c r="B208" s="217">
        <v>13780</v>
      </c>
      <c r="C208" s="249">
        <v>42439</v>
      </c>
      <c r="D208" s="198">
        <v>4245</v>
      </c>
      <c r="E208" s="215" t="str">
        <f>VLOOKUP($B208,'trong tai xe'!A$1:B$201,2,0)</f>
        <v>5T</v>
      </c>
      <c r="F208" s="64" t="s">
        <v>69</v>
      </c>
      <c r="G208" s="132" t="str">
        <f>VLOOKUP(F208,Destination!$B$3:$E$337,2,0)</f>
        <v>HCM(Q9)</v>
      </c>
      <c r="H208" s="133">
        <f>VLOOKUP(F208,Destination!$B$2:$E$337,4,0)</f>
        <v>27</v>
      </c>
      <c r="I208" s="133">
        <f t="shared" si="6"/>
        <v>30</v>
      </c>
      <c r="J208" s="134">
        <f>INDEX(Cost!$A$2:$G$26,MATCH(I208,Cost!$A$2:$A$26,0),MATCH($E208,Cost!$A$2:$G$2,0))</f>
        <v>691065</v>
      </c>
      <c r="K208" s="141"/>
      <c r="L208" s="142"/>
      <c r="M208" s="228">
        <f t="shared" si="7"/>
        <v>691065</v>
      </c>
      <c r="N208" s="230"/>
      <c r="O208" s="144" t="str">
        <f>VLOOKUP($F208,Destination!B$3:G$338,6,0)</f>
        <v>THÙNG</v>
      </c>
      <c r="P208" s="231"/>
      <c r="Q208" s="198"/>
      <c r="R208" s="113"/>
      <c r="S208" s="113"/>
      <c r="T208" s="113"/>
      <c r="U208" s="113"/>
      <c r="V208" s="113"/>
      <c r="W208" s="113"/>
      <c r="X208" s="113"/>
      <c r="Y208" s="113"/>
      <c r="Z208" s="113"/>
      <c r="AA208" s="113"/>
      <c r="AB208" s="113"/>
      <c r="AC208" s="113"/>
      <c r="AD208" s="113"/>
      <c r="AE208" s="113"/>
      <c r="AF208" s="113"/>
      <c r="AG208" s="113"/>
      <c r="AH208" s="113"/>
      <c r="AI208" s="148"/>
    </row>
    <row r="209" spans="1:35" s="112" customFormat="1" ht="21.75" hidden="1" customHeight="1">
      <c r="A209" s="129">
        <f>IF(B208&lt;&gt;"",COUNTA(B$6:B208),"")</f>
        <v>203</v>
      </c>
      <c r="B209" s="217">
        <v>13780</v>
      </c>
      <c r="C209" s="249">
        <v>42470</v>
      </c>
      <c r="D209" s="198">
        <v>4372</v>
      </c>
      <c r="E209" s="215" t="str">
        <f>VLOOKUP($B209,'trong tai xe'!A$1:B$201,2,0)</f>
        <v>5T</v>
      </c>
      <c r="F209" s="64" t="s">
        <v>94</v>
      </c>
      <c r="G209" s="132" t="str">
        <f>VLOOKUP(F209,Destination!$B$3:$E$337,2,0)</f>
        <v>Dong Nai</v>
      </c>
      <c r="H209" s="133">
        <f>VLOOKUP(F209,Destination!$B$2:$E$337,4,0)</f>
        <v>35</v>
      </c>
      <c r="I209" s="133">
        <f t="shared" si="6"/>
        <v>40</v>
      </c>
      <c r="J209" s="134">
        <f>INDEX(Cost!$A$2:$G$26,MATCH(I209,Cost!$A$2:$A$26,0),MATCH($E209,Cost!$A$2:$G$2,0))</f>
        <v>777275</v>
      </c>
      <c r="K209" s="141"/>
      <c r="L209" s="142"/>
      <c r="M209" s="228">
        <f t="shared" si="7"/>
        <v>777275</v>
      </c>
      <c r="N209" s="230"/>
      <c r="O209" s="144" t="str">
        <f>VLOOKUP($F209,Destination!B$3:G$338,6,0)</f>
        <v>THÙNG</v>
      </c>
      <c r="P209" s="231"/>
      <c r="Q209" s="198"/>
      <c r="R209" s="113"/>
      <c r="S209" s="113"/>
      <c r="T209" s="113"/>
      <c r="U209" s="113"/>
      <c r="V209" s="113"/>
      <c r="W209" s="113"/>
      <c r="X209" s="113"/>
      <c r="Y209" s="113"/>
      <c r="Z209" s="113"/>
      <c r="AA209" s="113"/>
      <c r="AB209" s="113"/>
      <c r="AC209" s="113"/>
      <c r="AD209" s="113"/>
      <c r="AE209" s="113"/>
      <c r="AF209" s="113"/>
      <c r="AG209" s="113"/>
      <c r="AH209" s="113"/>
      <c r="AI209" s="148"/>
    </row>
    <row r="210" spans="1:35" s="112" customFormat="1" ht="21.75" hidden="1" customHeight="1">
      <c r="A210" s="129">
        <f>IF(B209&lt;&gt;"",COUNTA(B$6:B209),"")</f>
        <v>204</v>
      </c>
      <c r="B210" s="217">
        <v>13780</v>
      </c>
      <c r="C210" s="249">
        <v>42500</v>
      </c>
      <c r="D210" s="198">
        <v>4475</v>
      </c>
      <c r="E210" s="215" t="str">
        <f>VLOOKUP($B210,'trong tai xe'!A$1:B$201,2,0)</f>
        <v>5T</v>
      </c>
      <c r="F210" s="64" t="s">
        <v>69</v>
      </c>
      <c r="G210" s="132" t="str">
        <f>VLOOKUP(F210,Destination!$B$3:$E$337,2,0)</f>
        <v>HCM(Q9)</v>
      </c>
      <c r="H210" s="133">
        <f>VLOOKUP(F210,Destination!$B$2:$E$337,4,0)</f>
        <v>27</v>
      </c>
      <c r="I210" s="133">
        <f t="shared" si="6"/>
        <v>30</v>
      </c>
      <c r="J210" s="134">
        <f>INDEX(Cost!$A$2:$G$26,MATCH(I210,Cost!$A$2:$A$26,0),MATCH($E210,Cost!$A$2:$G$2,0))</f>
        <v>691065</v>
      </c>
      <c r="K210" s="141"/>
      <c r="L210" s="142"/>
      <c r="M210" s="228">
        <f t="shared" si="7"/>
        <v>691065</v>
      </c>
      <c r="N210" s="230"/>
      <c r="O210" s="144" t="str">
        <f>VLOOKUP($F210,Destination!B$3:G$338,6,0)</f>
        <v>THÙNG</v>
      </c>
      <c r="P210" s="231"/>
      <c r="Q210" s="198"/>
      <c r="R210" s="113"/>
      <c r="S210" s="113"/>
      <c r="T210" s="113"/>
      <c r="U210" s="113"/>
      <c r="V210" s="113"/>
      <c r="W210" s="113"/>
      <c r="X210" s="113"/>
      <c r="Y210" s="113"/>
      <c r="Z210" s="113"/>
      <c r="AA210" s="113"/>
      <c r="AB210" s="113"/>
      <c r="AC210" s="113"/>
      <c r="AD210" s="113"/>
      <c r="AE210" s="113"/>
      <c r="AF210" s="113"/>
      <c r="AG210" s="113"/>
      <c r="AH210" s="113"/>
      <c r="AI210" s="148"/>
    </row>
    <row r="211" spans="1:35" s="112" customFormat="1" ht="21.75" hidden="1" customHeight="1">
      <c r="A211" s="129">
        <f>IF(B210&lt;&gt;"",COUNTA(B$6:B210),"")</f>
        <v>205</v>
      </c>
      <c r="B211" s="217">
        <v>13780</v>
      </c>
      <c r="C211" s="249">
        <v>42531</v>
      </c>
      <c r="D211" s="198">
        <v>4150</v>
      </c>
      <c r="E211" s="215" t="str">
        <f>VLOOKUP($B211,'trong tai xe'!A$1:B$201,2,0)</f>
        <v>5T</v>
      </c>
      <c r="F211" s="64" t="s">
        <v>69</v>
      </c>
      <c r="G211" s="132" t="str">
        <f>VLOOKUP(F211,Destination!$B$3:$E$337,2,0)</f>
        <v>HCM(Q9)</v>
      </c>
      <c r="H211" s="133">
        <f>VLOOKUP(F211,Destination!$B$2:$E$337,4,0)</f>
        <v>27</v>
      </c>
      <c r="I211" s="133">
        <f t="shared" si="6"/>
        <v>30</v>
      </c>
      <c r="J211" s="134">
        <f>INDEX(Cost!$A$2:$G$26,MATCH(I211,Cost!$A$2:$A$26,0),MATCH($E211,Cost!$A$2:$G$2,0))</f>
        <v>691065</v>
      </c>
      <c r="K211" s="141"/>
      <c r="L211" s="142"/>
      <c r="M211" s="228">
        <f t="shared" si="7"/>
        <v>691065</v>
      </c>
      <c r="N211" s="230"/>
      <c r="O211" s="144" t="str">
        <f>VLOOKUP($F211,Destination!B$3:G$338,6,0)</f>
        <v>THÙNG</v>
      </c>
      <c r="P211" s="231"/>
      <c r="Q211" s="198"/>
      <c r="R211" s="113"/>
      <c r="S211" s="113"/>
      <c r="T211" s="113"/>
      <c r="U211" s="113"/>
      <c r="V211" s="113"/>
      <c r="W211" s="113"/>
      <c r="X211" s="113"/>
      <c r="Y211" s="113"/>
      <c r="Z211" s="113"/>
      <c r="AA211" s="113"/>
      <c r="AB211" s="113"/>
      <c r="AC211" s="113"/>
      <c r="AD211" s="113"/>
      <c r="AE211" s="113"/>
      <c r="AF211" s="113"/>
      <c r="AG211" s="113"/>
      <c r="AH211" s="113"/>
      <c r="AI211" s="148"/>
    </row>
    <row r="212" spans="1:35" s="112" customFormat="1" ht="21.75" hidden="1" customHeight="1">
      <c r="A212" s="129">
        <f>IF(B211&lt;&gt;"",COUNTA(B$6:B211),"")</f>
        <v>206</v>
      </c>
      <c r="B212" s="217">
        <v>13780</v>
      </c>
      <c r="C212" s="249">
        <v>42531</v>
      </c>
      <c r="D212" s="198">
        <v>4120</v>
      </c>
      <c r="E212" s="215" t="str">
        <f>VLOOKUP($B212,'trong tai xe'!A$1:B$201,2,0)</f>
        <v>5T</v>
      </c>
      <c r="F212" s="64" t="s">
        <v>94</v>
      </c>
      <c r="G212" s="132" t="str">
        <f>VLOOKUP(F212,Destination!$B$3:$E$337,2,0)</f>
        <v>Dong Nai</v>
      </c>
      <c r="H212" s="133">
        <f>VLOOKUP(F212,Destination!$B$2:$E$337,4,0)</f>
        <v>35</v>
      </c>
      <c r="I212" s="133">
        <f t="shared" si="6"/>
        <v>40</v>
      </c>
      <c r="J212" s="134">
        <f>INDEX(Cost!$A$2:$G$26,MATCH(I212,Cost!$A$2:$A$26,0),MATCH($E212,Cost!$A$2:$G$2,0))</f>
        <v>777275</v>
      </c>
      <c r="K212" s="141"/>
      <c r="L212" s="142"/>
      <c r="M212" s="228">
        <f t="shared" si="7"/>
        <v>777275</v>
      </c>
      <c r="N212" s="230"/>
      <c r="O212" s="144" t="str">
        <f>VLOOKUP($F212,Destination!B$3:G$338,6,0)</f>
        <v>THÙNG</v>
      </c>
      <c r="P212" s="231"/>
      <c r="Q212" s="198"/>
      <c r="R212" s="113"/>
      <c r="S212" s="113"/>
      <c r="T212" s="113"/>
      <c r="U212" s="113"/>
      <c r="V212" s="113"/>
      <c r="W212" s="113"/>
      <c r="X212" s="113"/>
      <c r="Y212" s="113"/>
      <c r="Z212" s="113"/>
      <c r="AA212" s="113"/>
      <c r="AB212" s="113"/>
      <c r="AC212" s="113"/>
      <c r="AD212" s="113"/>
      <c r="AE212" s="113"/>
      <c r="AF212" s="113"/>
      <c r="AG212" s="113"/>
      <c r="AH212" s="113"/>
      <c r="AI212" s="148"/>
    </row>
    <row r="213" spans="1:35" s="112" customFormat="1" ht="21.75" hidden="1" customHeight="1">
      <c r="A213" s="129">
        <f>IF(B212&lt;&gt;"",COUNTA(B$6:B212),"")</f>
        <v>207</v>
      </c>
      <c r="B213" s="217">
        <v>13780</v>
      </c>
      <c r="C213" s="249">
        <v>42561</v>
      </c>
      <c r="D213" s="198">
        <v>4198</v>
      </c>
      <c r="E213" s="215" t="str">
        <f>VLOOKUP($B213,'trong tai xe'!A$1:B$201,2,0)</f>
        <v>5T</v>
      </c>
      <c r="F213" s="64" t="s">
        <v>69</v>
      </c>
      <c r="G213" s="132" t="str">
        <f>VLOOKUP(F213,Destination!$B$3:$E$337,2,0)</f>
        <v>HCM(Q9)</v>
      </c>
      <c r="H213" s="133">
        <f>VLOOKUP(F213,Destination!$B$2:$E$337,4,0)</f>
        <v>27</v>
      </c>
      <c r="I213" s="133">
        <f t="shared" si="6"/>
        <v>30</v>
      </c>
      <c r="J213" s="134">
        <f>INDEX(Cost!$A$2:$G$26,MATCH(I213,Cost!$A$2:$A$26,0),MATCH($E213,Cost!$A$2:$G$2,0))</f>
        <v>691065</v>
      </c>
      <c r="K213" s="141"/>
      <c r="L213" s="142"/>
      <c r="M213" s="228">
        <f t="shared" si="7"/>
        <v>691065</v>
      </c>
      <c r="N213" s="230"/>
      <c r="O213" s="144" t="str">
        <f>VLOOKUP($F213,Destination!B$3:G$338,6,0)</f>
        <v>THÙNG</v>
      </c>
      <c r="P213" s="231"/>
      <c r="Q213" s="198"/>
      <c r="R213" s="113"/>
      <c r="S213" s="113"/>
      <c r="T213" s="113"/>
      <c r="U213" s="113"/>
      <c r="V213" s="113"/>
      <c r="W213" s="113"/>
      <c r="X213" s="113"/>
      <c r="Y213" s="113"/>
      <c r="Z213" s="113"/>
      <c r="AA213" s="113"/>
      <c r="AB213" s="113"/>
      <c r="AC213" s="113"/>
      <c r="AD213" s="113"/>
      <c r="AE213" s="113"/>
      <c r="AF213" s="113"/>
      <c r="AG213" s="113"/>
      <c r="AH213" s="113"/>
      <c r="AI213" s="148"/>
    </row>
    <row r="214" spans="1:35" s="112" customFormat="1" ht="21.75" hidden="1" customHeight="1">
      <c r="A214" s="129">
        <f>IF(B213&lt;&gt;"",COUNTA(B$6:B213),"")</f>
        <v>208</v>
      </c>
      <c r="B214" s="217">
        <v>13780</v>
      </c>
      <c r="C214" s="249">
        <v>42592</v>
      </c>
      <c r="D214" s="198">
        <v>3801</v>
      </c>
      <c r="E214" s="215" t="str">
        <f>VLOOKUP($B214,'trong tai xe'!A$1:B$201,2,0)</f>
        <v>5T</v>
      </c>
      <c r="F214" s="64" t="s">
        <v>69</v>
      </c>
      <c r="G214" s="132" t="str">
        <f>VLOOKUP(F214,Destination!$B$3:$E$337,2,0)</f>
        <v>HCM(Q9)</v>
      </c>
      <c r="H214" s="133">
        <f>VLOOKUP(F214,Destination!$B$2:$E$337,4,0)</f>
        <v>27</v>
      </c>
      <c r="I214" s="133">
        <f t="shared" si="6"/>
        <v>30</v>
      </c>
      <c r="J214" s="134">
        <f>INDEX(Cost!$A$2:$G$26,MATCH(I214,Cost!$A$2:$A$26,0),MATCH($E214,Cost!$A$2:$G$2,0))</f>
        <v>691065</v>
      </c>
      <c r="K214" s="197"/>
      <c r="L214" s="196"/>
      <c r="M214" s="228">
        <f t="shared" si="7"/>
        <v>691065</v>
      </c>
      <c r="N214" s="230"/>
      <c r="O214" s="144" t="str">
        <f>VLOOKUP($F214,Destination!B$3:G$338,6,0)</f>
        <v>THÙNG</v>
      </c>
      <c r="P214" s="231"/>
      <c r="Q214" s="198"/>
      <c r="R214" s="113"/>
      <c r="S214" s="113"/>
      <c r="T214" s="113"/>
      <c r="U214" s="113"/>
      <c r="V214" s="113"/>
      <c r="W214" s="113"/>
      <c r="X214" s="113"/>
      <c r="Y214" s="113"/>
      <c r="Z214" s="113"/>
      <c r="AA214" s="113"/>
      <c r="AB214" s="113"/>
      <c r="AC214" s="113"/>
      <c r="AD214" s="113"/>
      <c r="AE214" s="113"/>
      <c r="AF214" s="113"/>
      <c r="AG214" s="113"/>
      <c r="AH214" s="113"/>
      <c r="AI214" s="148"/>
    </row>
    <row r="215" spans="1:35" s="112" customFormat="1" ht="21.75" hidden="1" customHeight="1">
      <c r="A215" s="129">
        <f>IF(B214&lt;&gt;"",COUNTA(B$6:B214),"")</f>
        <v>209</v>
      </c>
      <c r="B215" s="217">
        <v>13780</v>
      </c>
      <c r="C215" s="249">
        <v>42592</v>
      </c>
      <c r="D215" s="198">
        <v>3702</v>
      </c>
      <c r="E215" s="215" t="str">
        <f>VLOOKUP($B215,'trong tai xe'!A$1:B$201,2,0)</f>
        <v>5T</v>
      </c>
      <c r="F215" s="64" t="s">
        <v>94</v>
      </c>
      <c r="G215" s="132" t="str">
        <f>VLOOKUP(F215,Destination!$B$3:$E$337,2,0)</f>
        <v>Dong Nai</v>
      </c>
      <c r="H215" s="133">
        <f>VLOOKUP(F215,Destination!$B$2:$E$337,4,0)</f>
        <v>35</v>
      </c>
      <c r="I215" s="133">
        <f t="shared" si="6"/>
        <v>40</v>
      </c>
      <c r="J215" s="134">
        <f>INDEX(Cost!$A$2:$G$26,MATCH(I215,Cost!$A$2:$A$26,0),MATCH($E215,Cost!$A$2:$G$2,0))</f>
        <v>777275</v>
      </c>
      <c r="K215" s="197"/>
      <c r="L215" s="196"/>
      <c r="M215" s="228">
        <f t="shared" si="7"/>
        <v>777275</v>
      </c>
      <c r="N215" s="230"/>
      <c r="O215" s="144" t="str">
        <f>VLOOKUP($F215,Destination!B$3:G$338,6,0)</f>
        <v>THÙNG</v>
      </c>
      <c r="P215" s="231"/>
      <c r="Q215" s="198"/>
      <c r="R215" s="113"/>
      <c r="S215" s="113"/>
      <c r="T215" s="113"/>
      <c r="U215" s="113"/>
      <c r="V215" s="113"/>
      <c r="W215" s="113"/>
      <c r="X215" s="113"/>
      <c r="Y215" s="113"/>
      <c r="Z215" s="113"/>
      <c r="AA215" s="113"/>
      <c r="AB215" s="113"/>
      <c r="AC215" s="113"/>
      <c r="AD215" s="113"/>
      <c r="AE215" s="113"/>
      <c r="AF215" s="113"/>
      <c r="AG215" s="113"/>
      <c r="AH215" s="113"/>
      <c r="AI215" s="148"/>
    </row>
    <row r="216" spans="1:35" s="112" customFormat="1" ht="21.75" hidden="1" customHeight="1">
      <c r="A216" s="129">
        <f>IF(B215&lt;&gt;"",COUNTA(B$6:B215),"")</f>
        <v>210</v>
      </c>
      <c r="B216" s="217">
        <v>13780</v>
      </c>
      <c r="C216" s="249">
        <v>42653</v>
      </c>
      <c r="D216" s="198">
        <v>3752</v>
      </c>
      <c r="E216" s="215" t="str">
        <f>VLOOKUP($B216,'trong tai xe'!A$1:B$201,2,0)</f>
        <v>5T</v>
      </c>
      <c r="F216" s="64" t="s">
        <v>134</v>
      </c>
      <c r="G216" s="132" t="str">
        <f>VLOOKUP(F216,Destination!$B$3:$E$337,2,0)</f>
        <v>BINH CHUAN</v>
      </c>
      <c r="H216" s="133">
        <f>VLOOKUP(F216,Destination!$B$2:$E$337,4,0)</f>
        <v>11</v>
      </c>
      <c r="I216" s="133">
        <f t="shared" si="6"/>
        <v>20</v>
      </c>
      <c r="J216" s="134">
        <f>INDEX(Cost!$A$2:$G$26,MATCH(I216,Cost!$A$2:$A$26,0),MATCH($E216,Cost!$A$2:$G$2,0))</f>
        <v>604857</v>
      </c>
      <c r="K216" s="141"/>
      <c r="L216" s="142"/>
      <c r="M216" s="228">
        <f t="shared" si="7"/>
        <v>604857</v>
      </c>
      <c r="N216" s="230"/>
      <c r="O216" s="144" t="str">
        <f>VLOOKUP($F216,Destination!B$3:G$338,6,0)</f>
        <v>BOARD</v>
      </c>
      <c r="P216" s="231"/>
      <c r="Q216" s="198"/>
      <c r="R216" s="113"/>
      <c r="S216" s="113"/>
      <c r="T216" s="113"/>
      <c r="U216" s="113"/>
      <c r="V216" s="113"/>
      <c r="W216" s="113"/>
      <c r="X216" s="113"/>
      <c r="Y216" s="113"/>
      <c r="Z216" s="113"/>
      <c r="AA216" s="113"/>
      <c r="AB216" s="113"/>
      <c r="AC216" s="113"/>
      <c r="AD216" s="113"/>
      <c r="AE216" s="113"/>
      <c r="AF216" s="113"/>
      <c r="AG216" s="113"/>
      <c r="AH216" s="113"/>
      <c r="AI216" s="148"/>
    </row>
    <row r="217" spans="1:35" s="112" customFormat="1" ht="21.75" hidden="1" customHeight="1">
      <c r="A217" s="129">
        <f>IF(B216&lt;&gt;"",COUNTA(B$6:B216),"")</f>
        <v>211</v>
      </c>
      <c r="B217" s="217">
        <v>13780</v>
      </c>
      <c r="C217" s="249">
        <v>42684</v>
      </c>
      <c r="D217" s="198">
        <v>3762</v>
      </c>
      <c r="E217" s="215" t="str">
        <f>VLOOKUP($B217,'trong tai xe'!A$1:B$201,2,0)</f>
        <v>5T</v>
      </c>
      <c r="F217" s="64" t="s">
        <v>69</v>
      </c>
      <c r="G217" s="132" t="str">
        <f>VLOOKUP(F217,Destination!$B$3:$E$337,2,0)</f>
        <v>HCM(Q9)</v>
      </c>
      <c r="H217" s="133">
        <f>VLOOKUP(F217,Destination!$B$2:$E$337,4,0)</f>
        <v>27</v>
      </c>
      <c r="I217" s="133">
        <f t="shared" si="6"/>
        <v>30</v>
      </c>
      <c r="J217" s="134">
        <f>INDEX(Cost!$A$2:$G$26,MATCH(I217,Cost!$A$2:$A$26,0),MATCH($E217,Cost!$A$2:$G$2,0))</f>
        <v>691065</v>
      </c>
      <c r="K217" s="141"/>
      <c r="L217" s="142"/>
      <c r="M217" s="228">
        <f t="shared" si="7"/>
        <v>691065</v>
      </c>
      <c r="N217" s="230"/>
      <c r="O217" s="144" t="str">
        <f>VLOOKUP($F217,Destination!B$3:G$338,6,0)</f>
        <v>THÙNG</v>
      </c>
      <c r="P217" s="231"/>
      <c r="Q217" s="198"/>
      <c r="R217" s="113"/>
      <c r="S217" s="113"/>
      <c r="T217" s="113"/>
      <c r="U217" s="113"/>
      <c r="V217" s="113"/>
      <c r="W217" s="113"/>
      <c r="X217" s="113"/>
      <c r="Y217" s="113"/>
      <c r="Z217" s="113"/>
      <c r="AA217" s="113"/>
      <c r="AB217" s="113"/>
      <c r="AC217" s="113"/>
      <c r="AD217" s="113"/>
      <c r="AE217" s="113"/>
      <c r="AF217" s="113"/>
      <c r="AG217" s="113"/>
      <c r="AH217" s="113"/>
      <c r="AI217" s="148"/>
    </row>
    <row r="218" spans="1:35" s="112" customFormat="1" ht="21.75" hidden="1" customHeight="1">
      <c r="A218" s="129">
        <f>IF(B217&lt;&gt;"",COUNTA(B$6:B217),"")</f>
        <v>212</v>
      </c>
      <c r="B218" s="217">
        <v>13780</v>
      </c>
      <c r="C218" s="249">
        <v>42714</v>
      </c>
      <c r="D218" s="198">
        <v>3925</v>
      </c>
      <c r="E218" s="215" t="str">
        <f>VLOOKUP($B218,'trong tai xe'!A$1:B$201,2,0)</f>
        <v>5T</v>
      </c>
      <c r="F218" s="64" t="s">
        <v>100</v>
      </c>
      <c r="G218" s="132" t="str">
        <f>VLOOKUP(F218,Destination!$B$3:$E$337,2,0)</f>
        <v>HCM</v>
      </c>
      <c r="H218" s="133">
        <f>VLOOKUP(F218,Destination!$B$2:$E$337,4,0)</f>
        <v>22</v>
      </c>
      <c r="I218" s="133">
        <f t="shared" si="6"/>
        <v>30</v>
      </c>
      <c r="J218" s="134">
        <f>INDEX(Cost!$A$2:$G$26,MATCH(I218,Cost!$A$2:$A$26,0),MATCH($E218,Cost!$A$2:$G$2,0))</f>
        <v>691065</v>
      </c>
      <c r="K218" s="141"/>
      <c r="L218" s="142"/>
      <c r="M218" s="228">
        <f t="shared" si="7"/>
        <v>691065</v>
      </c>
      <c r="N218" s="230"/>
      <c r="O218" s="144" t="str">
        <f>VLOOKUP($F218,Destination!B$3:G$338,6,0)</f>
        <v>THÙNG</v>
      </c>
      <c r="P218" s="231"/>
      <c r="Q218" s="198"/>
      <c r="R218" s="113"/>
      <c r="S218" s="113"/>
      <c r="T218" s="113"/>
      <c r="U218" s="113"/>
      <c r="V218" s="113"/>
      <c r="W218" s="113"/>
      <c r="X218" s="113"/>
      <c r="Y218" s="113"/>
      <c r="Z218" s="113"/>
      <c r="AA218" s="113"/>
      <c r="AB218" s="113"/>
      <c r="AC218" s="113"/>
      <c r="AD218" s="113"/>
      <c r="AE218" s="113"/>
      <c r="AF218" s="113"/>
      <c r="AG218" s="113"/>
      <c r="AH218" s="113"/>
      <c r="AI218" s="148"/>
    </row>
    <row r="219" spans="1:35" s="112" customFormat="1" ht="21.75" hidden="1" customHeight="1">
      <c r="A219" s="129">
        <f>IF(B218&lt;&gt;"",COUNTA(B$6:B218),"")</f>
        <v>213</v>
      </c>
      <c r="B219" s="217">
        <v>14459</v>
      </c>
      <c r="C219" s="249">
        <v>42531</v>
      </c>
      <c r="D219" s="198">
        <v>4132</v>
      </c>
      <c r="E219" s="215" t="str">
        <f>VLOOKUP($B219,'trong tai xe'!A$1:B$201,2,0)</f>
        <v>1.2T</v>
      </c>
      <c r="F219" s="64" t="s">
        <v>120</v>
      </c>
      <c r="G219" s="132" t="str">
        <f>VLOOKUP(F219,Destination!$B$3:$E$337,2,0)</f>
        <v>KCN NHON TRACH</v>
      </c>
      <c r="H219" s="133">
        <f>VLOOKUP(F219,Destination!$B$2:$E$337,4,0)</f>
        <v>70</v>
      </c>
      <c r="I219" s="133">
        <f t="shared" si="6"/>
        <v>70</v>
      </c>
      <c r="J219" s="134">
        <f>INDEX(Cost!$A$2:$G$26,MATCH(I219,Cost!$A$2:$A$26,0),MATCH($E219,Cost!$A$2:$G$2,0))</f>
        <v>696515</v>
      </c>
      <c r="K219" s="141"/>
      <c r="L219" s="142"/>
      <c r="M219" s="228">
        <f t="shared" si="7"/>
        <v>696515</v>
      </c>
      <c r="N219" s="230"/>
      <c r="O219" s="144">
        <f>VLOOKUP($F219,Destination!B$3:G$338,6,0)</f>
        <v>0</v>
      </c>
      <c r="P219" s="231"/>
      <c r="Q219" s="198"/>
      <c r="R219" s="113"/>
      <c r="S219" s="113"/>
      <c r="T219" s="113"/>
      <c r="U219" s="113"/>
      <c r="V219" s="113"/>
      <c r="W219" s="113"/>
      <c r="X219" s="113"/>
      <c r="Y219" s="113"/>
      <c r="Z219" s="113"/>
      <c r="AA219" s="113"/>
      <c r="AB219" s="113"/>
      <c r="AC219" s="113"/>
      <c r="AD219" s="113"/>
      <c r="AE219" s="113"/>
      <c r="AF219" s="113"/>
      <c r="AG219" s="113"/>
      <c r="AH219" s="113"/>
      <c r="AI219" s="148"/>
    </row>
    <row r="220" spans="1:35" s="112" customFormat="1" ht="21.75" hidden="1" customHeight="1">
      <c r="A220" s="129">
        <f>IF(B219&lt;&gt;"",COUNTA(B$6:B219),"")</f>
        <v>214</v>
      </c>
      <c r="B220" s="217">
        <v>14459</v>
      </c>
      <c r="C220" s="249">
        <v>42561</v>
      </c>
      <c r="D220" s="198">
        <v>3638</v>
      </c>
      <c r="E220" s="215" t="str">
        <f>VLOOKUP($B220,'trong tai xe'!A$1:B$201,2,0)</f>
        <v>1.2T</v>
      </c>
      <c r="F220" s="64" t="s">
        <v>73</v>
      </c>
      <c r="G220" s="132" t="str">
        <f>VLOOKUP(F220,Destination!$B$3:$E$337,2,0)</f>
        <v>HCM</v>
      </c>
      <c r="H220" s="133">
        <f>VLOOKUP(F220,Destination!$B$2:$E$337,4,0)</f>
        <v>55</v>
      </c>
      <c r="I220" s="133">
        <f t="shared" si="6"/>
        <v>60</v>
      </c>
      <c r="J220" s="134">
        <f>INDEX(Cost!$A$2:$G$26,MATCH(I220,Cost!$A$2:$A$26,0),MATCH($E220,Cost!$A$2:$G$2,0))</f>
        <v>641078</v>
      </c>
      <c r="K220" s="197"/>
      <c r="L220" s="196"/>
      <c r="M220" s="228">
        <f t="shared" si="7"/>
        <v>641078</v>
      </c>
      <c r="N220" s="230"/>
      <c r="O220" s="144" t="str">
        <f>VLOOKUP($F220,Destination!B$3:G$338,6,0)</f>
        <v>THÙNG</v>
      </c>
      <c r="P220" s="231"/>
      <c r="Q220" s="198"/>
      <c r="R220" s="113"/>
      <c r="S220" s="113"/>
      <c r="T220" s="113"/>
      <c r="U220" s="113"/>
      <c r="V220" s="113"/>
      <c r="W220" s="113"/>
      <c r="X220" s="113"/>
      <c r="Y220" s="113"/>
      <c r="Z220" s="113"/>
      <c r="AA220" s="113"/>
      <c r="AB220" s="113"/>
      <c r="AC220" s="113"/>
      <c r="AD220" s="113"/>
      <c r="AE220" s="113"/>
      <c r="AF220" s="113"/>
      <c r="AG220" s="113"/>
      <c r="AH220" s="113"/>
      <c r="AI220" s="148"/>
    </row>
    <row r="221" spans="1:35" s="112" customFormat="1" ht="21.75" hidden="1" customHeight="1">
      <c r="A221" s="129">
        <f>IF(B220&lt;&gt;"",COUNTA(B$6:B220),"")</f>
        <v>215</v>
      </c>
      <c r="B221" s="217">
        <v>14459</v>
      </c>
      <c r="C221" s="249">
        <v>42592</v>
      </c>
      <c r="D221" s="198">
        <v>3830</v>
      </c>
      <c r="E221" s="215" t="str">
        <f>VLOOKUP($B221,'trong tai xe'!A$1:B$201,2,0)</f>
        <v>1.2T</v>
      </c>
      <c r="F221" s="64" t="s">
        <v>89</v>
      </c>
      <c r="G221" s="132" t="str">
        <f>VLOOKUP(F221,Destination!$B$3:$E$337,2,0)</f>
        <v>Binh Duong</v>
      </c>
      <c r="H221" s="133">
        <f>VLOOKUP(F221,Destination!$B$2:$E$337,4,0)</f>
        <v>10</v>
      </c>
      <c r="I221" s="133">
        <f t="shared" si="6"/>
        <v>10</v>
      </c>
      <c r="J221" s="134">
        <f>INDEX(Cost!$A$2:$G$26,MATCH(I221,Cost!$A$2:$A$26,0),MATCH($E221,Cost!$A$2:$G$2,0))</f>
        <v>332290</v>
      </c>
      <c r="K221" s="197"/>
      <c r="L221" s="196"/>
      <c r="M221" s="228">
        <f t="shared" si="7"/>
        <v>332290</v>
      </c>
      <c r="N221" s="230"/>
      <c r="O221" s="144" t="str">
        <f>VLOOKUP($F221,Destination!B$3:G$338,6,0)</f>
        <v>THÙNG</v>
      </c>
      <c r="P221" s="231"/>
      <c r="Q221" s="198"/>
      <c r="R221" s="113"/>
      <c r="S221" s="113"/>
      <c r="T221" s="113"/>
      <c r="U221" s="113"/>
      <c r="V221" s="113"/>
      <c r="W221" s="113"/>
      <c r="X221" s="113"/>
      <c r="Y221" s="113"/>
      <c r="Z221" s="113"/>
      <c r="AA221" s="113"/>
      <c r="AB221" s="113"/>
      <c r="AC221" s="113"/>
      <c r="AD221" s="113"/>
      <c r="AE221" s="113"/>
      <c r="AF221" s="113"/>
      <c r="AG221" s="113"/>
      <c r="AH221" s="113"/>
      <c r="AI221" s="148"/>
    </row>
    <row r="222" spans="1:35" s="112" customFormat="1" ht="21.75" hidden="1" customHeight="1">
      <c r="A222" s="129">
        <f>IF(B221&lt;&gt;"",COUNTA(B$6:B221),"")</f>
        <v>216</v>
      </c>
      <c r="B222" s="217">
        <v>14459</v>
      </c>
      <c r="C222" s="249">
        <v>42592</v>
      </c>
      <c r="D222" s="198">
        <v>3708</v>
      </c>
      <c r="E222" s="215" t="str">
        <f>VLOOKUP($B222,'trong tai xe'!A$1:B$201,2,0)</f>
        <v>1.2T</v>
      </c>
      <c r="F222" s="64" t="s">
        <v>69</v>
      </c>
      <c r="G222" s="132" t="str">
        <f>VLOOKUP(F222,Destination!$B$3:$E$337,2,0)</f>
        <v>HCM(Q9)</v>
      </c>
      <c r="H222" s="133">
        <f>VLOOKUP(F222,Destination!$B$2:$E$337,4,0)</f>
        <v>27</v>
      </c>
      <c r="I222" s="133">
        <f t="shared" si="6"/>
        <v>30</v>
      </c>
      <c r="J222" s="134">
        <f>INDEX(Cost!$A$2:$G$26,MATCH(I222,Cost!$A$2:$A$26,0),MATCH($E222,Cost!$A$2:$G$2,0))</f>
        <v>463102</v>
      </c>
      <c r="K222" s="197"/>
      <c r="L222" s="196"/>
      <c r="M222" s="228">
        <f t="shared" si="7"/>
        <v>463102</v>
      </c>
      <c r="N222" s="230"/>
      <c r="O222" s="144" t="str">
        <f>VLOOKUP($F222,Destination!B$3:G$338,6,0)</f>
        <v>THÙNG</v>
      </c>
      <c r="P222" s="231"/>
      <c r="Q222" s="198"/>
      <c r="R222" s="113"/>
      <c r="S222" s="113"/>
      <c r="T222" s="113"/>
      <c r="U222" s="113"/>
      <c r="V222" s="113"/>
      <c r="W222" s="113"/>
      <c r="X222" s="113"/>
      <c r="Y222" s="113"/>
      <c r="Z222" s="113"/>
      <c r="AA222" s="113"/>
      <c r="AB222" s="113"/>
      <c r="AC222" s="113"/>
      <c r="AD222" s="113"/>
      <c r="AE222" s="113"/>
      <c r="AF222" s="113"/>
      <c r="AG222" s="113"/>
      <c r="AH222" s="113"/>
      <c r="AI222" s="148"/>
    </row>
    <row r="223" spans="1:35" s="112" customFormat="1" ht="21.75" hidden="1" customHeight="1">
      <c r="A223" s="129">
        <f>IF(B222&lt;&gt;"",COUNTA(B$6:B222),"")</f>
        <v>217</v>
      </c>
      <c r="B223" s="217">
        <v>14459</v>
      </c>
      <c r="C223" s="249">
        <v>42379</v>
      </c>
      <c r="D223" s="198">
        <v>4270</v>
      </c>
      <c r="E223" s="215" t="str">
        <f>VLOOKUP($B223,'trong tai xe'!A$1:B$201,2,0)</f>
        <v>1.2T</v>
      </c>
      <c r="F223" s="64" t="s">
        <v>69</v>
      </c>
      <c r="G223" s="132" t="str">
        <f>VLOOKUP(F223,Destination!$B$3:$E$337,2,0)</f>
        <v>HCM(Q9)</v>
      </c>
      <c r="H223" s="133">
        <f>VLOOKUP(F223,Destination!$B$2:$E$337,4,0)</f>
        <v>27</v>
      </c>
      <c r="I223" s="133">
        <f t="shared" si="6"/>
        <v>30</v>
      </c>
      <c r="J223" s="134">
        <f>INDEX(Cost!$A$2:$G$26,MATCH(I223,Cost!$A$2:$A$26,0),MATCH($E223,Cost!$A$2:$G$2,0))</f>
        <v>463102</v>
      </c>
      <c r="K223" s="141"/>
      <c r="L223" s="142"/>
      <c r="M223" s="228">
        <f t="shared" si="7"/>
        <v>463102</v>
      </c>
      <c r="N223" s="230"/>
      <c r="O223" s="144" t="str">
        <f>VLOOKUP($F223,Destination!B$3:G$338,6,0)</f>
        <v>THÙNG</v>
      </c>
      <c r="P223" s="231"/>
      <c r="Q223" s="198"/>
      <c r="R223" s="113"/>
      <c r="S223" s="113"/>
      <c r="T223" s="113"/>
      <c r="U223" s="113"/>
      <c r="V223" s="113"/>
      <c r="W223" s="113"/>
      <c r="X223" s="113"/>
      <c r="Y223" s="113"/>
      <c r="Z223" s="113"/>
      <c r="AA223" s="113"/>
      <c r="AB223" s="113"/>
      <c r="AC223" s="113"/>
      <c r="AD223" s="113"/>
      <c r="AE223" s="113"/>
      <c r="AF223" s="113"/>
      <c r="AG223" s="113"/>
      <c r="AH223" s="113"/>
      <c r="AI223" s="148"/>
    </row>
    <row r="224" spans="1:35" s="112" customFormat="1" ht="21.75" hidden="1" customHeight="1">
      <c r="A224" s="129">
        <f>IF(B223&lt;&gt;"",COUNTA(B$6:B223),"")</f>
        <v>218</v>
      </c>
      <c r="B224" s="217">
        <v>14459</v>
      </c>
      <c r="C224" s="249">
        <v>42439</v>
      </c>
      <c r="D224" s="198">
        <v>4241</v>
      </c>
      <c r="E224" s="215" t="str">
        <f>VLOOKUP($B224,'trong tai xe'!A$1:B$201,2,0)</f>
        <v>1.2T</v>
      </c>
      <c r="F224" s="64" t="s">
        <v>70</v>
      </c>
      <c r="G224" s="132" t="str">
        <f>VLOOKUP(F224,Destination!$B$3:$E$337,2,0)</f>
        <v>Tien Giang</v>
      </c>
      <c r="H224" s="133">
        <f>VLOOKUP(F224,Destination!$B$2:$E$337,4,0)</f>
        <v>107</v>
      </c>
      <c r="I224" s="133">
        <f t="shared" si="6"/>
        <v>110</v>
      </c>
      <c r="J224" s="134">
        <f>INDEX(Cost!$A$2:$G$26,MATCH(I224,Cost!$A$2:$A$26,0),MATCH($E224,Cost!$A$2:$G$2,0))</f>
        <v>929928</v>
      </c>
      <c r="K224" s="141"/>
      <c r="L224" s="142"/>
      <c r="M224" s="228">
        <f t="shared" si="7"/>
        <v>929928</v>
      </c>
      <c r="N224" s="230"/>
      <c r="O224" s="144" t="str">
        <f>VLOOKUP($F224,Destination!B$3:G$338,6,0)</f>
        <v>THÙNG</v>
      </c>
      <c r="P224" s="231"/>
      <c r="Q224" s="198"/>
      <c r="R224" s="113"/>
      <c r="S224" s="113"/>
      <c r="T224" s="113"/>
      <c r="U224" s="113"/>
      <c r="V224" s="113"/>
      <c r="W224" s="113"/>
      <c r="X224" s="113"/>
      <c r="Y224" s="113"/>
      <c r="Z224" s="113"/>
      <c r="AA224" s="113"/>
      <c r="AB224" s="113"/>
      <c r="AC224" s="113"/>
      <c r="AD224" s="113"/>
      <c r="AE224" s="113"/>
      <c r="AF224" s="113"/>
      <c r="AG224" s="113"/>
      <c r="AH224" s="113"/>
      <c r="AI224" s="148"/>
    </row>
    <row r="225" spans="1:35" s="112" customFormat="1" ht="21.75" hidden="1" customHeight="1">
      <c r="A225" s="129">
        <f>IF(B224&lt;&gt;"",COUNTA(B$6:B224),"")</f>
        <v>219</v>
      </c>
      <c r="B225" s="217">
        <v>14459</v>
      </c>
      <c r="C225" s="249">
        <v>42470</v>
      </c>
      <c r="D225" s="198">
        <v>4351</v>
      </c>
      <c r="E225" s="215" t="str">
        <f>VLOOKUP($B225,'trong tai xe'!A$1:B$201,2,0)</f>
        <v>1.2T</v>
      </c>
      <c r="F225" s="64" t="s">
        <v>73</v>
      </c>
      <c r="G225" s="132" t="str">
        <f>VLOOKUP(F225,Destination!$B$3:$E$337,2,0)</f>
        <v>HCM</v>
      </c>
      <c r="H225" s="133">
        <f>VLOOKUP(F225,Destination!$B$2:$E$337,4,0)</f>
        <v>55</v>
      </c>
      <c r="I225" s="133">
        <f t="shared" si="6"/>
        <v>60</v>
      </c>
      <c r="J225" s="134">
        <f>INDEX(Cost!$A$2:$G$26,MATCH(I225,Cost!$A$2:$A$26,0),MATCH($E225,Cost!$A$2:$G$2,0))</f>
        <v>641078</v>
      </c>
      <c r="K225" s="141"/>
      <c r="L225" s="142"/>
      <c r="M225" s="228">
        <f t="shared" si="7"/>
        <v>641078</v>
      </c>
      <c r="N225" s="230"/>
      <c r="O225" s="144" t="str">
        <f>VLOOKUP($F225,Destination!B$3:G$338,6,0)</f>
        <v>THÙNG</v>
      </c>
      <c r="P225" s="231"/>
      <c r="Q225" s="198"/>
      <c r="R225" s="113"/>
      <c r="S225" s="113"/>
      <c r="T225" s="113"/>
      <c r="U225" s="113"/>
      <c r="V225" s="113"/>
      <c r="W225" s="113"/>
      <c r="X225" s="113"/>
      <c r="Y225" s="113"/>
      <c r="Z225" s="113"/>
      <c r="AA225" s="113"/>
      <c r="AB225" s="113"/>
      <c r="AC225" s="113"/>
      <c r="AD225" s="113"/>
      <c r="AE225" s="113"/>
      <c r="AF225" s="113"/>
      <c r="AG225" s="113"/>
      <c r="AH225" s="113"/>
      <c r="AI225" s="148"/>
    </row>
    <row r="226" spans="1:35" s="112" customFormat="1" ht="21.75" hidden="1" customHeight="1">
      <c r="A226" s="129">
        <f>IF(B225&lt;&gt;"",COUNTA(B$6:B225),"")</f>
        <v>220</v>
      </c>
      <c r="B226" s="217">
        <v>14459</v>
      </c>
      <c r="C226" s="249">
        <v>42470</v>
      </c>
      <c r="D226" s="198">
        <v>4364</v>
      </c>
      <c r="E226" s="215" t="str">
        <f>VLOOKUP($B226,'trong tai xe'!A$1:B$201,2,0)</f>
        <v>1.2T</v>
      </c>
      <c r="F226" s="64" t="s">
        <v>74</v>
      </c>
      <c r="G226" s="132" t="str">
        <f>VLOOKUP(F226,Destination!$B$3:$E$337,2,0)</f>
        <v>Long An</v>
      </c>
      <c r="H226" s="133">
        <f>VLOOKUP(F226,Destination!$B$2:$E$337,4,0)</f>
        <v>70</v>
      </c>
      <c r="I226" s="133">
        <f t="shared" si="6"/>
        <v>70</v>
      </c>
      <c r="J226" s="134">
        <f>INDEX(Cost!$A$2:$G$26,MATCH(I226,Cost!$A$2:$A$26,0),MATCH($E226,Cost!$A$2:$G$2,0))</f>
        <v>696515</v>
      </c>
      <c r="K226" s="141"/>
      <c r="L226" s="142"/>
      <c r="M226" s="228">
        <f t="shared" si="7"/>
        <v>696515</v>
      </c>
      <c r="N226" s="230"/>
      <c r="O226" s="144" t="str">
        <f>VLOOKUP($F226,Destination!B$3:G$338,6,0)</f>
        <v>THÙNG</v>
      </c>
      <c r="P226" s="231"/>
      <c r="Q226" s="198"/>
      <c r="R226" s="113"/>
      <c r="S226" s="113"/>
      <c r="T226" s="113"/>
      <c r="U226" s="113"/>
      <c r="V226" s="113"/>
      <c r="W226" s="113"/>
      <c r="X226" s="113"/>
      <c r="Y226" s="113"/>
      <c r="Z226" s="113"/>
      <c r="AA226" s="113"/>
      <c r="AB226" s="113"/>
      <c r="AC226" s="113"/>
      <c r="AD226" s="113"/>
      <c r="AE226" s="113"/>
      <c r="AF226" s="113"/>
      <c r="AG226" s="113"/>
      <c r="AH226" s="113"/>
      <c r="AI226" s="148"/>
    </row>
    <row r="227" spans="1:35" s="112" customFormat="1" ht="21.75" hidden="1" customHeight="1">
      <c r="A227" s="129">
        <f>IF(B226&lt;&gt;"",COUNTA(B$6:B226),"")</f>
        <v>221</v>
      </c>
      <c r="B227" s="217">
        <v>14459</v>
      </c>
      <c r="C227" s="249">
        <v>42500</v>
      </c>
      <c r="D227" s="198">
        <v>4456</v>
      </c>
      <c r="E227" s="215" t="str">
        <f>VLOOKUP($B227,'trong tai xe'!A$1:B$201,2,0)</f>
        <v>1.2T</v>
      </c>
      <c r="F227" s="58" t="s">
        <v>71</v>
      </c>
      <c r="G227" s="132" t="str">
        <f>VLOOKUP(F227,Destination!$B$3:$E$337,2,0)</f>
        <v>Binh Duong</v>
      </c>
      <c r="H227" s="133">
        <f>VLOOKUP(F227,Destination!$B$2:$E$337,4,0)</f>
        <v>1</v>
      </c>
      <c r="I227" s="133">
        <f t="shared" si="6"/>
        <v>10</v>
      </c>
      <c r="J227" s="134">
        <f>INDEX(Cost!$A$2:$G$26,MATCH(I227,Cost!$A$2:$A$26,0),MATCH($E227,Cost!$A$2:$G$2,0))*0.9</f>
        <v>299061</v>
      </c>
      <c r="K227" s="141"/>
      <c r="L227" s="142"/>
      <c r="M227" s="228">
        <f t="shared" si="7"/>
        <v>299061</v>
      </c>
      <c r="N227" s="230"/>
      <c r="O227" s="144" t="str">
        <f>VLOOKUP($F227,Destination!B$3:G$338,6,0)</f>
        <v>THÙNG</v>
      </c>
      <c r="P227" s="231"/>
      <c r="Q227" s="198"/>
      <c r="R227" s="113"/>
      <c r="S227" s="113"/>
      <c r="T227" s="113"/>
      <c r="U227" s="113"/>
      <c r="V227" s="113"/>
      <c r="W227" s="113"/>
      <c r="X227" s="113"/>
      <c r="Y227" s="113"/>
      <c r="Z227" s="113"/>
      <c r="AA227" s="113"/>
      <c r="AB227" s="113"/>
      <c r="AC227" s="113"/>
      <c r="AD227" s="113"/>
      <c r="AE227" s="113"/>
      <c r="AF227" s="113"/>
      <c r="AG227" s="113"/>
      <c r="AH227" s="113"/>
      <c r="AI227" s="148"/>
    </row>
    <row r="228" spans="1:35" s="112" customFormat="1" ht="21.75" hidden="1" customHeight="1">
      <c r="A228" s="129">
        <f>IF(B227&lt;&gt;"",COUNTA(B$6:B227),"")</f>
        <v>222</v>
      </c>
      <c r="B228" s="217">
        <v>14459</v>
      </c>
      <c r="C228" s="249">
        <v>42500</v>
      </c>
      <c r="D228" s="198">
        <v>4490</v>
      </c>
      <c r="E228" s="215" t="str">
        <f>VLOOKUP($B228,'trong tai xe'!A$1:B$201,2,0)</f>
        <v>1.2T</v>
      </c>
      <c r="F228" s="64" t="s">
        <v>72</v>
      </c>
      <c r="G228" s="132" t="str">
        <f>VLOOKUP(F228,Destination!$B$3:$E$337,2,0)</f>
        <v>DONG AN</v>
      </c>
      <c r="H228" s="133">
        <f>VLOOKUP(F228,Destination!$B$2:$E$337,4,0)</f>
        <v>12</v>
      </c>
      <c r="I228" s="133">
        <f t="shared" si="6"/>
        <v>20</v>
      </c>
      <c r="J228" s="134">
        <f>INDEX(Cost!$A$2:$G$26,MATCH(I228,Cost!$A$2:$A$26,0),MATCH($E228,Cost!$A$2:$G$2,0))</f>
        <v>404749</v>
      </c>
      <c r="K228" s="141"/>
      <c r="L228" s="142"/>
      <c r="M228" s="228">
        <f t="shared" si="7"/>
        <v>404749</v>
      </c>
      <c r="N228" s="230"/>
      <c r="O228" s="144" t="str">
        <f>VLOOKUP($F228,Destination!B$3:G$338,6,0)</f>
        <v>THÙNG</v>
      </c>
      <c r="P228" s="231"/>
      <c r="Q228" s="198"/>
      <c r="R228" s="113"/>
      <c r="S228" s="113"/>
      <c r="T228" s="113"/>
      <c r="U228" s="113"/>
      <c r="V228" s="113"/>
      <c r="W228" s="113"/>
      <c r="X228" s="113"/>
      <c r="Y228" s="113"/>
      <c r="Z228" s="113"/>
      <c r="AA228" s="113"/>
      <c r="AB228" s="113"/>
      <c r="AC228" s="113"/>
      <c r="AD228" s="113"/>
      <c r="AE228" s="113"/>
      <c r="AF228" s="113"/>
      <c r="AG228" s="113"/>
      <c r="AH228" s="113"/>
      <c r="AI228" s="148"/>
    </row>
    <row r="229" spans="1:35" s="112" customFormat="1" ht="21.75" hidden="1" customHeight="1">
      <c r="A229" s="129">
        <f>IF(B228&lt;&gt;"",COUNTA(B$6:B228),"")</f>
        <v>223</v>
      </c>
      <c r="B229" s="217">
        <v>14459</v>
      </c>
      <c r="C229" s="249">
        <v>42653</v>
      </c>
      <c r="D229" s="198">
        <v>3661</v>
      </c>
      <c r="E229" s="215" t="str">
        <f>VLOOKUP($B229,'trong tai xe'!A$1:B$201,2,0)</f>
        <v>1.2T</v>
      </c>
      <c r="F229" s="64" t="s">
        <v>100</v>
      </c>
      <c r="G229" s="132" t="str">
        <f>VLOOKUP(F229,Destination!$B$3:$E$337,2,0)</f>
        <v>HCM</v>
      </c>
      <c r="H229" s="133">
        <f>VLOOKUP(F229,Destination!$B$2:$E$337,4,0)</f>
        <v>22</v>
      </c>
      <c r="I229" s="133">
        <f t="shared" si="6"/>
        <v>30</v>
      </c>
      <c r="J229" s="134">
        <f>INDEX(Cost!$A$2:$G$26,MATCH(I229,Cost!$A$2:$A$26,0),MATCH($E229,Cost!$A$2:$G$2,0))</f>
        <v>463102</v>
      </c>
      <c r="K229" s="141"/>
      <c r="L229" s="142"/>
      <c r="M229" s="228">
        <f t="shared" si="7"/>
        <v>463102</v>
      </c>
      <c r="N229" s="230"/>
      <c r="O229" s="144" t="str">
        <f>VLOOKUP($F229,Destination!B$3:G$338,6,0)</f>
        <v>THÙNG</v>
      </c>
      <c r="P229" s="231"/>
      <c r="Q229" s="198"/>
      <c r="R229" s="113"/>
      <c r="S229" s="113"/>
      <c r="T229" s="113"/>
      <c r="U229" s="113"/>
      <c r="V229" s="113"/>
      <c r="W229" s="113"/>
      <c r="X229" s="113"/>
      <c r="Y229" s="113"/>
      <c r="Z229" s="113"/>
      <c r="AA229" s="113"/>
      <c r="AB229" s="113"/>
      <c r="AC229" s="113"/>
      <c r="AD229" s="113"/>
      <c r="AE229" s="113"/>
      <c r="AF229" s="113"/>
      <c r="AG229" s="113"/>
      <c r="AH229" s="113"/>
      <c r="AI229" s="148"/>
    </row>
    <row r="230" spans="1:35" s="112" customFormat="1" ht="21.75" hidden="1" customHeight="1">
      <c r="A230" s="129">
        <f>IF(B229&lt;&gt;"",COUNTA(B$6:B229),"")</f>
        <v>224</v>
      </c>
      <c r="B230" s="217">
        <v>14459</v>
      </c>
      <c r="C230" s="249">
        <v>42653</v>
      </c>
      <c r="D230" s="198">
        <v>3736</v>
      </c>
      <c r="E230" s="215" t="str">
        <f>VLOOKUP($B230,'trong tai xe'!A$1:B$201,2,0)</f>
        <v>1.2T</v>
      </c>
      <c r="F230" s="64" t="s">
        <v>72</v>
      </c>
      <c r="G230" s="132" t="str">
        <f>VLOOKUP(F230,Destination!$B$3:$E$337,2,0)</f>
        <v>DONG AN</v>
      </c>
      <c r="H230" s="133">
        <f>VLOOKUP(F230,Destination!$B$2:$E$337,4,0)</f>
        <v>12</v>
      </c>
      <c r="I230" s="133">
        <f t="shared" si="6"/>
        <v>20</v>
      </c>
      <c r="J230" s="134">
        <f>INDEX(Cost!$A$2:$G$26,MATCH(I230,Cost!$A$2:$A$26,0),MATCH($E230,Cost!$A$2:$G$2,0))</f>
        <v>404749</v>
      </c>
      <c r="K230" s="141"/>
      <c r="L230" s="142"/>
      <c r="M230" s="228">
        <f t="shared" si="7"/>
        <v>404749</v>
      </c>
      <c r="N230" s="230"/>
      <c r="O230" s="144" t="str">
        <f>VLOOKUP($F230,Destination!B$3:G$338,6,0)</f>
        <v>THÙNG</v>
      </c>
      <c r="P230" s="231"/>
      <c r="Q230" s="198"/>
      <c r="R230" s="113"/>
      <c r="S230" s="113"/>
      <c r="T230" s="113"/>
      <c r="U230" s="113"/>
      <c r="V230" s="113"/>
      <c r="W230" s="113"/>
      <c r="X230" s="113"/>
      <c r="Y230" s="113"/>
      <c r="Z230" s="113"/>
      <c r="AA230" s="113"/>
      <c r="AB230" s="113"/>
      <c r="AC230" s="113"/>
      <c r="AD230" s="113"/>
      <c r="AE230" s="113"/>
      <c r="AF230" s="113"/>
      <c r="AG230" s="113"/>
      <c r="AH230" s="113"/>
      <c r="AI230" s="148"/>
    </row>
    <row r="231" spans="1:35" s="112" customFormat="1" ht="21.75" hidden="1" customHeight="1">
      <c r="A231" s="129">
        <f>IF(B230&lt;&gt;"",COUNTA(B$6:B230),"")</f>
        <v>225</v>
      </c>
      <c r="B231" s="217">
        <v>14459</v>
      </c>
      <c r="C231" s="249">
        <v>42684</v>
      </c>
      <c r="D231" s="198">
        <v>3951</v>
      </c>
      <c r="E231" s="215" t="str">
        <f>VLOOKUP($B231,'trong tai xe'!A$1:B$201,2,0)</f>
        <v>1.2T</v>
      </c>
      <c r="F231" s="64" t="s">
        <v>130</v>
      </c>
      <c r="G231" s="132" t="str">
        <f>VLOOKUP(F231,Destination!$B$3:$E$337,2,0)</f>
        <v>HOC MON</v>
      </c>
      <c r="H231" s="133">
        <f>VLOOKUP(F231,Destination!$B$2:$E$337,4,0)</f>
        <v>30</v>
      </c>
      <c r="I231" s="133">
        <f t="shared" si="6"/>
        <v>30</v>
      </c>
      <c r="J231" s="134">
        <f>INDEX(Cost!$A$2:$G$26,MATCH(I231,Cost!$A$2:$A$26,0),MATCH($E231,Cost!$A$2:$G$2,0))</f>
        <v>463102</v>
      </c>
      <c r="K231" s="141"/>
      <c r="L231" s="142"/>
      <c r="M231" s="228">
        <f t="shared" si="7"/>
        <v>463102</v>
      </c>
      <c r="N231" s="230"/>
      <c r="O231" s="144">
        <f>VLOOKUP($F231,Destination!B$3:G$338,6,0)</f>
        <v>0</v>
      </c>
      <c r="P231" s="231"/>
      <c r="Q231" s="198"/>
      <c r="R231" s="113"/>
      <c r="S231" s="113"/>
      <c r="T231" s="113"/>
      <c r="U231" s="113"/>
      <c r="V231" s="113"/>
      <c r="W231" s="113"/>
      <c r="X231" s="113"/>
      <c r="Y231" s="113"/>
      <c r="Z231" s="113"/>
      <c r="AA231" s="113"/>
      <c r="AB231" s="113"/>
      <c r="AC231" s="113"/>
      <c r="AD231" s="113"/>
      <c r="AE231" s="113"/>
      <c r="AF231" s="113"/>
      <c r="AG231" s="113"/>
      <c r="AH231" s="113"/>
      <c r="AI231" s="148"/>
    </row>
    <row r="232" spans="1:35" s="112" customFormat="1" ht="21.75" hidden="1" customHeight="1">
      <c r="A232" s="129">
        <f>IF(B231&lt;&gt;"",COUNTA(B$6:B231),"")</f>
        <v>226</v>
      </c>
      <c r="B232" s="217">
        <v>14459</v>
      </c>
      <c r="C232" s="249">
        <v>42684</v>
      </c>
      <c r="D232" s="198">
        <v>3673</v>
      </c>
      <c r="E232" s="215" t="str">
        <f>VLOOKUP($B232,'trong tai xe'!A$1:B$201,2,0)</f>
        <v>1.2T</v>
      </c>
      <c r="F232" s="64" t="s">
        <v>136</v>
      </c>
      <c r="G232" s="132" t="str">
        <f>VLOOKUP(F232,Destination!$B$3:$E$337,2,0)</f>
        <v>Tan Uyen</v>
      </c>
      <c r="H232" s="133">
        <f>VLOOKUP(F232,Destination!$B$2:$E$337,4,0)</f>
        <v>32</v>
      </c>
      <c r="I232" s="133">
        <f t="shared" si="6"/>
        <v>40</v>
      </c>
      <c r="J232" s="134">
        <f>INDEX(Cost!$A$2:$G$26,MATCH(I232,Cost!$A$2:$A$26,0),MATCH($E232,Cost!$A$2:$G$2,0))</f>
        <v>521455</v>
      </c>
      <c r="K232" s="141"/>
      <c r="L232" s="142"/>
      <c r="M232" s="228">
        <f t="shared" si="7"/>
        <v>521455</v>
      </c>
      <c r="N232" s="230"/>
      <c r="O232" s="144" t="str">
        <f>VLOOKUP($F232,Destination!B$3:G$338,6,0)</f>
        <v>THÙNG</v>
      </c>
      <c r="P232" s="231"/>
      <c r="Q232" s="198"/>
      <c r="R232" s="113"/>
      <c r="S232" s="113"/>
      <c r="T232" s="113"/>
      <c r="U232" s="113"/>
      <c r="V232" s="113"/>
      <c r="W232" s="113"/>
      <c r="X232" s="113"/>
      <c r="Y232" s="113"/>
      <c r="Z232" s="113"/>
      <c r="AA232" s="113"/>
      <c r="AB232" s="113"/>
      <c r="AC232" s="113"/>
      <c r="AD232" s="113"/>
      <c r="AE232" s="113"/>
      <c r="AF232" s="113"/>
      <c r="AG232" s="113"/>
      <c r="AH232" s="113"/>
      <c r="AI232" s="148"/>
    </row>
    <row r="233" spans="1:35" s="112" customFormat="1" ht="21.75" hidden="1" customHeight="1">
      <c r="A233" s="129">
        <f>IF(B232&lt;&gt;"",COUNTA(B$6:B232),"")</f>
        <v>227</v>
      </c>
      <c r="B233" s="217">
        <v>14459</v>
      </c>
      <c r="C233" s="249">
        <v>42714</v>
      </c>
      <c r="D233" s="198">
        <v>3966</v>
      </c>
      <c r="E233" s="215" t="str">
        <f>VLOOKUP($B233,'trong tai xe'!A$1:B$201,2,0)</f>
        <v>1.2T</v>
      </c>
      <c r="F233" s="64" t="s">
        <v>101</v>
      </c>
      <c r="G233" s="132" t="str">
        <f>VLOOKUP(F233,Destination!$B$3:$E$337,2,0)</f>
        <v>Binh Duong</v>
      </c>
      <c r="H233" s="133">
        <f>VLOOKUP(F233,Destination!$B$2:$E$337,4,0)</f>
        <v>15</v>
      </c>
      <c r="I233" s="133">
        <f t="shared" si="6"/>
        <v>20</v>
      </c>
      <c r="J233" s="134">
        <f>INDEX(Cost!$A$2:$G$26,MATCH(I233,Cost!$A$2:$A$26,0),MATCH($E233,Cost!$A$2:$G$2,0))</f>
        <v>404749</v>
      </c>
      <c r="K233" s="141"/>
      <c r="L233" s="142"/>
      <c r="M233" s="228">
        <f t="shared" si="7"/>
        <v>404749</v>
      </c>
      <c r="N233" s="230"/>
      <c r="O233" s="144" t="str">
        <f>VLOOKUP($F233,Destination!B$3:G$338,6,0)</f>
        <v>THÙNG</v>
      </c>
      <c r="P233" s="231"/>
      <c r="Q233" s="198"/>
      <c r="R233" s="113"/>
      <c r="S233" s="113"/>
      <c r="T233" s="113"/>
      <c r="U233" s="113"/>
      <c r="V233" s="113"/>
      <c r="W233" s="113"/>
      <c r="X233" s="113"/>
      <c r="Y233" s="113"/>
      <c r="Z233" s="113"/>
      <c r="AA233" s="113"/>
      <c r="AB233" s="113"/>
      <c r="AC233" s="113"/>
      <c r="AD233" s="113"/>
      <c r="AE233" s="113"/>
      <c r="AF233" s="113"/>
      <c r="AG233" s="113"/>
      <c r="AH233" s="113"/>
      <c r="AI233" s="148"/>
    </row>
    <row r="234" spans="1:35" s="112" customFormat="1" ht="21.75" hidden="1" customHeight="1">
      <c r="A234" s="129">
        <f>IF(B233&lt;&gt;"",COUNTA(B$6:B233),"")</f>
        <v>228</v>
      </c>
      <c r="B234" s="217">
        <v>14459</v>
      </c>
      <c r="C234" s="249" t="s">
        <v>123</v>
      </c>
      <c r="D234" s="198">
        <v>4179</v>
      </c>
      <c r="E234" s="215" t="str">
        <f>VLOOKUP($B234,'trong tai xe'!A$1:B$201,2,0)</f>
        <v>1.2T</v>
      </c>
      <c r="F234" s="64" t="s">
        <v>125</v>
      </c>
      <c r="G234" s="132" t="str">
        <f>VLOOKUP(F234,Destination!$B$3:$E$337,2,0)</f>
        <v>Binh Duong</v>
      </c>
      <c r="H234" s="133">
        <f>VLOOKUP(F234,Destination!$B$2:$E$337,4,0)</f>
        <v>38</v>
      </c>
      <c r="I234" s="133">
        <f t="shared" si="6"/>
        <v>40</v>
      </c>
      <c r="J234" s="134">
        <f>INDEX(Cost!$A$2:$G$26,MATCH(I234,Cost!$A$2:$A$26,0),MATCH($E234,Cost!$A$2:$G$2,0))</f>
        <v>521455</v>
      </c>
      <c r="K234" s="141"/>
      <c r="L234" s="142"/>
      <c r="M234" s="228">
        <f t="shared" si="7"/>
        <v>521455</v>
      </c>
      <c r="N234" s="230"/>
      <c r="O234" s="144" t="str">
        <f>VLOOKUP($F234,Destination!B$3:G$338,6,0)</f>
        <v>THÙNG</v>
      </c>
      <c r="P234" s="231"/>
      <c r="Q234" s="198"/>
      <c r="R234" s="113"/>
      <c r="S234" s="113"/>
      <c r="T234" s="113"/>
      <c r="U234" s="113"/>
      <c r="V234" s="113"/>
      <c r="W234" s="113"/>
      <c r="X234" s="113"/>
      <c r="Y234" s="113"/>
      <c r="Z234" s="113"/>
      <c r="AA234" s="113"/>
      <c r="AB234" s="113"/>
      <c r="AC234" s="113"/>
      <c r="AD234" s="113"/>
      <c r="AE234" s="113"/>
      <c r="AF234" s="113"/>
      <c r="AG234" s="113"/>
      <c r="AH234" s="113"/>
      <c r="AI234" s="148"/>
    </row>
    <row r="235" spans="1:35" s="112" customFormat="1" ht="21.75" hidden="1" customHeight="1">
      <c r="A235" s="129">
        <f>IF(B234&lt;&gt;"",COUNTA(B$6:B234),"")</f>
        <v>229</v>
      </c>
      <c r="B235" s="217">
        <v>14459</v>
      </c>
      <c r="C235" s="255" t="s">
        <v>137</v>
      </c>
      <c r="D235" s="198">
        <v>3712</v>
      </c>
      <c r="E235" s="215" t="str">
        <f>VLOOKUP($B235,'trong tai xe'!A$1:B$201,2,0)</f>
        <v>1.2T</v>
      </c>
      <c r="F235" s="64" t="s">
        <v>133</v>
      </c>
      <c r="G235" s="132" t="str">
        <f>VLOOKUP(F235,Destination!$B$3:$E$337,2,0)</f>
        <v>DI AN</v>
      </c>
      <c r="H235" s="133">
        <f>VLOOKUP(F235,Destination!$B$2:$E$337,4,0)</f>
        <v>6</v>
      </c>
      <c r="I235" s="133">
        <f t="shared" si="6"/>
        <v>10</v>
      </c>
      <c r="J235" s="134">
        <f>INDEX(Cost!$A$2:$G$26,MATCH(I235,Cost!$A$2:$A$26,0),MATCH($E235,Cost!$A$2:$G$2,0))</f>
        <v>332290</v>
      </c>
      <c r="K235" s="141"/>
      <c r="L235" s="142"/>
      <c r="M235" s="228">
        <f t="shared" si="7"/>
        <v>332290</v>
      </c>
      <c r="N235" s="230"/>
      <c r="O235" s="144">
        <f>VLOOKUP($F235,Destination!B$3:G$338,6,0)</f>
        <v>0</v>
      </c>
      <c r="P235" s="231"/>
      <c r="Q235" s="198"/>
      <c r="R235" s="113"/>
      <c r="S235" s="113"/>
      <c r="T235" s="113"/>
      <c r="U235" s="113"/>
      <c r="V235" s="113"/>
      <c r="W235" s="113"/>
      <c r="X235" s="113"/>
      <c r="Y235" s="113"/>
      <c r="Z235" s="113"/>
      <c r="AA235" s="113"/>
      <c r="AB235" s="113"/>
      <c r="AC235" s="113"/>
      <c r="AD235" s="113"/>
      <c r="AE235" s="113"/>
      <c r="AF235" s="113"/>
      <c r="AG235" s="113"/>
      <c r="AH235" s="113"/>
      <c r="AI235" s="148"/>
    </row>
    <row r="236" spans="1:35" s="112" customFormat="1" ht="21.75" hidden="1" customHeight="1">
      <c r="A236" s="129">
        <f>IF(B235&lt;&gt;"",COUNTA(B$6:B235),"")</f>
        <v>230</v>
      </c>
      <c r="B236" s="217">
        <v>15469</v>
      </c>
      <c r="C236" s="249">
        <v>42500</v>
      </c>
      <c r="D236" s="198">
        <v>4153</v>
      </c>
      <c r="E236" s="215" t="str">
        <f>VLOOKUP($B236,'trong tai xe'!A$1:B$201,2,0)</f>
        <v>2.5T</v>
      </c>
      <c r="F236" s="64" t="s">
        <v>122</v>
      </c>
      <c r="G236" s="132" t="str">
        <f>VLOOKUP(F236,Destination!$B$3:$E$337,2,0)</f>
        <v>HCM</v>
      </c>
      <c r="H236" s="133">
        <f>VLOOKUP(F236,Destination!$B$2:$E$337,4,0)</f>
        <v>43</v>
      </c>
      <c r="I236" s="133">
        <f t="shared" si="6"/>
        <v>50</v>
      </c>
      <c r="J236" s="134">
        <f>INDEX(Cost!$A$2:$G$26,MATCH(I236,Cost!$A$2:$A$26,0),MATCH($E236,Cost!$A$2:$G$2,0))</f>
        <v>644232</v>
      </c>
      <c r="K236" s="141"/>
      <c r="L236" s="142"/>
      <c r="M236" s="228">
        <f t="shared" si="7"/>
        <v>644232</v>
      </c>
      <c r="N236" s="230"/>
      <c r="O236" s="144" t="str">
        <f>VLOOKUP($F236,Destination!B$3:G$338,6,0)</f>
        <v>THÙNG</v>
      </c>
      <c r="P236" s="231"/>
      <c r="Q236" s="198"/>
      <c r="R236" s="113"/>
      <c r="S236" s="113"/>
      <c r="T236" s="113"/>
      <c r="U236" s="113"/>
      <c r="V236" s="113"/>
      <c r="W236" s="113"/>
      <c r="X236" s="113"/>
      <c r="Y236" s="113"/>
      <c r="Z236" s="113"/>
      <c r="AA236" s="113"/>
      <c r="AB236" s="113"/>
      <c r="AC236" s="113"/>
      <c r="AD236" s="113"/>
      <c r="AE236" s="113"/>
      <c r="AF236" s="113"/>
      <c r="AG236" s="113"/>
      <c r="AH236" s="113"/>
      <c r="AI236" s="148"/>
    </row>
    <row r="237" spans="1:35" s="112" customFormat="1" ht="21.75" hidden="1" customHeight="1">
      <c r="A237" s="129">
        <f>IF(B236&lt;&gt;"",COUNTA(B$6:B236),"")</f>
        <v>231</v>
      </c>
      <c r="B237" s="217">
        <v>15469</v>
      </c>
      <c r="C237" s="249">
        <v>42500</v>
      </c>
      <c r="D237" s="198">
        <v>4491</v>
      </c>
      <c r="E237" s="215" t="str">
        <f>VLOOKUP($B237,'trong tai xe'!A$1:B$201,2,0)</f>
        <v>2.5T</v>
      </c>
      <c r="F237" s="64" t="s">
        <v>92</v>
      </c>
      <c r="G237" s="132" t="str">
        <f>VLOOKUP(F237,Destination!$B$3:$E$337,2,0)</f>
        <v>HCM</v>
      </c>
      <c r="H237" s="133">
        <f>VLOOKUP(F237,Destination!$B$2:$E$337,4,0)</f>
        <v>8</v>
      </c>
      <c r="I237" s="133">
        <f t="shared" si="6"/>
        <v>10</v>
      </c>
      <c r="J237" s="134">
        <f>INDEX(Cost!$A$2:$G$26,MATCH(I237,Cost!$A$2:$A$26,0),MATCH($E237,Cost!$A$2:$G$2,0))</f>
        <v>375157</v>
      </c>
      <c r="K237" s="141">
        <f>J237/2</f>
        <v>187578.5</v>
      </c>
      <c r="L237" s="142" t="s">
        <v>114</v>
      </c>
      <c r="M237" s="228">
        <f t="shared" si="7"/>
        <v>562735.5</v>
      </c>
      <c r="N237" s="230"/>
      <c r="O237" s="144" t="str">
        <f>VLOOKUP($F237,Destination!B$3:G$338,6,0)</f>
        <v>BOARD</v>
      </c>
      <c r="P237" s="231"/>
      <c r="Q237" s="198"/>
      <c r="R237" s="113"/>
      <c r="S237" s="113"/>
      <c r="T237" s="113"/>
      <c r="U237" s="113"/>
      <c r="V237" s="113"/>
      <c r="W237" s="113"/>
      <c r="X237" s="113"/>
      <c r="Y237" s="113"/>
      <c r="Z237" s="113"/>
      <c r="AA237" s="113"/>
      <c r="AB237" s="113"/>
      <c r="AC237" s="113"/>
      <c r="AD237" s="113"/>
      <c r="AE237" s="113"/>
      <c r="AF237" s="113"/>
      <c r="AG237" s="113"/>
      <c r="AH237" s="113"/>
      <c r="AI237" s="148"/>
    </row>
    <row r="238" spans="1:35" s="112" customFormat="1" ht="21.75" hidden="1" customHeight="1">
      <c r="A238" s="129">
        <f>IF(B237&lt;&gt;"",COUNTA(B$6:B237),"")</f>
        <v>232</v>
      </c>
      <c r="B238" s="217">
        <v>15469</v>
      </c>
      <c r="C238" s="249">
        <v>42531</v>
      </c>
      <c r="D238" s="198">
        <v>4149</v>
      </c>
      <c r="E238" s="215" t="str">
        <f>VLOOKUP($B238,'trong tai xe'!A$1:B$201,2,0)</f>
        <v>2.5T</v>
      </c>
      <c r="F238" s="64" t="s">
        <v>69</v>
      </c>
      <c r="G238" s="132" t="str">
        <f>VLOOKUP(F238,Destination!$B$3:$E$337,2,0)</f>
        <v>HCM(Q9)</v>
      </c>
      <c r="H238" s="133">
        <f>VLOOKUP(F238,Destination!$B$2:$E$337,4,0)</f>
        <v>27</v>
      </c>
      <c r="I238" s="133">
        <f t="shared" si="6"/>
        <v>30</v>
      </c>
      <c r="J238" s="134">
        <f>INDEX(Cost!$A$2:$G$26,MATCH(I238,Cost!$A$2:$A$26,0),MATCH($E238,Cost!$A$2:$G$2,0))</f>
        <v>514557</v>
      </c>
      <c r="K238" s="141"/>
      <c r="L238" s="142"/>
      <c r="M238" s="228">
        <f t="shared" si="7"/>
        <v>514557</v>
      </c>
      <c r="N238" s="230"/>
      <c r="O238" s="144" t="str">
        <f>VLOOKUP($F238,Destination!B$3:G$338,6,0)</f>
        <v>THÙNG</v>
      </c>
      <c r="P238" s="231"/>
      <c r="Q238" s="198"/>
      <c r="R238" s="113"/>
      <c r="S238" s="113"/>
      <c r="T238" s="113"/>
      <c r="U238" s="113"/>
      <c r="V238" s="113"/>
      <c r="W238" s="113"/>
      <c r="X238" s="113"/>
      <c r="Y238" s="113"/>
      <c r="Z238" s="113"/>
      <c r="AA238" s="113"/>
      <c r="AB238" s="113"/>
      <c r="AC238" s="113"/>
      <c r="AD238" s="113"/>
      <c r="AE238" s="113"/>
      <c r="AF238" s="113"/>
      <c r="AG238" s="113"/>
      <c r="AH238" s="113"/>
      <c r="AI238" s="148"/>
    </row>
    <row r="239" spans="1:35" s="112" customFormat="1" ht="21.75" hidden="1" customHeight="1">
      <c r="A239" s="129">
        <f>IF(B238&lt;&gt;"",COUNTA(B$6:B238),"")</f>
        <v>233</v>
      </c>
      <c r="B239" s="217">
        <v>15469</v>
      </c>
      <c r="C239" s="249">
        <v>42561</v>
      </c>
      <c r="D239" s="198">
        <v>3637</v>
      </c>
      <c r="E239" s="215" t="str">
        <f>VLOOKUP($B239,'trong tai xe'!A$1:B$201,2,0)</f>
        <v>2.5T</v>
      </c>
      <c r="F239" s="64" t="s">
        <v>129</v>
      </c>
      <c r="G239" s="132" t="str">
        <f>VLOOKUP(F239,Destination!$B$3:$E$337,2,0)</f>
        <v>AN LAC</v>
      </c>
      <c r="H239" s="133">
        <f>VLOOKUP(F239,Destination!$B$2:$E$337,4,0)</f>
        <v>50</v>
      </c>
      <c r="I239" s="133">
        <f t="shared" si="6"/>
        <v>50</v>
      </c>
      <c r="J239" s="134">
        <f>INDEX(Cost!$A$2:$G$26,MATCH(I239,Cost!$A$2:$A$26,0),MATCH($E239,Cost!$A$2:$G$2,0))</f>
        <v>644232</v>
      </c>
      <c r="K239" s="197"/>
      <c r="L239" s="196"/>
      <c r="M239" s="228">
        <f t="shared" si="7"/>
        <v>644232</v>
      </c>
      <c r="N239" s="230"/>
      <c r="O239" s="144">
        <f>VLOOKUP($F239,Destination!B$3:G$338,6,0)</f>
        <v>0</v>
      </c>
      <c r="P239" s="231"/>
      <c r="Q239" s="198"/>
      <c r="R239" s="113"/>
      <c r="S239" s="113"/>
      <c r="T239" s="113"/>
      <c r="U239" s="113"/>
      <c r="V239" s="113"/>
      <c r="W239" s="113"/>
      <c r="X239" s="113"/>
      <c r="Y239" s="113"/>
      <c r="Z239" s="113"/>
      <c r="AA239" s="113"/>
      <c r="AB239" s="113"/>
      <c r="AC239" s="113"/>
      <c r="AD239" s="113"/>
      <c r="AE239" s="113"/>
      <c r="AF239" s="113"/>
      <c r="AG239" s="113"/>
      <c r="AH239" s="113"/>
      <c r="AI239" s="148"/>
    </row>
    <row r="240" spans="1:35" s="112" customFormat="1" ht="21.75" hidden="1" customHeight="1">
      <c r="A240" s="129">
        <f>IF(B239&lt;&gt;"",COUNTA(B$6:B239),"")</f>
        <v>234</v>
      </c>
      <c r="B240" s="217">
        <v>15469</v>
      </c>
      <c r="C240" s="249">
        <v>42592</v>
      </c>
      <c r="D240" s="198">
        <v>3704</v>
      </c>
      <c r="E240" s="215" t="str">
        <f>VLOOKUP($B240,'trong tai xe'!A$1:B$201,2,0)</f>
        <v>2.5T</v>
      </c>
      <c r="F240" s="64" t="s">
        <v>75</v>
      </c>
      <c r="G240" s="132" t="str">
        <f>VLOOKUP(F240,Destination!$B$3:$E$337,2,0)</f>
        <v>VINH LONG</v>
      </c>
      <c r="H240" s="133">
        <f>VLOOKUP(F240,Destination!$B$2:$E$337,4,0)</f>
        <v>179</v>
      </c>
      <c r="I240" s="133">
        <f t="shared" si="6"/>
        <v>180</v>
      </c>
      <c r="J240" s="134">
        <f>INDEX(Cost!$A$2:$G$26,MATCH(I240,Cost!$A$2:$A$26,0),MATCH($E240,Cost!$A$2:$G$2,0))</f>
        <v>2781000</v>
      </c>
      <c r="K240" s="197"/>
      <c r="L240" s="196"/>
      <c r="M240" s="228">
        <f t="shared" si="7"/>
        <v>2781000</v>
      </c>
      <c r="N240" s="230"/>
      <c r="O240" s="144" t="str">
        <f>VLOOKUP($F240,Destination!B$3:G$338,6,0)</f>
        <v>THÙNG</v>
      </c>
      <c r="P240" s="231"/>
      <c r="Q240" s="198"/>
      <c r="R240" s="113"/>
      <c r="S240" s="113"/>
      <c r="T240" s="113"/>
      <c r="U240" s="113"/>
      <c r="V240" s="113"/>
      <c r="W240" s="113"/>
      <c r="X240" s="113"/>
      <c r="Y240" s="113"/>
      <c r="Z240" s="113"/>
      <c r="AA240" s="113"/>
      <c r="AB240" s="113"/>
      <c r="AC240" s="113"/>
      <c r="AD240" s="113"/>
      <c r="AE240" s="113"/>
      <c r="AF240" s="113"/>
      <c r="AG240" s="113"/>
      <c r="AH240" s="113"/>
      <c r="AI240" s="148"/>
    </row>
    <row r="241" spans="1:35" s="112" customFormat="1" ht="21.75" hidden="1" customHeight="1">
      <c r="A241" s="129">
        <f>IF(B240&lt;&gt;"",COUNTA(B$6:B240),"")</f>
        <v>235</v>
      </c>
      <c r="B241" s="217">
        <v>15469</v>
      </c>
      <c r="C241" s="249">
        <v>42592</v>
      </c>
      <c r="D241" s="198">
        <v>3827</v>
      </c>
      <c r="E241" s="215" t="str">
        <f>VLOOKUP($B241,'trong tai xe'!A$1:B$201,2,0)</f>
        <v>2.5T</v>
      </c>
      <c r="F241" s="64" t="s">
        <v>99</v>
      </c>
      <c r="G241" s="132" t="str">
        <f>VLOOKUP(F241,Destination!$B$3:$E$337,2,0)</f>
        <v>Binh Duong</v>
      </c>
      <c r="H241" s="133">
        <f>VLOOKUP(F241,Destination!$B$2:$E$337,4,0)</f>
        <v>8</v>
      </c>
      <c r="I241" s="133">
        <f t="shared" si="6"/>
        <v>10</v>
      </c>
      <c r="J241" s="134">
        <f>INDEX(Cost!$A$2:$G$26,MATCH(I241,Cost!$A$2:$A$26,0),MATCH($E241,Cost!$A$2:$G$2,0))</f>
        <v>375157</v>
      </c>
      <c r="K241" s="197"/>
      <c r="L241" s="196"/>
      <c r="M241" s="228">
        <f t="shared" si="7"/>
        <v>375157</v>
      </c>
      <c r="N241" s="230"/>
      <c r="O241" s="144" t="str">
        <f>VLOOKUP($F241,Destination!B$3:G$338,6,0)</f>
        <v>BOARD</v>
      </c>
      <c r="P241" s="231"/>
      <c r="Q241" s="198"/>
      <c r="R241" s="113"/>
      <c r="S241" s="113"/>
      <c r="T241" s="113"/>
      <c r="U241" s="113"/>
      <c r="V241" s="113"/>
      <c r="W241" s="113"/>
      <c r="X241" s="113"/>
      <c r="Y241" s="113"/>
      <c r="Z241" s="113"/>
      <c r="AA241" s="113"/>
      <c r="AB241" s="113"/>
      <c r="AC241" s="113"/>
      <c r="AD241" s="113"/>
      <c r="AE241" s="113"/>
      <c r="AF241" s="113"/>
      <c r="AG241" s="113"/>
      <c r="AH241" s="113"/>
      <c r="AI241" s="148"/>
    </row>
    <row r="242" spans="1:35" s="112" customFormat="1" ht="21.75" hidden="1" customHeight="1">
      <c r="A242" s="129">
        <f>IF(B241&lt;&gt;"",COUNTA(B$6:B241),"")</f>
        <v>236</v>
      </c>
      <c r="B242" s="217">
        <v>15469</v>
      </c>
      <c r="C242" s="249">
        <v>42379</v>
      </c>
      <c r="D242" s="198">
        <v>4272</v>
      </c>
      <c r="E242" s="215" t="str">
        <f>VLOOKUP($B242,'trong tai xe'!A$1:B$201,2,0)</f>
        <v>2.5T</v>
      </c>
      <c r="F242" s="64" t="s">
        <v>83</v>
      </c>
      <c r="G242" s="132" t="str">
        <f>VLOOKUP(F242,Destination!$B$3:$E$337,2,0)</f>
        <v>Binh Duong</v>
      </c>
      <c r="H242" s="133">
        <f>VLOOKUP(F242,Destination!$B$2:$E$337,4,0)</f>
        <v>1</v>
      </c>
      <c r="I242" s="133">
        <f t="shared" si="6"/>
        <v>10</v>
      </c>
      <c r="J242" s="134">
        <f>INDEX(Cost!$A$2:$G$26,MATCH(I242,Cost!$A$2:$A$26,0),MATCH($E242,Cost!$A$2:$G$2,0))*0.9</f>
        <v>337641.3</v>
      </c>
      <c r="K242" s="141"/>
      <c r="L242" s="142"/>
      <c r="M242" s="228">
        <f t="shared" si="7"/>
        <v>337641.3</v>
      </c>
      <c r="N242" s="230"/>
      <c r="O242" s="144" t="str">
        <f>VLOOKUP($F242,Destination!B$3:G$338,6,0)</f>
        <v>THÙNG</v>
      </c>
      <c r="P242" s="231"/>
      <c r="Q242" s="198"/>
      <c r="R242" s="113"/>
      <c r="S242" s="113"/>
      <c r="T242" s="113"/>
      <c r="U242" s="113"/>
      <c r="V242" s="113"/>
      <c r="W242" s="113"/>
      <c r="X242" s="113"/>
      <c r="Y242" s="113"/>
      <c r="Z242" s="113"/>
      <c r="AA242" s="113"/>
      <c r="AB242" s="113"/>
      <c r="AC242" s="113"/>
      <c r="AD242" s="113"/>
      <c r="AE242" s="113"/>
      <c r="AF242" s="113"/>
      <c r="AG242" s="113"/>
      <c r="AH242" s="113"/>
      <c r="AI242" s="148"/>
    </row>
    <row r="243" spans="1:35" s="112" customFormat="1" ht="21.75" hidden="1" customHeight="1">
      <c r="A243" s="129">
        <f>IF(B242&lt;&gt;"",COUNTA(B$6:B242),"")</f>
        <v>237</v>
      </c>
      <c r="B243" s="217">
        <v>15469</v>
      </c>
      <c r="C243" s="249">
        <v>42379</v>
      </c>
      <c r="D243" s="198">
        <v>4295</v>
      </c>
      <c r="E243" s="215" t="str">
        <f>VLOOKUP($B243,'trong tai xe'!A$1:B$201,2,0)</f>
        <v>2.5T</v>
      </c>
      <c r="F243" s="64" t="s">
        <v>84</v>
      </c>
      <c r="G243" s="132" t="str">
        <f>VLOOKUP(F243,Destination!$B$3:$E$337,2,0)</f>
        <v>Binh Duong</v>
      </c>
      <c r="H243" s="133">
        <f>VLOOKUP(F243,Destination!$B$2:$E$337,4,0)</f>
        <v>15</v>
      </c>
      <c r="I243" s="133">
        <f t="shared" si="6"/>
        <v>20</v>
      </c>
      <c r="J243" s="134">
        <f>INDEX(Cost!$A$2:$G$26,MATCH(I243,Cost!$A$2:$A$26,0),MATCH($E243,Cost!$A$2:$G$2,0))</f>
        <v>449720</v>
      </c>
      <c r="K243" s="141"/>
      <c r="L243" s="142"/>
      <c r="M243" s="228">
        <f t="shared" si="7"/>
        <v>449720</v>
      </c>
      <c r="N243" s="230"/>
      <c r="O243" s="144" t="str">
        <f>VLOOKUP($F243,Destination!B$3:G$338,6,0)</f>
        <v>BOARD</v>
      </c>
      <c r="P243" s="231"/>
      <c r="Q243" s="198"/>
      <c r="R243" s="113"/>
      <c r="S243" s="113"/>
      <c r="T243" s="113"/>
      <c r="U243" s="113"/>
      <c r="V243" s="113"/>
      <c r="W243" s="113"/>
      <c r="X243" s="113"/>
      <c r="Y243" s="113"/>
      <c r="Z243" s="113"/>
      <c r="AA243" s="113"/>
      <c r="AB243" s="113"/>
      <c r="AC243" s="113"/>
      <c r="AD243" s="113"/>
      <c r="AE243" s="113"/>
      <c r="AF243" s="113"/>
      <c r="AG243" s="113"/>
      <c r="AH243" s="113"/>
      <c r="AI243" s="148"/>
    </row>
    <row r="244" spans="1:35" s="112" customFormat="1" ht="21.75" hidden="1" customHeight="1">
      <c r="A244" s="129">
        <f>IF(B243&lt;&gt;"",COUNTA(B$6:B243),"")</f>
        <v>238</v>
      </c>
      <c r="B244" s="217">
        <v>15469</v>
      </c>
      <c r="C244" s="249">
        <v>42439</v>
      </c>
      <c r="D244" s="198">
        <v>4213</v>
      </c>
      <c r="E244" s="215" t="str">
        <f>VLOOKUP($B244,'trong tai xe'!A$1:B$201,2,0)</f>
        <v>2.5T</v>
      </c>
      <c r="F244" s="64" t="s">
        <v>69</v>
      </c>
      <c r="G244" s="132" t="str">
        <f>VLOOKUP(F244,Destination!$B$3:$E$337,2,0)</f>
        <v>HCM(Q9)</v>
      </c>
      <c r="H244" s="133">
        <f>VLOOKUP(F244,Destination!$B$2:$E$337,4,0)</f>
        <v>27</v>
      </c>
      <c r="I244" s="133">
        <f t="shared" si="6"/>
        <v>30</v>
      </c>
      <c r="J244" s="134">
        <f>INDEX(Cost!$A$2:$G$26,MATCH(I244,Cost!$A$2:$A$26,0),MATCH($E244,Cost!$A$2:$G$2,0))</f>
        <v>514557</v>
      </c>
      <c r="K244" s="141"/>
      <c r="L244" s="142"/>
      <c r="M244" s="228">
        <f t="shared" si="7"/>
        <v>514557</v>
      </c>
      <c r="N244" s="230"/>
      <c r="O244" s="144" t="str">
        <f>VLOOKUP($F244,Destination!B$3:G$338,6,0)</f>
        <v>THÙNG</v>
      </c>
      <c r="P244" s="231"/>
      <c r="Q244" s="198"/>
      <c r="R244" s="113"/>
      <c r="S244" s="113"/>
      <c r="T244" s="113"/>
      <c r="U244" s="113"/>
      <c r="V244" s="113"/>
      <c r="W244" s="113"/>
      <c r="X244" s="113"/>
      <c r="Y244" s="113"/>
      <c r="Z244" s="113"/>
      <c r="AA244" s="113"/>
      <c r="AB244" s="113"/>
      <c r="AC244" s="113"/>
      <c r="AD244" s="113"/>
      <c r="AE244" s="113"/>
      <c r="AF244" s="113"/>
      <c r="AG244" s="113"/>
      <c r="AH244" s="113"/>
      <c r="AI244" s="148"/>
    </row>
    <row r="245" spans="1:35" s="112" customFormat="1" ht="21.75" hidden="1" customHeight="1">
      <c r="A245" s="129">
        <f>IF(B244&lt;&gt;"",COUNTA(B$6:B244),"")</f>
        <v>239</v>
      </c>
      <c r="B245" s="217">
        <v>15469</v>
      </c>
      <c r="C245" s="249">
        <v>42439</v>
      </c>
      <c r="D245" s="198">
        <v>4305</v>
      </c>
      <c r="E245" s="215" t="str">
        <f>VLOOKUP($B245,'trong tai xe'!A$1:B$201,2,0)</f>
        <v>2.5T</v>
      </c>
      <c r="F245" s="64" t="s">
        <v>85</v>
      </c>
      <c r="G245" s="132" t="str">
        <f>VLOOKUP(F245,Destination!$B$3:$E$337,2,0)</f>
        <v>Binh Duong</v>
      </c>
      <c r="H245" s="133">
        <f>VLOOKUP(F245,Destination!$B$2:$E$337,4,0)</f>
        <v>1</v>
      </c>
      <c r="I245" s="133">
        <f t="shared" si="6"/>
        <v>10</v>
      </c>
      <c r="J245" s="134">
        <f>INDEX(Cost!$A$2:$G$26,MATCH(I245,Cost!$A$2:$A$26,0),MATCH($E245,Cost!$A$2:$G$2,0))</f>
        <v>375157</v>
      </c>
      <c r="K245" s="141"/>
      <c r="L245" s="142"/>
      <c r="M245" s="228">
        <f t="shared" si="7"/>
        <v>375157</v>
      </c>
      <c r="N245" s="230"/>
      <c r="O245" s="144" t="str">
        <f>VLOOKUP($F245,Destination!B$3:G$338,6,0)</f>
        <v>THÙNG</v>
      </c>
      <c r="P245" s="231"/>
      <c r="Q245" s="198"/>
      <c r="R245" s="113"/>
      <c r="S245" s="113"/>
      <c r="T245" s="113"/>
      <c r="U245" s="113"/>
      <c r="V245" s="113"/>
      <c r="W245" s="113"/>
      <c r="X245" s="113"/>
      <c r="Y245" s="113"/>
      <c r="Z245" s="113"/>
      <c r="AA245" s="113"/>
      <c r="AB245" s="113"/>
      <c r="AC245" s="113"/>
      <c r="AD245" s="113"/>
      <c r="AE245" s="113"/>
      <c r="AF245" s="113"/>
      <c r="AG245" s="113"/>
      <c r="AH245" s="113"/>
      <c r="AI245" s="148"/>
    </row>
    <row r="246" spans="1:35" s="112" customFormat="1" ht="21.75" hidden="1" customHeight="1">
      <c r="A246" s="129">
        <f>IF(B245&lt;&gt;"",COUNTA(B$6:B245),"")</f>
        <v>240</v>
      </c>
      <c r="B246" s="217">
        <v>15469</v>
      </c>
      <c r="C246" s="249">
        <v>42439</v>
      </c>
      <c r="D246" s="198">
        <v>4322</v>
      </c>
      <c r="E246" s="215" t="str">
        <f>VLOOKUP($B246,'trong tai xe'!A$1:B$201,2,0)</f>
        <v>2.5T</v>
      </c>
      <c r="F246" s="64" t="s">
        <v>86</v>
      </c>
      <c r="G246" s="132" t="str">
        <f>VLOOKUP(F246,Destination!$B$3:$E$337,2,0)</f>
        <v>Binh Duong</v>
      </c>
      <c r="H246" s="133">
        <f>VLOOKUP(F246,Destination!$B$2:$E$337,4,0)</f>
        <v>25</v>
      </c>
      <c r="I246" s="133">
        <f t="shared" si="6"/>
        <v>30</v>
      </c>
      <c r="J246" s="134">
        <f>INDEX(Cost!$A$2:$G$26,MATCH(I246,Cost!$A$2:$A$26,0),MATCH($E246,Cost!$A$2:$G$2,0))</f>
        <v>514557</v>
      </c>
      <c r="K246" s="141"/>
      <c r="L246" s="142"/>
      <c r="M246" s="228">
        <f t="shared" si="7"/>
        <v>514557</v>
      </c>
      <c r="N246" s="230"/>
      <c r="O246" s="144" t="str">
        <f>VLOOKUP($F246,Destination!B$3:G$338,6,0)</f>
        <v>BOARD</v>
      </c>
      <c r="P246" s="231"/>
      <c r="Q246" s="198"/>
      <c r="R246" s="113"/>
      <c r="S246" s="113"/>
      <c r="T246" s="113"/>
      <c r="U246" s="113"/>
      <c r="V246" s="113"/>
      <c r="W246" s="113"/>
      <c r="X246" s="113"/>
      <c r="Y246" s="113"/>
      <c r="Z246" s="113"/>
      <c r="AA246" s="113"/>
      <c r="AB246" s="113"/>
      <c r="AC246" s="113"/>
      <c r="AD246" s="113"/>
      <c r="AE246" s="113"/>
      <c r="AF246" s="113"/>
      <c r="AG246" s="113"/>
      <c r="AH246" s="113"/>
      <c r="AI246" s="148"/>
    </row>
    <row r="247" spans="1:35" s="112" customFormat="1" ht="21.75" hidden="1" customHeight="1">
      <c r="A247" s="129">
        <f>IF(B246&lt;&gt;"",COUNTA(B$6:B246),"")</f>
        <v>241</v>
      </c>
      <c r="B247" s="217">
        <v>15469</v>
      </c>
      <c r="C247" s="249">
        <v>42470</v>
      </c>
      <c r="D247" s="198">
        <v>4359</v>
      </c>
      <c r="E247" s="215" t="str">
        <f>VLOOKUP($B247,'trong tai xe'!A$1:B$201,2,0)</f>
        <v>2.5T</v>
      </c>
      <c r="F247" s="64" t="s">
        <v>87</v>
      </c>
      <c r="G247" s="132" t="str">
        <f>VLOOKUP(F247,Destination!$B$3:$E$337,2,0)</f>
        <v>Dong Nai</v>
      </c>
      <c r="H247" s="133">
        <f>VLOOKUP(F247,Destination!$B$2:$E$337,4,0)</f>
        <v>40</v>
      </c>
      <c r="I247" s="133">
        <f t="shared" si="6"/>
        <v>40</v>
      </c>
      <c r="J247" s="134">
        <f>INDEX(Cost!$A$2:$G$26,MATCH(I247,Cost!$A$2:$A$26,0),MATCH($E247,Cost!$A$2:$G$2,0))</f>
        <v>579395</v>
      </c>
      <c r="K247" s="141"/>
      <c r="L247" s="142"/>
      <c r="M247" s="228">
        <f t="shared" si="7"/>
        <v>579395</v>
      </c>
      <c r="N247" s="230"/>
      <c r="O247" s="144" t="str">
        <f>VLOOKUP($F247,Destination!B$3:G$338,6,0)</f>
        <v>THÙNG</v>
      </c>
      <c r="P247" s="231"/>
      <c r="Q247" s="198"/>
      <c r="R247" s="113"/>
      <c r="S247" s="113"/>
      <c r="T247" s="113"/>
      <c r="U247" s="113"/>
      <c r="V247" s="113"/>
      <c r="W247" s="113"/>
      <c r="X247" s="113"/>
      <c r="Y247" s="113"/>
      <c r="Z247" s="113"/>
      <c r="AA247" s="113"/>
      <c r="AB247" s="113"/>
      <c r="AC247" s="113"/>
      <c r="AD247" s="113"/>
      <c r="AE247" s="113"/>
      <c r="AF247" s="113"/>
      <c r="AG247" s="113"/>
      <c r="AH247" s="113"/>
      <c r="AI247" s="148"/>
    </row>
    <row r="248" spans="1:35" s="112" customFormat="1" ht="21.75" hidden="1" customHeight="1">
      <c r="A248" s="129">
        <f>IF(B247&lt;&gt;"",COUNTA(B$6:B247),"")</f>
        <v>242</v>
      </c>
      <c r="B248" s="217">
        <v>15469</v>
      </c>
      <c r="C248" s="249">
        <v>42500</v>
      </c>
      <c r="D248" s="198">
        <v>4399</v>
      </c>
      <c r="E248" s="215" t="str">
        <f>VLOOKUP($B248,'trong tai xe'!A$1:B$201,2,0)</f>
        <v>2.5T</v>
      </c>
      <c r="F248" s="64" t="s">
        <v>69</v>
      </c>
      <c r="G248" s="132" t="str">
        <f>VLOOKUP(F248,Destination!$B$3:$E$337,2,0)</f>
        <v>HCM(Q9)</v>
      </c>
      <c r="H248" s="133">
        <f>VLOOKUP(F248,Destination!$B$2:$E$337,4,0)</f>
        <v>27</v>
      </c>
      <c r="I248" s="133">
        <f t="shared" si="6"/>
        <v>30</v>
      </c>
      <c r="J248" s="134">
        <f>INDEX(Cost!$A$2:$G$26,MATCH(I248,Cost!$A$2:$A$26,0),MATCH($E248,Cost!$A$2:$G$2,0))</f>
        <v>514557</v>
      </c>
      <c r="K248" s="141"/>
      <c r="L248" s="142"/>
      <c r="M248" s="228">
        <f t="shared" si="7"/>
        <v>514557</v>
      </c>
      <c r="N248" s="230"/>
      <c r="O248" s="144" t="str">
        <f>VLOOKUP($F248,Destination!B$3:G$338,6,0)</f>
        <v>THÙNG</v>
      </c>
      <c r="P248" s="231"/>
      <c r="Q248" s="198"/>
      <c r="R248" s="113"/>
      <c r="S248" s="113"/>
      <c r="T248" s="113"/>
      <c r="U248" s="113"/>
      <c r="V248" s="113"/>
      <c r="W248" s="113"/>
      <c r="X248" s="113"/>
      <c r="Y248" s="113"/>
      <c r="Z248" s="113"/>
      <c r="AA248" s="113"/>
      <c r="AB248" s="113"/>
      <c r="AC248" s="113"/>
      <c r="AD248" s="113"/>
      <c r="AE248" s="113"/>
      <c r="AF248" s="113"/>
      <c r="AG248" s="113"/>
      <c r="AH248" s="113"/>
      <c r="AI248" s="148"/>
    </row>
    <row r="249" spans="1:35" s="112" customFormat="1" ht="21.75" hidden="1" customHeight="1">
      <c r="A249" s="129">
        <f>IF(B248&lt;&gt;"",COUNTA(B$6:B248),"")</f>
        <v>243</v>
      </c>
      <c r="B249" s="217">
        <v>15469</v>
      </c>
      <c r="C249" s="249">
        <v>42684</v>
      </c>
      <c r="D249" s="198">
        <v>3789</v>
      </c>
      <c r="E249" s="215" t="str">
        <f>VLOOKUP($B249,'trong tai xe'!A$1:B$201,2,0)</f>
        <v>2.5T</v>
      </c>
      <c r="F249" s="64" t="s">
        <v>70</v>
      </c>
      <c r="G249" s="132" t="str">
        <f>VLOOKUP(F249,Destination!$B$3:$E$337,2,0)</f>
        <v>Tien Giang</v>
      </c>
      <c r="H249" s="133">
        <f>VLOOKUP(F249,Destination!$B$2:$E$337,4,0)</f>
        <v>107</v>
      </c>
      <c r="I249" s="133">
        <f t="shared" si="6"/>
        <v>110</v>
      </c>
      <c r="J249" s="134">
        <f>INDEX(Cost!$A$2:$G$26,MATCH(I249,Cost!$A$2:$A$26,0),MATCH($E249,Cost!$A$2:$G$2,0))</f>
        <v>1033254</v>
      </c>
      <c r="K249" s="141"/>
      <c r="L249" s="142"/>
      <c r="M249" s="228">
        <f t="shared" si="7"/>
        <v>1033254</v>
      </c>
      <c r="N249" s="230"/>
      <c r="O249" s="144" t="str">
        <f>VLOOKUP($F249,Destination!B$3:G$338,6,0)</f>
        <v>THÙNG</v>
      </c>
      <c r="P249" s="231"/>
      <c r="Q249" s="198"/>
      <c r="R249" s="113"/>
      <c r="S249" s="113"/>
      <c r="T249" s="113"/>
      <c r="U249" s="113"/>
      <c r="V249" s="113"/>
      <c r="W249" s="113"/>
      <c r="X249" s="113"/>
      <c r="Y249" s="113"/>
      <c r="Z249" s="113"/>
      <c r="AA249" s="113"/>
      <c r="AB249" s="113"/>
      <c r="AC249" s="113"/>
      <c r="AD249" s="113"/>
      <c r="AE249" s="113"/>
      <c r="AF249" s="113"/>
      <c r="AG249" s="113"/>
      <c r="AH249" s="113"/>
      <c r="AI249" s="148"/>
    </row>
    <row r="250" spans="1:35" s="112" customFormat="1" ht="21.75" hidden="1" customHeight="1">
      <c r="A250" s="129">
        <f>IF(B249&lt;&gt;"",COUNTA(B$6:B249),"")</f>
        <v>244</v>
      </c>
      <c r="B250" s="217">
        <v>15469</v>
      </c>
      <c r="C250" s="249">
        <v>42714</v>
      </c>
      <c r="D250" s="198">
        <v>3957</v>
      </c>
      <c r="E250" s="215" t="str">
        <f>VLOOKUP($B250,'trong tai xe'!A$1:B$201,2,0)</f>
        <v>2.5T</v>
      </c>
      <c r="F250" s="64" t="s">
        <v>82</v>
      </c>
      <c r="G250" s="132" t="str">
        <f>VLOOKUP(F250,Destination!$B$3:$E$337,2,0)</f>
        <v>HCM</v>
      </c>
      <c r="H250" s="133">
        <f>VLOOKUP(F250,Destination!$B$2:$E$337,4,0)</f>
        <v>35</v>
      </c>
      <c r="I250" s="133">
        <f t="shared" si="6"/>
        <v>40</v>
      </c>
      <c r="J250" s="134">
        <f>INDEX(Cost!$A$2:$G$26,MATCH(I250,Cost!$A$2:$A$26,0),MATCH($E250,Cost!$A$2:$G$2,0))</f>
        <v>579395</v>
      </c>
      <c r="K250" s="141"/>
      <c r="L250" s="142"/>
      <c r="M250" s="228">
        <f t="shared" si="7"/>
        <v>579395</v>
      </c>
      <c r="N250" s="230"/>
      <c r="O250" s="144" t="str">
        <f>VLOOKUP($F250,Destination!B$3:G$338,6,0)</f>
        <v>BOARD</v>
      </c>
      <c r="P250" s="231"/>
      <c r="Q250" s="198"/>
      <c r="R250" s="113"/>
      <c r="S250" s="113"/>
      <c r="T250" s="113"/>
      <c r="U250" s="113"/>
      <c r="V250" s="113"/>
      <c r="W250" s="113"/>
      <c r="X250" s="113"/>
      <c r="Y250" s="113"/>
      <c r="Z250" s="113"/>
      <c r="AA250" s="113"/>
      <c r="AB250" s="113"/>
      <c r="AC250" s="113"/>
      <c r="AD250" s="113"/>
      <c r="AE250" s="113"/>
      <c r="AF250" s="113"/>
      <c r="AG250" s="113"/>
      <c r="AH250" s="113"/>
      <c r="AI250" s="148"/>
    </row>
    <row r="251" spans="1:35" s="112" customFormat="1" ht="21.75" hidden="1" customHeight="1">
      <c r="A251" s="129">
        <f>IF(B250&lt;&gt;"",COUNTA(B$6:B250),"")</f>
        <v>245</v>
      </c>
      <c r="B251" s="217">
        <v>17246</v>
      </c>
      <c r="C251" s="249">
        <v>42561</v>
      </c>
      <c r="D251" s="198">
        <v>3609</v>
      </c>
      <c r="E251" s="215" t="str">
        <f>VLOOKUP($B251,'trong tai xe'!A$1:B$201,2,0)</f>
        <v>8T</v>
      </c>
      <c r="F251" s="64" t="s">
        <v>127</v>
      </c>
      <c r="G251" s="132" t="str">
        <f>VLOOKUP(F251,Destination!$B$3:$E$337,2,0)</f>
        <v>khanh hoa</v>
      </c>
      <c r="H251" s="133">
        <f>VLOOKUP(F251,Destination!$B$2:$E$337,4,0)</f>
        <v>470</v>
      </c>
      <c r="I251" s="133">
        <f t="shared" si="6"/>
        <v>470</v>
      </c>
      <c r="J251" s="134">
        <f>INDEX(Cost!$A$2:$G$26,MATCH(I251,Cost!$A$2:$A$26,0),MATCH($E251,Cost!$A$2:$G$2,0))</f>
        <v>9694278</v>
      </c>
      <c r="K251" s="141"/>
      <c r="L251" s="142"/>
      <c r="M251" s="228">
        <f t="shared" si="7"/>
        <v>9694278</v>
      </c>
      <c r="N251" s="230"/>
      <c r="O251" s="144" t="str">
        <f>VLOOKUP($F251,Destination!B$3:G$338,6,0)</f>
        <v>THÙNG</v>
      </c>
      <c r="P251" s="231"/>
      <c r="Q251" s="198"/>
      <c r="R251" s="113"/>
      <c r="S251" s="113"/>
      <c r="T251" s="113"/>
      <c r="U251" s="113"/>
      <c r="V251" s="113"/>
      <c r="W251" s="113"/>
      <c r="X251" s="113"/>
      <c r="Y251" s="113"/>
      <c r="Z251" s="113"/>
      <c r="AA251" s="113"/>
      <c r="AB251" s="113"/>
      <c r="AC251" s="113"/>
      <c r="AD251" s="113"/>
      <c r="AE251" s="113"/>
      <c r="AF251" s="113"/>
      <c r="AG251" s="113"/>
      <c r="AH251" s="113"/>
      <c r="AI251" s="148"/>
    </row>
    <row r="252" spans="1:35" s="112" customFormat="1" ht="21.75" hidden="1" customHeight="1">
      <c r="A252" s="129">
        <f>IF(B251&lt;&gt;"",COUNTA(B$6:B251),"")</f>
        <v>246</v>
      </c>
      <c r="B252" s="217">
        <v>17246</v>
      </c>
      <c r="C252" s="249">
        <v>42592</v>
      </c>
      <c r="D252" s="198">
        <v>3849</v>
      </c>
      <c r="E252" s="215" t="str">
        <f>VLOOKUP($B252,'trong tai xe'!A$1:B$201,2,0)</f>
        <v>8T</v>
      </c>
      <c r="F252" s="64" t="s">
        <v>73</v>
      </c>
      <c r="G252" s="132" t="str">
        <f>VLOOKUP(F252,Destination!$B$3:$E$337,2,0)</f>
        <v>HCM</v>
      </c>
      <c r="H252" s="133">
        <f>VLOOKUP(F252,Destination!$B$2:$E$337,4,0)</f>
        <v>55</v>
      </c>
      <c r="I252" s="133">
        <f t="shared" si="6"/>
        <v>60</v>
      </c>
      <c r="J252" s="134">
        <f>INDEX(Cost!$A$2:$G$26,MATCH(I252,Cost!$A$2:$A$26,0),MATCH($E252,Cost!$A$2:$G$2,0))</f>
        <v>1468296</v>
      </c>
      <c r="K252" s="197"/>
      <c r="L252" s="196"/>
      <c r="M252" s="228">
        <f t="shared" si="7"/>
        <v>1468296</v>
      </c>
      <c r="N252" s="230"/>
      <c r="O252" s="144" t="str">
        <f>VLOOKUP($F252,Destination!B$3:G$338,6,0)</f>
        <v>THÙNG</v>
      </c>
      <c r="P252" s="231"/>
      <c r="Q252" s="198"/>
      <c r="R252" s="113"/>
      <c r="S252" s="113"/>
      <c r="T252" s="113"/>
      <c r="U252" s="113"/>
      <c r="V252" s="113"/>
      <c r="W252" s="113"/>
      <c r="X252" s="113"/>
      <c r="Y252" s="113"/>
      <c r="Z252" s="113"/>
      <c r="AA252" s="113"/>
      <c r="AB252" s="113"/>
      <c r="AC252" s="113"/>
      <c r="AD252" s="113"/>
      <c r="AE252" s="113"/>
      <c r="AF252" s="113"/>
      <c r="AG252" s="113"/>
      <c r="AH252" s="113"/>
      <c r="AI252" s="148"/>
    </row>
    <row r="253" spans="1:35" s="112" customFormat="1" ht="21.75" hidden="1" customHeight="1">
      <c r="A253" s="129">
        <f>IF(B252&lt;&gt;"",COUNTA(B$6:B252),"")</f>
        <v>247</v>
      </c>
      <c r="B253" s="217">
        <v>18140</v>
      </c>
      <c r="C253" s="249">
        <v>42379</v>
      </c>
      <c r="D253" s="198">
        <v>4279</v>
      </c>
      <c r="E253" s="215" t="str">
        <f>VLOOKUP($B253,'trong tai xe'!A$1:B$201,2,0)</f>
        <v>5T</v>
      </c>
      <c r="F253" s="64" t="s">
        <v>96</v>
      </c>
      <c r="G253" s="132" t="str">
        <f>VLOOKUP(F253,Destination!$B$3:$E$337,2,0)</f>
        <v>SONG THAN</v>
      </c>
      <c r="H253" s="133">
        <f>VLOOKUP(F253,Destination!$B$2:$E$337,4,0)</f>
        <v>17</v>
      </c>
      <c r="I253" s="133">
        <f t="shared" si="6"/>
        <v>20</v>
      </c>
      <c r="J253" s="134">
        <f>INDEX(Cost!$A$2:$G$26,MATCH(I253,Cost!$A$2:$A$26,0),MATCH($E253,Cost!$A$2:$G$2,0))</f>
        <v>604857</v>
      </c>
      <c r="K253" s="141"/>
      <c r="L253" s="142"/>
      <c r="M253" s="228">
        <f t="shared" si="7"/>
        <v>604857</v>
      </c>
      <c r="N253" s="230"/>
      <c r="O253" s="144" t="str">
        <f>VLOOKUP($F253,Destination!B$3:G$338,6,0)</f>
        <v>THÙNG</v>
      </c>
      <c r="P253" s="231"/>
      <c r="Q253" s="198"/>
      <c r="R253" s="113"/>
      <c r="S253" s="113"/>
      <c r="T253" s="113"/>
      <c r="U253" s="113"/>
      <c r="V253" s="113"/>
      <c r="W253" s="113"/>
      <c r="X253" s="113"/>
      <c r="Y253" s="113"/>
      <c r="Z253" s="113"/>
      <c r="AA253" s="113"/>
      <c r="AB253" s="113"/>
      <c r="AC253" s="113"/>
      <c r="AD253" s="113"/>
      <c r="AE253" s="113"/>
      <c r="AF253" s="113"/>
      <c r="AG253" s="113"/>
      <c r="AH253" s="113"/>
      <c r="AI253" s="148"/>
    </row>
    <row r="254" spans="1:35" s="112" customFormat="1" ht="21.75" hidden="1" customHeight="1">
      <c r="A254" s="129">
        <f>IF(B253&lt;&gt;"",COUNTA(B$6:B253),"")</f>
        <v>248</v>
      </c>
      <c r="B254" s="217">
        <v>18140</v>
      </c>
      <c r="C254" s="249">
        <v>42470</v>
      </c>
      <c r="D254" s="198">
        <v>4350</v>
      </c>
      <c r="E254" s="215" t="str">
        <f>VLOOKUP($B254,'trong tai xe'!A$1:B$201,2,0)</f>
        <v>5T</v>
      </c>
      <c r="F254" s="64" t="s">
        <v>69</v>
      </c>
      <c r="G254" s="132" t="str">
        <f>VLOOKUP(F254,Destination!$B$3:$E$337,2,0)</f>
        <v>HCM(Q9)</v>
      </c>
      <c r="H254" s="133">
        <f>VLOOKUP(F254,Destination!$B$2:$E$337,4,0)</f>
        <v>27</v>
      </c>
      <c r="I254" s="133">
        <f t="shared" si="6"/>
        <v>30</v>
      </c>
      <c r="J254" s="134">
        <f>INDEX(Cost!$A$2:$G$26,MATCH(I254,Cost!$A$2:$A$26,0),MATCH($E254,Cost!$A$2:$G$2,0))</f>
        <v>691065</v>
      </c>
      <c r="K254" s="141"/>
      <c r="L254" s="142"/>
      <c r="M254" s="228">
        <f t="shared" si="7"/>
        <v>691065</v>
      </c>
      <c r="N254" s="230"/>
      <c r="O254" s="144" t="str">
        <f>VLOOKUP($F254,Destination!B$3:G$338,6,0)</f>
        <v>THÙNG</v>
      </c>
      <c r="P254" s="231"/>
      <c r="Q254" s="198"/>
      <c r="R254" s="113"/>
      <c r="S254" s="113"/>
      <c r="T254" s="113"/>
      <c r="U254" s="113"/>
      <c r="V254" s="113"/>
      <c r="W254" s="113"/>
      <c r="X254" s="113"/>
      <c r="Y254" s="113"/>
      <c r="Z254" s="113"/>
      <c r="AA254" s="113"/>
      <c r="AB254" s="113"/>
      <c r="AC254" s="113"/>
      <c r="AD254" s="113"/>
      <c r="AE254" s="113"/>
      <c r="AF254" s="113"/>
      <c r="AG254" s="113"/>
      <c r="AH254" s="113"/>
      <c r="AI254" s="148"/>
    </row>
    <row r="255" spans="1:35" s="112" customFormat="1" ht="21.75" hidden="1" customHeight="1">
      <c r="A255" s="129">
        <f>IF(B254&lt;&gt;"",COUNTA(B$6:B254),"")</f>
        <v>249</v>
      </c>
      <c r="B255" s="217">
        <v>18140</v>
      </c>
      <c r="C255" s="249">
        <v>42500</v>
      </c>
      <c r="D255" s="198">
        <v>4500</v>
      </c>
      <c r="E255" s="215" t="str">
        <f>VLOOKUP($B255,'trong tai xe'!A$1:B$201,2,0)</f>
        <v>5T</v>
      </c>
      <c r="F255" s="64" t="s">
        <v>69</v>
      </c>
      <c r="G255" s="132" t="str">
        <f>VLOOKUP(F255,Destination!$B$3:$E$337,2,0)</f>
        <v>HCM(Q9)</v>
      </c>
      <c r="H255" s="133">
        <f>VLOOKUP(F255,Destination!$B$2:$E$337,4,0)</f>
        <v>27</v>
      </c>
      <c r="I255" s="133">
        <f t="shared" si="6"/>
        <v>30</v>
      </c>
      <c r="J255" s="134">
        <f>INDEX(Cost!$A$2:$G$26,MATCH(I255,Cost!$A$2:$A$26,0),MATCH($E255,Cost!$A$2:$G$2,0))</f>
        <v>691065</v>
      </c>
      <c r="K255" s="141"/>
      <c r="L255" s="142"/>
      <c r="M255" s="228">
        <f t="shared" si="7"/>
        <v>691065</v>
      </c>
      <c r="N255" s="230"/>
      <c r="O255" s="144" t="str">
        <f>VLOOKUP($F255,Destination!B$3:G$338,6,0)</f>
        <v>THÙNG</v>
      </c>
      <c r="P255" s="231"/>
      <c r="Q255" s="198"/>
      <c r="R255" s="113"/>
      <c r="S255" s="113"/>
      <c r="T255" s="113"/>
      <c r="U255" s="113"/>
      <c r="V255" s="113"/>
      <c r="W255" s="113"/>
      <c r="X255" s="113"/>
      <c r="Y255" s="113"/>
      <c r="Z255" s="113"/>
      <c r="AA255" s="113"/>
      <c r="AB255" s="113"/>
      <c r="AC255" s="113"/>
      <c r="AD255" s="113"/>
      <c r="AE255" s="113"/>
      <c r="AF255" s="113"/>
      <c r="AG255" s="113"/>
      <c r="AH255" s="113"/>
      <c r="AI255" s="148"/>
    </row>
    <row r="256" spans="1:35" s="112" customFormat="1" ht="21.75" hidden="1" customHeight="1">
      <c r="A256" s="129">
        <f>IF(B255&lt;&gt;"",COUNTA(B$6:B255),"")</f>
        <v>250</v>
      </c>
      <c r="B256" s="217">
        <v>18140</v>
      </c>
      <c r="C256" s="249">
        <v>42500</v>
      </c>
      <c r="D256" s="198">
        <v>4496</v>
      </c>
      <c r="E256" s="215" t="str">
        <f>VLOOKUP($B256,'trong tai xe'!A$1:B$201,2,0)</f>
        <v>5T</v>
      </c>
      <c r="F256" s="64" t="s">
        <v>92</v>
      </c>
      <c r="G256" s="132" t="str">
        <f>VLOOKUP(F256,Destination!$B$3:$E$337,2,0)</f>
        <v>HCM</v>
      </c>
      <c r="H256" s="133">
        <f>VLOOKUP(F256,Destination!$B$2:$E$337,4,0)</f>
        <v>8</v>
      </c>
      <c r="I256" s="133">
        <f t="shared" si="6"/>
        <v>10</v>
      </c>
      <c r="J256" s="134">
        <f>INDEX(Cost!$A$2:$G$26,MATCH(I256,Cost!$A$2:$A$26,0),MATCH($E256,Cost!$A$2:$G$2,0))</f>
        <v>505718</v>
      </c>
      <c r="K256" s="141">
        <f>J256/2</f>
        <v>252859</v>
      </c>
      <c r="L256" s="142" t="s">
        <v>114</v>
      </c>
      <c r="M256" s="228">
        <f t="shared" si="7"/>
        <v>758577</v>
      </c>
      <c r="N256" s="230"/>
      <c r="O256" s="144" t="str">
        <f>VLOOKUP($F256,Destination!B$3:G$338,6,0)</f>
        <v>BOARD</v>
      </c>
      <c r="P256" s="231"/>
      <c r="Q256" s="198"/>
      <c r="R256" s="113"/>
      <c r="S256" s="113"/>
      <c r="T256" s="113"/>
      <c r="U256" s="113"/>
      <c r="V256" s="113"/>
      <c r="W256" s="113"/>
      <c r="X256" s="113"/>
      <c r="Y256" s="113"/>
      <c r="Z256" s="113"/>
      <c r="AA256" s="113"/>
      <c r="AB256" s="113"/>
      <c r="AC256" s="113"/>
      <c r="AD256" s="113"/>
      <c r="AE256" s="113"/>
      <c r="AF256" s="113"/>
      <c r="AG256" s="113"/>
      <c r="AH256" s="113"/>
      <c r="AI256" s="148"/>
    </row>
    <row r="257" spans="1:35" s="112" customFormat="1" ht="21.75" hidden="1" customHeight="1">
      <c r="A257" s="129">
        <f>IF(B256&lt;&gt;"",COUNTA(B$6:B256),"")</f>
        <v>251</v>
      </c>
      <c r="B257" s="217">
        <v>18140</v>
      </c>
      <c r="C257" s="249">
        <v>42531</v>
      </c>
      <c r="D257" s="198">
        <v>4140</v>
      </c>
      <c r="E257" s="215" t="str">
        <f>VLOOKUP($B257,'trong tai xe'!A$1:B$201,2,0)</f>
        <v>5T</v>
      </c>
      <c r="F257" s="64" t="s">
        <v>84</v>
      </c>
      <c r="G257" s="132" t="str">
        <f>VLOOKUP(F257,Destination!$B$3:$E$337,2,0)</f>
        <v>Binh Duong</v>
      </c>
      <c r="H257" s="133">
        <f>VLOOKUP(F257,Destination!$B$2:$E$337,4,0)</f>
        <v>15</v>
      </c>
      <c r="I257" s="133">
        <f t="shared" si="6"/>
        <v>20</v>
      </c>
      <c r="J257" s="134">
        <f>INDEX(Cost!$A$2:$G$26,MATCH(I257,Cost!$A$2:$A$26,0),MATCH($E257,Cost!$A$2:$G$2,0))</f>
        <v>604857</v>
      </c>
      <c r="K257" s="141"/>
      <c r="L257" s="142"/>
      <c r="M257" s="228">
        <f t="shared" si="7"/>
        <v>604857</v>
      </c>
      <c r="N257" s="230"/>
      <c r="O257" s="144" t="str">
        <f>VLOOKUP($F257,Destination!B$3:G$338,6,0)</f>
        <v>BOARD</v>
      </c>
      <c r="P257" s="231"/>
      <c r="Q257" s="198"/>
      <c r="R257" s="113"/>
      <c r="S257" s="113"/>
      <c r="T257" s="113"/>
      <c r="U257" s="113"/>
      <c r="V257" s="113"/>
      <c r="W257" s="113"/>
      <c r="X257" s="113"/>
      <c r="Y257" s="113"/>
      <c r="Z257" s="113"/>
      <c r="AA257" s="113"/>
      <c r="AB257" s="113"/>
      <c r="AC257" s="113"/>
      <c r="AD257" s="113"/>
      <c r="AE257" s="113"/>
      <c r="AF257" s="113"/>
      <c r="AG257" s="113"/>
      <c r="AH257" s="113"/>
      <c r="AI257" s="148"/>
    </row>
    <row r="258" spans="1:35" s="112" customFormat="1" ht="21.75" hidden="1" customHeight="1">
      <c r="A258" s="129">
        <f>IF(B257&lt;&gt;"",COUNTA(B$6:B257),"")</f>
        <v>252</v>
      </c>
      <c r="B258" s="217">
        <v>18140</v>
      </c>
      <c r="C258" s="249">
        <v>42561</v>
      </c>
      <c r="D258" s="198">
        <v>4174</v>
      </c>
      <c r="E258" s="215" t="str">
        <f>VLOOKUP($B258,'trong tai xe'!A$1:B$201,2,0)</f>
        <v>5T</v>
      </c>
      <c r="F258" s="64" t="s">
        <v>69</v>
      </c>
      <c r="G258" s="132" t="str">
        <f>VLOOKUP(F258,Destination!$B$3:$E$337,2,0)</f>
        <v>HCM(Q9)</v>
      </c>
      <c r="H258" s="133">
        <f>VLOOKUP(F258,Destination!$B$2:$E$337,4,0)</f>
        <v>27</v>
      </c>
      <c r="I258" s="133">
        <f t="shared" si="6"/>
        <v>30</v>
      </c>
      <c r="J258" s="134">
        <f>INDEX(Cost!$A$2:$G$26,MATCH(I258,Cost!$A$2:$A$26,0),MATCH($E258,Cost!$A$2:$G$2,0))</f>
        <v>691065</v>
      </c>
      <c r="K258" s="141"/>
      <c r="L258" s="142"/>
      <c r="M258" s="228">
        <f t="shared" si="7"/>
        <v>691065</v>
      </c>
      <c r="N258" s="230"/>
      <c r="O258" s="144" t="str">
        <f>VLOOKUP($F258,Destination!B$3:G$338,6,0)</f>
        <v>THÙNG</v>
      </c>
      <c r="P258" s="231"/>
      <c r="Q258" s="198"/>
      <c r="R258" s="113"/>
      <c r="S258" s="113"/>
      <c r="T258" s="113"/>
      <c r="U258" s="113"/>
      <c r="V258" s="113"/>
      <c r="W258" s="113"/>
      <c r="X258" s="113"/>
      <c r="Y258" s="113"/>
      <c r="Z258" s="113"/>
      <c r="AA258" s="113"/>
      <c r="AB258" s="113"/>
      <c r="AC258" s="113"/>
      <c r="AD258" s="113"/>
      <c r="AE258" s="113"/>
      <c r="AF258" s="113"/>
      <c r="AG258" s="113"/>
      <c r="AH258" s="113"/>
      <c r="AI258" s="148"/>
    </row>
    <row r="259" spans="1:35" s="112" customFormat="1" ht="21.75" hidden="1" customHeight="1">
      <c r="A259" s="129">
        <f>IF(B258&lt;&gt;"",COUNTA(B$6:B258),"")</f>
        <v>253</v>
      </c>
      <c r="B259" s="217">
        <v>18140</v>
      </c>
      <c r="C259" s="249">
        <v>42561</v>
      </c>
      <c r="D259" s="198">
        <v>3627</v>
      </c>
      <c r="E259" s="215" t="str">
        <f>VLOOKUP($B259,'trong tai xe'!A$1:B$201,2,0)</f>
        <v>5T</v>
      </c>
      <c r="F259" s="64" t="s">
        <v>69</v>
      </c>
      <c r="G259" s="132" t="str">
        <f>VLOOKUP(F259,Destination!$B$3:$E$337,2,0)</f>
        <v>HCM(Q9)</v>
      </c>
      <c r="H259" s="133">
        <f>VLOOKUP(F259,Destination!$B$2:$E$337,4,0)</f>
        <v>27</v>
      </c>
      <c r="I259" s="133">
        <f t="shared" si="6"/>
        <v>30</v>
      </c>
      <c r="J259" s="134">
        <f>INDEX(Cost!$A$2:$G$26,MATCH(I259,Cost!$A$2:$A$26,0),MATCH($E259,Cost!$A$2:$G$2,0))</f>
        <v>691065</v>
      </c>
      <c r="K259" s="141"/>
      <c r="L259" s="142"/>
      <c r="M259" s="228">
        <f t="shared" si="7"/>
        <v>691065</v>
      </c>
      <c r="N259" s="230"/>
      <c r="O259" s="144" t="str">
        <f>VLOOKUP($F259,Destination!B$3:G$338,6,0)</f>
        <v>THÙNG</v>
      </c>
      <c r="P259" s="231"/>
      <c r="Q259" s="198"/>
      <c r="R259" s="113"/>
      <c r="S259" s="113"/>
      <c r="T259" s="113"/>
      <c r="U259" s="113"/>
      <c r="V259" s="113"/>
      <c r="W259" s="113"/>
      <c r="X259" s="113"/>
      <c r="Y259" s="113"/>
      <c r="Z259" s="113"/>
      <c r="AA259" s="113"/>
      <c r="AB259" s="113"/>
      <c r="AC259" s="113"/>
      <c r="AD259" s="113"/>
      <c r="AE259" s="113"/>
      <c r="AF259" s="113"/>
      <c r="AG259" s="113"/>
      <c r="AH259" s="113"/>
      <c r="AI259" s="148"/>
    </row>
    <row r="260" spans="1:35" s="112" customFormat="1" ht="21.75" hidden="1" customHeight="1">
      <c r="A260" s="129">
        <f>IF(B259&lt;&gt;"",COUNTA(B$6:B259),"")</f>
        <v>254</v>
      </c>
      <c r="B260" s="217">
        <v>18140</v>
      </c>
      <c r="C260" s="249">
        <v>42592</v>
      </c>
      <c r="D260" s="198">
        <v>3804</v>
      </c>
      <c r="E260" s="215" t="str">
        <f>VLOOKUP($B260,'trong tai xe'!A$1:B$201,2,0)</f>
        <v>5T</v>
      </c>
      <c r="F260" s="64" t="s">
        <v>69</v>
      </c>
      <c r="G260" s="132" t="str">
        <f>VLOOKUP(F260,Destination!$B$3:$E$337,2,0)</f>
        <v>HCM(Q9)</v>
      </c>
      <c r="H260" s="133">
        <f>VLOOKUP(F260,Destination!$B$2:$E$337,4,0)</f>
        <v>27</v>
      </c>
      <c r="I260" s="133">
        <f t="shared" si="6"/>
        <v>30</v>
      </c>
      <c r="J260" s="134">
        <f>INDEX(Cost!$A$2:$G$26,MATCH(I260,Cost!$A$2:$A$26,0),MATCH($E260,Cost!$A$2:$G$2,0))</f>
        <v>691065</v>
      </c>
      <c r="K260" s="197"/>
      <c r="L260" s="196"/>
      <c r="M260" s="228">
        <f t="shared" si="7"/>
        <v>691065</v>
      </c>
      <c r="N260" s="230"/>
      <c r="O260" s="144" t="str">
        <f>VLOOKUP($F260,Destination!B$3:G$338,6,0)</f>
        <v>THÙNG</v>
      </c>
      <c r="P260" s="231"/>
      <c r="Q260" s="198"/>
      <c r="R260" s="113"/>
      <c r="S260" s="113"/>
      <c r="T260" s="113"/>
      <c r="U260" s="113"/>
      <c r="V260" s="113"/>
      <c r="W260" s="113"/>
      <c r="X260" s="113"/>
      <c r="Y260" s="113"/>
      <c r="Z260" s="113"/>
      <c r="AA260" s="113"/>
      <c r="AB260" s="113"/>
      <c r="AC260" s="113"/>
      <c r="AD260" s="113"/>
      <c r="AE260" s="113"/>
      <c r="AF260" s="113"/>
      <c r="AG260" s="113"/>
      <c r="AH260" s="113"/>
      <c r="AI260" s="148"/>
    </row>
    <row r="261" spans="1:35" s="112" customFormat="1" ht="21.75" hidden="1" customHeight="1">
      <c r="A261" s="129">
        <f>IF(B260&lt;&gt;"",COUNTA(B$6:B260),"")</f>
        <v>255</v>
      </c>
      <c r="B261" s="217">
        <v>18140</v>
      </c>
      <c r="C261" s="249">
        <v>42653</v>
      </c>
      <c r="D261" s="198">
        <v>3847</v>
      </c>
      <c r="E261" s="215" t="str">
        <f>VLOOKUP($B261,'trong tai xe'!A$1:B$201,2,0)</f>
        <v>5T</v>
      </c>
      <c r="F261" s="64" t="s">
        <v>91</v>
      </c>
      <c r="G261" s="132" t="str">
        <f>VLOOKUP(F261,Destination!$B$3:$E$337,2,0)</f>
        <v>LONG AN</v>
      </c>
      <c r="H261" s="133">
        <f>VLOOKUP(F261,Destination!$B$2:$E$337,4,0)</f>
        <v>64</v>
      </c>
      <c r="I261" s="133">
        <f t="shared" si="6"/>
        <v>70</v>
      </c>
      <c r="J261" s="134">
        <f>INDEX(Cost!$A$2:$G$26,MATCH(I261,Cost!$A$2:$A$26,0),MATCH($E261,Cost!$A$2:$G$2,0))</f>
        <v>1035900</v>
      </c>
      <c r="K261" s="141"/>
      <c r="L261" s="142"/>
      <c r="M261" s="228">
        <f t="shared" si="7"/>
        <v>1035900</v>
      </c>
      <c r="N261" s="230"/>
      <c r="O261" s="144" t="str">
        <f>VLOOKUP($F261,Destination!B$3:G$338,6,0)</f>
        <v>BOARD</v>
      </c>
      <c r="P261" s="231"/>
      <c r="Q261" s="198"/>
      <c r="R261" s="113"/>
      <c r="S261" s="113"/>
      <c r="T261" s="113"/>
      <c r="U261" s="113"/>
      <c r="V261" s="113"/>
      <c r="W261" s="113"/>
      <c r="X261" s="113"/>
      <c r="Y261" s="113"/>
      <c r="Z261" s="113"/>
      <c r="AA261" s="113"/>
      <c r="AB261" s="113"/>
      <c r="AC261" s="113"/>
      <c r="AD261" s="113"/>
      <c r="AE261" s="113"/>
      <c r="AF261" s="113"/>
      <c r="AG261" s="113"/>
      <c r="AH261" s="113"/>
      <c r="AI261" s="148"/>
    </row>
    <row r="262" spans="1:35" s="112" customFormat="1" ht="21.75" hidden="1" customHeight="1">
      <c r="A262" s="129">
        <f>IF(B261&lt;&gt;"",COUNTA(B$6:B261),"")</f>
        <v>256</v>
      </c>
      <c r="B262" s="217">
        <v>18140</v>
      </c>
      <c r="C262" s="249">
        <v>42684</v>
      </c>
      <c r="D262" s="198">
        <v>3670</v>
      </c>
      <c r="E262" s="215" t="str">
        <f>VLOOKUP($B262,'trong tai xe'!A$1:B$201,2,0)</f>
        <v>5T</v>
      </c>
      <c r="F262" s="64" t="s">
        <v>69</v>
      </c>
      <c r="G262" s="132" t="str">
        <f>VLOOKUP(F262,Destination!$B$3:$E$337,2,0)</f>
        <v>HCM(Q9)</v>
      </c>
      <c r="H262" s="133">
        <f>VLOOKUP(F262,Destination!$B$2:$E$337,4,0)</f>
        <v>27</v>
      </c>
      <c r="I262" s="133">
        <f t="shared" si="6"/>
        <v>30</v>
      </c>
      <c r="J262" s="134">
        <f>INDEX(Cost!$A$2:$G$26,MATCH(I262,Cost!$A$2:$A$26,0),MATCH($E262,Cost!$A$2:$G$2,0))</f>
        <v>691065</v>
      </c>
      <c r="K262" s="141"/>
      <c r="L262" s="142"/>
      <c r="M262" s="228">
        <f t="shared" si="7"/>
        <v>691065</v>
      </c>
      <c r="N262" s="230"/>
      <c r="O262" s="144" t="str">
        <f>VLOOKUP($F262,Destination!B$3:G$338,6,0)</f>
        <v>THÙNG</v>
      </c>
      <c r="P262" s="231"/>
      <c r="Q262" s="198"/>
      <c r="R262" s="113"/>
      <c r="S262" s="113"/>
      <c r="T262" s="113"/>
      <c r="U262" s="113"/>
      <c r="V262" s="113"/>
      <c r="W262" s="113"/>
      <c r="X262" s="113"/>
      <c r="Y262" s="113"/>
      <c r="Z262" s="113"/>
      <c r="AA262" s="113"/>
      <c r="AB262" s="113"/>
      <c r="AC262" s="113"/>
      <c r="AD262" s="113"/>
      <c r="AE262" s="113"/>
      <c r="AF262" s="113"/>
      <c r="AG262" s="113"/>
      <c r="AH262" s="113"/>
      <c r="AI262" s="148"/>
    </row>
    <row r="263" spans="1:35" s="112" customFormat="1" ht="21.75" hidden="1" customHeight="1">
      <c r="A263" s="129">
        <f>IF(B262&lt;&gt;"",COUNTA(B$6:B262),"")</f>
        <v>257</v>
      </c>
      <c r="B263" s="217">
        <v>18140</v>
      </c>
      <c r="C263" s="249">
        <v>42684</v>
      </c>
      <c r="D263" s="198">
        <v>3771</v>
      </c>
      <c r="E263" s="215" t="str">
        <f>VLOOKUP($B263,'trong tai xe'!A$1:B$201,2,0)</f>
        <v>5T</v>
      </c>
      <c r="F263" s="64" t="s">
        <v>69</v>
      </c>
      <c r="G263" s="132" t="str">
        <f>VLOOKUP(F263,Destination!$B$3:$E$337,2,0)</f>
        <v>HCM(Q9)</v>
      </c>
      <c r="H263" s="133">
        <f>VLOOKUP(F263,Destination!$B$2:$E$337,4,0)</f>
        <v>27</v>
      </c>
      <c r="I263" s="133">
        <f t="shared" ref="I263:I326" si="8">ROUNDUP(H263,-1)</f>
        <v>30</v>
      </c>
      <c r="J263" s="134">
        <f>INDEX(Cost!$A$2:$G$26,MATCH(I263,Cost!$A$2:$A$26,0),MATCH($E263,Cost!$A$2:$G$2,0))</f>
        <v>691065</v>
      </c>
      <c r="K263" s="141"/>
      <c r="L263" s="150"/>
      <c r="M263" s="228">
        <f t="shared" ref="M263:M326" si="9">IF(I263="","",J263+K263)</f>
        <v>691065</v>
      </c>
      <c r="N263" s="230"/>
      <c r="O263" s="144" t="str">
        <f>VLOOKUP($F263,Destination!B$3:G$338,6,0)</f>
        <v>THÙNG</v>
      </c>
      <c r="P263" s="231"/>
      <c r="Q263" s="198"/>
      <c r="R263" s="113"/>
      <c r="S263" s="113"/>
      <c r="T263" s="113"/>
      <c r="U263" s="113"/>
      <c r="V263" s="113"/>
      <c r="W263" s="113"/>
      <c r="X263" s="113"/>
      <c r="Y263" s="113"/>
      <c r="Z263" s="113"/>
      <c r="AA263" s="113"/>
      <c r="AB263" s="113"/>
      <c r="AC263" s="113"/>
      <c r="AD263" s="113"/>
      <c r="AE263" s="113"/>
      <c r="AF263" s="113"/>
      <c r="AG263" s="113"/>
      <c r="AH263" s="113"/>
      <c r="AI263" s="148"/>
    </row>
    <row r="264" spans="1:35" s="112" customFormat="1" ht="21.75" hidden="1" customHeight="1">
      <c r="A264" s="129">
        <f>IF(B263&lt;&gt;"",COUNTA(B$6:B263),"")</f>
        <v>258</v>
      </c>
      <c r="B264" s="217">
        <v>18140</v>
      </c>
      <c r="C264" s="249">
        <v>42714</v>
      </c>
      <c r="D264" s="198">
        <v>3917</v>
      </c>
      <c r="E264" s="215" t="str">
        <f>VLOOKUP($B264,'trong tai xe'!A$1:B$201,2,0)</f>
        <v>5T</v>
      </c>
      <c r="F264" s="64" t="s">
        <v>69</v>
      </c>
      <c r="G264" s="132" t="str">
        <f>VLOOKUP(F264,Destination!$B$3:$E$337,2,0)</f>
        <v>HCM(Q9)</v>
      </c>
      <c r="H264" s="133">
        <f>VLOOKUP(F264,Destination!$B$2:$E$337,4,0)</f>
        <v>27</v>
      </c>
      <c r="I264" s="133">
        <f t="shared" si="8"/>
        <v>30</v>
      </c>
      <c r="J264" s="134">
        <f>INDEX(Cost!$A$2:$G$26,MATCH(I264,Cost!$A$2:$A$26,0),MATCH($E264,Cost!$A$2:$G$2,0))</f>
        <v>691065</v>
      </c>
      <c r="K264" s="141"/>
      <c r="L264" s="142"/>
      <c r="M264" s="228">
        <f t="shared" si="9"/>
        <v>691065</v>
      </c>
      <c r="N264" s="230"/>
      <c r="O264" s="144" t="str">
        <f>VLOOKUP($F264,Destination!B$3:G$338,6,0)</f>
        <v>THÙNG</v>
      </c>
      <c r="P264" s="231"/>
      <c r="Q264" s="198"/>
      <c r="R264" s="113"/>
      <c r="S264" s="113"/>
      <c r="T264" s="113"/>
      <c r="U264" s="113"/>
      <c r="V264" s="113"/>
      <c r="W264" s="113"/>
      <c r="X264" s="113"/>
      <c r="Y264" s="113"/>
      <c r="Z264" s="113"/>
      <c r="AA264" s="113"/>
      <c r="AB264" s="113"/>
      <c r="AC264" s="113"/>
      <c r="AD264" s="113"/>
      <c r="AE264" s="113"/>
      <c r="AF264" s="113"/>
      <c r="AG264" s="113"/>
      <c r="AH264" s="113"/>
      <c r="AI264" s="148"/>
    </row>
    <row r="265" spans="1:35" s="112" customFormat="1" ht="21.75" hidden="1" customHeight="1">
      <c r="A265" s="129">
        <f>IF(B264&lt;&gt;"",COUNTA(B$6:B264),"")</f>
        <v>259</v>
      </c>
      <c r="B265" s="217">
        <v>18806</v>
      </c>
      <c r="C265" s="249">
        <v>42379</v>
      </c>
      <c r="D265" s="198">
        <v>4209</v>
      </c>
      <c r="E265" s="215" t="str">
        <f>VLOOKUP($B265,'trong tai xe'!A$1:B$201,2,0)</f>
        <v>10T</v>
      </c>
      <c r="F265" s="64" t="s">
        <v>73</v>
      </c>
      <c r="G265" s="132" t="str">
        <f>VLOOKUP(F265,Destination!$B$3:$E$337,2,0)</f>
        <v>HCM</v>
      </c>
      <c r="H265" s="133">
        <f>VLOOKUP(F265,Destination!$B$2:$E$337,4,0)</f>
        <v>55</v>
      </c>
      <c r="I265" s="133">
        <f t="shared" si="8"/>
        <v>60</v>
      </c>
      <c r="J265" s="134">
        <f>INDEX(Cost!$A$2:$G$26,MATCH(I265,Cost!$A$2:$A$26,0),MATCH($E265,Cost!$A$2:$G$2,0))</f>
        <v>0</v>
      </c>
      <c r="K265" s="141"/>
      <c r="L265" s="142"/>
      <c r="M265" s="228">
        <f t="shared" si="9"/>
        <v>0</v>
      </c>
      <c r="N265" s="230"/>
      <c r="O265" s="144" t="str">
        <f>VLOOKUP($F265,Destination!B$3:G$338,6,0)</f>
        <v>THÙNG</v>
      </c>
      <c r="P265" s="231"/>
      <c r="Q265" s="198"/>
      <c r="R265" s="113"/>
      <c r="S265" s="113"/>
      <c r="T265" s="113"/>
      <c r="U265" s="113"/>
      <c r="V265" s="113"/>
      <c r="W265" s="113"/>
      <c r="X265" s="113"/>
      <c r="Y265" s="113"/>
      <c r="Z265" s="113"/>
      <c r="AA265" s="113"/>
      <c r="AB265" s="113"/>
      <c r="AC265" s="113"/>
      <c r="AD265" s="113"/>
      <c r="AE265" s="113"/>
      <c r="AF265" s="113"/>
      <c r="AG265" s="113"/>
      <c r="AH265" s="113"/>
      <c r="AI265" s="148"/>
    </row>
    <row r="266" spans="1:35" s="112" customFormat="1" ht="21.75" hidden="1" customHeight="1">
      <c r="A266" s="129">
        <f>IF(B265&lt;&gt;"",COUNTA(B$6:B265),"")</f>
        <v>260</v>
      </c>
      <c r="B266" s="217">
        <v>18806</v>
      </c>
      <c r="C266" s="249">
        <v>42500</v>
      </c>
      <c r="D266" s="198">
        <v>4398</v>
      </c>
      <c r="E266" s="215" t="str">
        <f>VLOOKUP($B266,'trong tai xe'!A$1:B$201,2,0)</f>
        <v>10T</v>
      </c>
      <c r="F266" s="64" t="s">
        <v>75</v>
      </c>
      <c r="G266" s="132" t="str">
        <f>VLOOKUP(F266,Destination!$B$3:$E$337,2,0)</f>
        <v>VINH LONG</v>
      </c>
      <c r="H266" s="133">
        <f>VLOOKUP(F266,Destination!$B$2:$E$337,4,0)</f>
        <v>179</v>
      </c>
      <c r="I266" s="133">
        <f t="shared" si="8"/>
        <v>180</v>
      </c>
      <c r="J266" s="134">
        <f>INDEX(Cost!$A$2:$G$26,MATCH(I266,Cost!$A$2:$A$26,0),MATCH($E266,Cost!$A$2:$G$2,0))</f>
        <v>0</v>
      </c>
      <c r="K266" s="141"/>
      <c r="L266" s="142"/>
      <c r="M266" s="228">
        <f t="shared" si="9"/>
        <v>0</v>
      </c>
      <c r="N266" s="230"/>
      <c r="O266" s="144" t="str">
        <f>VLOOKUP($F266,Destination!B$3:G$338,6,0)</f>
        <v>THÙNG</v>
      </c>
      <c r="P266" s="231"/>
      <c r="Q266" s="198"/>
      <c r="R266" s="113"/>
      <c r="S266" s="113"/>
      <c r="T266" s="113"/>
      <c r="U266" s="113"/>
      <c r="V266" s="113"/>
      <c r="W266" s="113"/>
      <c r="X266" s="113"/>
      <c r="Y266" s="113"/>
      <c r="Z266" s="113"/>
      <c r="AA266" s="113"/>
      <c r="AB266" s="113"/>
      <c r="AC266" s="113"/>
      <c r="AD266" s="113"/>
      <c r="AE266" s="113"/>
      <c r="AF266" s="113"/>
      <c r="AG266" s="113"/>
      <c r="AH266" s="113"/>
      <c r="AI266" s="148"/>
    </row>
    <row r="267" spans="1:35" s="112" customFormat="1" ht="21.75" hidden="1" customHeight="1">
      <c r="A267" s="129">
        <f>IF(B266&lt;&gt;"",COUNTA(B$6:B266),"")</f>
        <v>261</v>
      </c>
      <c r="B267" s="217">
        <v>18806</v>
      </c>
      <c r="C267" s="249">
        <v>42531</v>
      </c>
      <c r="D267" s="198">
        <v>4156</v>
      </c>
      <c r="E267" s="215" t="str">
        <f>VLOOKUP($B267,'trong tai xe'!A$1:B$201,2,0)</f>
        <v>10T</v>
      </c>
      <c r="F267" s="64" t="s">
        <v>91</v>
      </c>
      <c r="G267" s="132" t="str">
        <f>VLOOKUP(F267,Destination!$B$3:$E$337,2,0)</f>
        <v>LONG AN</v>
      </c>
      <c r="H267" s="133">
        <f>VLOOKUP(F267,Destination!$B$2:$E$337,4,0)</f>
        <v>64</v>
      </c>
      <c r="I267" s="133">
        <f t="shared" si="8"/>
        <v>70</v>
      </c>
      <c r="J267" s="134">
        <f>INDEX(Cost!$A$2:$G$26,MATCH(I267,Cost!$A$2:$A$26,0),MATCH($E267,Cost!$A$2:$G$2,0))</f>
        <v>0</v>
      </c>
      <c r="K267" s="141"/>
      <c r="L267" s="142"/>
      <c r="M267" s="228">
        <f t="shared" si="9"/>
        <v>0</v>
      </c>
      <c r="N267" s="230"/>
      <c r="O267" s="144" t="str">
        <f>VLOOKUP($F267,Destination!B$3:G$338,6,0)</f>
        <v>BOARD</v>
      </c>
      <c r="P267" s="231"/>
      <c r="Q267" s="198"/>
      <c r="R267" s="113"/>
      <c r="S267" s="113"/>
      <c r="T267" s="113"/>
      <c r="U267" s="113"/>
      <c r="V267" s="113"/>
      <c r="W267" s="113"/>
      <c r="X267" s="113"/>
      <c r="Y267" s="113"/>
      <c r="Z267" s="113"/>
      <c r="AA267" s="113"/>
      <c r="AB267" s="113"/>
      <c r="AC267" s="113"/>
      <c r="AD267" s="113"/>
      <c r="AE267" s="113"/>
      <c r="AF267" s="113"/>
      <c r="AG267" s="113"/>
      <c r="AH267" s="113"/>
      <c r="AI267" s="148"/>
    </row>
    <row r="268" spans="1:35" s="112" customFormat="1" ht="21.75" hidden="1" customHeight="1">
      <c r="A268" s="129">
        <f>IF(B267&lt;&gt;"",COUNTA(B$6:B267),"")</f>
        <v>262</v>
      </c>
      <c r="B268" s="217">
        <v>18806</v>
      </c>
      <c r="C268" s="249">
        <v>42561</v>
      </c>
      <c r="D268" s="198">
        <v>4199</v>
      </c>
      <c r="E268" s="215" t="str">
        <f>VLOOKUP($B268,'trong tai xe'!A$1:B$201,2,0)</f>
        <v>10T</v>
      </c>
      <c r="F268" s="64" t="s">
        <v>117</v>
      </c>
      <c r="G268" s="132" t="str">
        <f>VLOOKUP(F268,Destination!$B$3:$E$337,2,0)</f>
        <v>Long An</v>
      </c>
      <c r="H268" s="133">
        <f>VLOOKUP(F268,Destination!$B$2:$E$337,4,0)</f>
        <v>93</v>
      </c>
      <c r="I268" s="133">
        <f t="shared" si="8"/>
        <v>100</v>
      </c>
      <c r="J268" s="134">
        <f>INDEX(Cost!$A$2:$G$26,MATCH(I268,Cost!$A$2:$A$26,0),MATCH($E268,Cost!$A$2:$G$2,0))</f>
        <v>0</v>
      </c>
      <c r="K268" s="141"/>
      <c r="L268" s="142"/>
      <c r="M268" s="228">
        <f t="shared" si="9"/>
        <v>0</v>
      </c>
      <c r="N268" s="230"/>
      <c r="O268" s="144" t="str">
        <f>VLOOKUP($F268,Destination!B$3:G$338,6,0)</f>
        <v>THÙNG</v>
      </c>
      <c r="P268" s="231"/>
      <c r="Q268" s="198"/>
      <c r="R268" s="113"/>
      <c r="S268" s="113"/>
      <c r="T268" s="113"/>
      <c r="U268" s="113"/>
      <c r="V268" s="113"/>
      <c r="W268" s="113"/>
      <c r="X268" s="113"/>
      <c r="Y268" s="113"/>
      <c r="Z268" s="113"/>
      <c r="AA268" s="113"/>
      <c r="AB268" s="113"/>
      <c r="AC268" s="113"/>
      <c r="AD268" s="113"/>
      <c r="AE268" s="113"/>
      <c r="AF268" s="113"/>
      <c r="AG268" s="113"/>
      <c r="AH268" s="113"/>
      <c r="AI268" s="148"/>
    </row>
    <row r="269" spans="1:35" s="112" customFormat="1" ht="21.75" hidden="1" customHeight="1">
      <c r="A269" s="129">
        <f>IF(B268&lt;&gt;"",COUNTA(B$6:B268),"")</f>
        <v>263</v>
      </c>
      <c r="B269" s="217">
        <v>18806</v>
      </c>
      <c r="C269" s="249">
        <v>42592</v>
      </c>
      <c r="D269" s="198">
        <v>3842</v>
      </c>
      <c r="E269" s="215" t="str">
        <f>VLOOKUP($B269,'trong tai xe'!A$1:B$201,2,0)</f>
        <v>10T</v>
      </c>
      <c r="F269" s="64" t="s">
        <v>135</v>
      </c>
      <c r="G269" s="132" t="str">
        <f>VLOOKUP(F269,Destination!$B$3:$E$337,2,0)</f>
        <v>HAU GIANG</v>
      </c>
      <c r="H269" s="133">
        <f>VLOOKUP(F269,Destination!$B$2:$E$337,4,0)</f>
        <v>240</v>
      </c>
      <c r="I269" s="133">
        <f t="shared" si="8"/>
        <v>240</v>
      </c>
      <c r="J269" s="134">
        <f>INDEX(Cost!$A$2:$G$26,MATCH(I269,Cost!$A$2:$A$26,0),MATCH($E269,Cost!$A$2:$G$2,0))</f>
        <v>0</v>
      </c>
      <c r="K269" s="141"/>
      <c r="L269" s="142"/>
      <c r="M269" s="228">
        <f t="shared" si="9"/>
        <v>0</v>
      </c>
      <c r="N269" s="230"/>
      <c r="O269" s="144" t="str">
        <f>VLOOKUP($F269,Destination!B$3:G$338,6,0)</f>
        <v>THÙNG</v>
      </c>
      <c r="P269" s="231"/>
      <c r="Q269" s="198"/>
      <c r="R269" s="113"/>
      <c r="S269" s="113"/>
      <c r="T269" s="113"/>
      <c r="U269" s="113"/>
      <c r="V269" s="113"/>
      <c r="W269" s="113"/>
      <c r="X269" s="113"/>
      <c r="Y269" s="113"/>
      <c r="Z269" s="113"/>
      <c r="AA269" s="113"/>
      <c r="AB269" s="113"/>
      <c r="AC269" s="113"/>
      <c r="AD269" s="113"/>
      <c r="AE269" s="113"/>
      <c r="AF269" s="113"/>
      <c r="AG269" s="113"/>
      <c r="AH269" s="113"/>
      <c r="AI269" s="148"/>
    </row>
    <row r="270" spans="1:35" s="112" customFormat="1" ht="21.75" hidden="1" customHeight="1">
      <c r="A270" s="129">
        <f>IF(B269&lt;&gt;"",COUNTA(B$6:B269),"")</f>
        <v>264</v>
      </c>
      <c r="B270" s="217">
        <v>18806</v>
      </c>
      <c r="C270" s="249">
        <v>42684</v>
      </c>
      <c r="D270" s="198">
        <v>3700</v>
      </c>
      <c r="E270" s="215" t="str">
        <f>VLOOKUP($B270,'trong tai xe'!A$1:B$201,2,0)</f>
        <v>10T</v>
      </c>
      <c r="F270" s="64" t="s">
        <v>91</v>
      </c>
      <c r="G270" s="132" t="str">
        <f>VLOOKUP(F270,Destination!$B$3:$E$337,2,0)</f>
        <v>LONG AN</v>
      </c>
      <c r="H270" s="133">
        <f>VLOOKUP(F270,Destination!$B$2:$E$337,4,0)</f>
        <v>64</v>
      </c>
      <c r="I270" s="133">
        <f t="shared" si="8"/>
        <v>70</v>
      </c>
      <c r="J270" s="134">
        <f>INDEX(Cost!$A$2:$G$26,MATCH(I270,Cost!$A$2:$A$26,0),MATCH($E270,Cost!$A$2:$G$2,0))</f>
        <v>0</v>
      </c>
      <c r="K270" s="141"/>
      <c r="L270" s="142"/>
      <c r="M270" s="228">
        <f t="shared" si="9"/>
        <v>0</v>
      </c>
      <c r="N270" s="230"/>
      <c r="O270" s="144" t="str">
        <f>VLOOKUP($F270,Destination!B$3:G$338,6,0)</f>
        <v>BOARD</v>
      </c>
      <c r="P270" s="231"/>
      <c r="Q270" s="198"/>
      <c r="R270" s="113"/>
      <c r="S270" s="113"/>
      <c r="T270" s="113"/>
      <c r="U270" s="113"/>
      <c r="V270" s="113"/>
      <c r="W270" s="113"/>
      <c r="X270" s="113"/>
      <c r="Y270" s="113"/>
      <c r="Z270" s="113"/>
      <c r="AA270" s="113"/>
      <c r="AB270" s="113"/>
      <c r="AC270" s="113"/>
      <c r="AD270" s="113"/>
      <c r="AE270" s="113"/>
      <c r="AF270" s="113"/>
      <c r="AG270" s="113"/>
      <c r="AH270" s="113"/>
      <c r="AI270" s="148"/>
    </row>
    <row r="271" spans="1:35" s="112" customFormat="1" ht="21.75" hidden="1" customHeight="1">
      <c r="A271" s="129">
        <f>IF(B270&lt;&gt;"",COUNTA(B$6:B270),"")</f>
        <v>265</v>
      </c>
      <c r="B271" s="217">
        <v>18806</v>
      </c>
      <c r="C271" s="249">
        <v>42714</v>
      </c>
      <c r="D271" s="198">
        <v>3938</v>
      </c>
      <c r="E271" s="215" t="str">
        <f>VLOOKUP($B271,'trong tai xe'!A$1:B$201,2,0)</f>
        <v>10T</v>
      </c>
      <c r="F271" s="64" t="s">
        <v>91</v>
      </c>
      <c r="G271" s="132" t="str">
        <f>VLOOKUP(F271,Destination!$B$3:$E$337,2,0)</f>
        <v>LONG AN</v>
      </c>
      <c r="H271" s="133">
        <f>VLOOKUP(F271,Destination!$B$2:$E$337,4,0)</f>
        <v>64</v>
      </c>
      <c r="I271" s="133">
        <f t="shared" si="8"/>
        <v>70</v>
      </c>
      <c r="J271" s="134">
        <f>INDEX(Cost!$A$2:$G$26,MATCH(I271,Cost!$A$2:$A$26,0),MATCH($E271,Cost!$A$2:$G$2,0))</f>
        <v>0</v>
      </c>
      <c r="K271" s="141"/>
      <c r="L271" s="142"/>
      <c r="M271" s="228">
        <f t="shared" si="9"/>
        <v>0</v>
      </c>
      <c r="N271" s="230"/>
      <c r="O271" s="144" t="str">
        <f>VLOOKUP($F271,Destination!B$3:G$338,6,0)</f>
        <v>BOARD</v>
      </c>
      <c r="P271" s="231"/>
      <c r="Q271" s="198"/>
      <c r="R271" s="113"/>
      <c r="S271" s="113"/>
      <c r="T271" s="113"/>
      <c r="U271" s="113"/>
      <c r="V271" s="113"/>
      <c r="W271" s="113"/>
      <c r="X271" s="113"/>
      <c r="Y271" s="113"/>
      <c r="Z271" s="113"/>
      <c r="AA271" s="113"/>
      <c r="AB271" s="113"/>
      <c r="AC271" s="113"/>
      <c r="AD271" s="113"/>
      <c r="AE271" s="113"/>
      <c r="AF271" s="113"/>
      <c r="AG271" s="113"/>
      <c r="AH271" s="113"/>
      <c r="AI271" s="148"/>
    </row>
    <row r="272" spans="1:35" s="112" customFormat="1" ht="21.75" hidden="1" customHeight="1">
      <c r="A272" s="129">
        <f>IF(B271&lt;&gt;"",COUNTA(B$6:B271),"")</f>
        <v>266</v>
      </c>
      <c r="B272" s="217">
        <v>19791</v>
      </c>
      <c r="C272" s="249">
        <v>42439</v>
      </c>
      <c r="D272" s="198">
        <v>4306</v>
      </c>
      <c r="E272" s="215" t="str">
        <f>VLOOKUP($B272,'trong tai xe'!A$1:B$201,2,0)</f>
        <v>8T</v>
      </c>
      <c r="F272" s="64" t="s">
        <v>91</v>
      </c>
      <c r="G272" s="132" t="str">
        <f>VLOOKUP(F272,Destination!$B$3:$E$337,2,0)</f>
        <v>LONG AN</v>
      </c>
      <c r="H272" s="133">
        <f>VLOOKUP(F272,Destination!$B$2:$E$337,4,0)</f>
        <v>64</v>
      </c>
      <c r="I272" s="133">
        <f t="shared" si="8"/>
        <v>70</v>
      </c>
      <c r="J272" s="134">
        <f>INDEX(Cost!$A$2:$G$26,MATCH(I272,Cost!$A$2:$A$26,0),MATCH($E272,Cost!$A$2:$G$2,0))</f>
        <v>1564565</v>
      </c>
      <c r="K272" s="141"/>
      <c r="L272" s="142"/>
      <c r="M272" s="228">
        <f t="shared" si="9"/>
        <v>1564565</v>
      </c>
      <c r="N272" s="230"/>
      <c r="O272" s="144" t="str">
        <f>VLOOKUP($F272,Destination!B$3:G$338,6,0)</f>
        <v>BOARD</v>
      </c>
      <c r="P272" s="231"/>
      <c r="Q272" s="198"/>
      <c r="R272" s="113"/>
      <c r="S272" s="113"/>
      <c r="T272" s="113"/>
      <c r="U272" s="113"/>
      <c r="V272" s="113"/>
      <c r="W272" s="113"/>
      <c r="X272" s="113"/>
      <c r="Y272" s="113"/>
      <c r="Z272" s="113"/>
      <c r="AA272" s="113"/>
      <c r="AB272" s="113"/>
      <c r="AC272" s="113"/>
      <c r="AD272" s="113"/>
      <c r="AE272" s="113"/>
      <c r="AF272" s="113"/>
      <c r="AG272" s="113"/>
      <c r="AH272" s="113"/>
      <c r="AI272" s="148"/>
    </row>
    <row r="273" spans="1:35" s="112" customFormat="1" ht="21.75" hidden="1" customHeight="1">
      <c r="A273" s="129">
        <f>IF(B272&lt;&gt;"",COUNTA(B$6:B272),"")</f>
        <v>267</v>
      </c>
      <c r="B273" s="217">
        <v>19791</v>
      </c>
      <c r="C273" s="249">
        <v>42470</v>
      </c>
      <c r="D273" s="198">
        <v>4366</v>
      </c>
      <c r="E273" s="215" t="str">
        <f>VLOOKUP($B273,'trong tai xe'!A$1:B$201,2,0)</f>
        <v>8T</v>
      </c>
      <c r="F273" s="64" t="s">
        <v>77</v>
      </c>
      <c r="G273" s="132" t="str">
        <f>VLOOKUP(F273,Destination!$B$3:$E$337,2,0)</f>
        <v>SONG THAN 3</v>
      </c>
      <c r="H273" s="133">
        <f>VLOOKUP(F273,Destination!$B$2:$E$337,4,0)</f>
        <v>24</v>
      </c>
      <c r="I273" s="133">
        <f t="shared" si="8"/>
        <v>30</v>
      </c>
      <c r="J273" s="134">
        <f>INDEX(Cost!$A$2:$G$26,MATCH(I273,Cost!$A$2:$A$26,0),MATCH($E273,Cost!$A$2:$G$2,0))</f>
        <v>1159225</v>
      </c>
      <c r="K273" s="141"/>
      <c r="L273" s="142"/>
      <c r="M273" s="228">
        <f t="shared" si="9"/>
        <v>1159225</v>
      </c>
      <c r="N273" s="230"/>
      <c r="O273" s="144" t="str">
        <f>VLOOKUP($F273,Destination!B$3:G$338,6,0)</f>
        <v>BOARD</v>
      </c>
      <c r="P273" s="231"/>
      <c r="Q273" s="198"/>
      <c r="R273" s="113"/>
      <c r="S273" s="113"/>
      <c r="T273" s="113"/>
      <c r="U273" s="113"/>
      <c r="V273" s="113"/>
      <c r="W273" s="113"/>
      <c r="X273" s="113"/>
      <c r="Y273" s="113"/>
      <c r="Z273" s="113"/>
      <c r="AA273" s="113"/>
      <c r="AB273" s="113"/>
      <c r="AC273" s="113"/>
      <c r="AD273" s="113"/>
      <c r="AE273" s="113"/>
      <c r="AF273" s="113"/>
      <c r="AG273" s="113"/>
      <c r="AH273" s="113"/>
      <c r="AI273" s="148"/>
    </row>
    <row r="274" spans="1:35" s="112" customFormat="1" ht="21.75" hidden="1" customHeight="1">
      <c r="A274" s="129">
        <f>IF(B273&lt;&gt;"",COUNTA(B$6:B273),"")</f>
        <v>268</v>
      </c>
      <c r="B274" s="217">
        <v>19791</v>
      </c>
      <c r="C274" s="249">
        <v>42500</v>
      </c>
      <c r="D274" s="198">
        <v>4400</v>
      </c>
      <c r="E274" s="215" t="str">
        <f>VLOOKUP($B274,'trong tai xe'!A$1:B$201,2,0)</f>
        <v>8T</v>
      </c>
      <c r="F274" s="64" t="s">
        <v>96</v>
      </c>
      <c r="G274" s="132" t="str">
        <f>VLOOKUP(F274,Destination!$B$3:$E$337,2,0)</f>
        <v>SONG THAN</v>
      </c>
      <c r="H274" s="133">
        <f>VLOOKUP(F274,Destination!$B$2:$E$337,4,0)</f>
        <v>17</v>
      </c>
      <c r="I274" s="133">
        <f t="shared" si="8"/>
        <v>20</v>
      </c>
      <c r="J274" s="134">
        <f>INDEX(Cost!$A$2:$G$26,MATCH(I274,Cost!$A$2:$A$26,0),MATCH($E274,Cost!$A$2:$G$2,0))</f>
        <v>1057891</v>
      </c>
      <c r="K274" s="141"/>
      <c r="L274" s="142"/>
      <c r="M274" s="228">
        <f t="shared" si="9"/>
        <v>1057891</v>
      </c>
      <c r="N274" s="230"/>
      <c r="O274" s="144" t="str">
        <f>VLOOKUP($F274,Destination!B$3:G$338,6,0)</f>
        <v>THÙNG</v>
      </c>
      <c r="P274" s="231"/>
      <c r="Q274" s="198"/>
      <c r="R274" s="113"/>
      <c r="S274" s="113"/>
      <c r="T274" s="113"/>
      <c r="U274" s="113"/>
      <c r="V274" s="113"/>
      <c r="W274" s="113"/>
      <c r="X274" s="113"/>
      <c r="Y274" s="113"/>
      <c r="Z274" s="113"/>
      <c r="AA274" s="113"/>
      <c r="AB274" s="113"/>
      <c r="AC274" s="113"/>
      <c r="AD274" s="113"/>
      <c r="AE274" s="113"/>
      <c r="AF274" s="113"/>
      <c r="AG274" s="113"/>
      <c r="AH274" s="113"/>
      <c r="AI274" s="148"/>
    </row>
    <row r="275" spans="1:35" s="112" customFormat="1" ht="21.75" hidden="1" customHeight="1">
      <c r="A275" s="129">
        <f>IF(B274&lt;&gt;"",COUNTA(B$6:B274),"")</f>
        <v>269</v>
      </c>
      <c r="B275" s="217">
        <v>19791</v>
      </c>
      <c r="C275" s="249">
        <v>42531</v>
      </c>
      <c r="D275" s="198">
        <v>4122</v>
      </c>
      <c r="E275" s="215" t="str">
        <f>VLOOKUP($B275,'trong tai xe'!A$1:B$201,2,0)</f>
        <v>8T</v>
      </c>
      <c r="F275" s="64" t="s">
        <v>91</v>
      </c>
      <c r="G275" s="132" t="str">
        <f>VLOOKUP(F275,Destination!$B$3:$E$337,2,0)</f>
        <v>LONG AN</v>
      </c>
      <c r="H275" s="133">
        <f>VLOOKUP(F275,Destination!$B$2:$E$337,4,0)</f>
        <v>64</v>
      </c>
      <c r="I275" s="133">
        <f t="shared" si="8"/>
        <v>70</v>
      </c>
      <c r="J275" s="134">
        <f>INDEX(Cost!$A$2:$G$26,MATCH(I275,Cost!$A$2:$A$26,0),MATCH($E275,Cost!$A$2:$G$2,0))</f>
        <v>1564565</v>
      </c>
      <c r="K275" s="141"/>
      <c r="L275" s="142"/>
      <c r="M275" s="228">
        <f t="shared" si="9"/>
        <v>1564565</v>
      </c>
      <c r="N275" s="230"/>
      <c r="O275" s="144" t="str">
        <f>VLOOKUP($F275,Destination!B$3:G$338,6,0)</f>
        <v>BOARD</v>
      </c>
      <c r="P275" s="231"/>
      <c r="Q275" s="198"/>
      <c r="R275" s="113"/>
      <c r="S275" s="113"/>
      <c r="T275" s="113"/>
      <c r="U275" s="113"/>
      <c r="V275" s="113"/>
      <c r="W275" s="113"/>
      <c r="X275" s="113"/>
      <c r="Y275" s="113"/>
      <c r="Z275" s="113"/>
      <c r="AA275" s="113"/>
      <c r="AB275" s="113"/>
      <c r="AC275" s="113"/>
      <c r="AD275" s="113"/>
      <c r="AE275" s="113"/>
      <c r="AF275" s="113"/>
      <c r="AG275" s="113"/>
      <c r="AH275" s="113"/>
      <c r="AI275" s="148"/>
    </row>
    <row r="276" spans="1:35" s="112" customFormat="1" ht="21.75" hidden="1" customHeight="1">
      <c r="A276" s="129">
        <f>IF(B275&lt;&gt;"",COUNTA(B$6:B275),"")</f>
        <v>270</v>
      </c>
      <c r="B276" s="217">
        <v>19791</v>
      </c>
      <c r="C276" s="249">
        <v>42592</v>
      </c>
      <c r="D276" s="198">
        <v>3818</v>
      </c>
      <c r="E276" s="215" t="str">
        <f>VLOOKUP($B276,'trong tai xe'!A$1:B$201,2,0)</f>
        <v>8T</v>
      </c>
      <c r="F276" s="64" t="s">
        <v>91</v>
      </c>
      <c r="G276" s="132" t="str">
        <f>VLOOKUP(F276,Destination!$B$3:$E$337,2,0)</f>
        <v>LONG AN</v>
      </c>
      <c r="H276" s="133">
        <f>VLOOKUP(F276,Destination!$B$2:$E$337,4,0)</f>
        <v>64</v>
      </c>
      <c r="I276" s="133">
        <f t="shared" si="8"/>
        <v>70</v>
      </c>
      <c r="J276" s="134">
        <f>INDEX(Cost!$A$2:$G$26,MATCH(I276,Cost!$A$2:$A$26,0),MATCH($E276,Cost!$A$2:$G$2,0))</f>
        <v>1564565</v>
      </c>
      <c r="K276" s="197"/>
      <c r="L276" s="196"/>
      <c r="M276" s="228">
        <f t="shared" si="9"/>
        <v>1564565</v>
      </c>
      <c r="N276" s="230"/>
      <c r="O276" s="144" t="str">
        <f>VLOOKUP($F276,Destination!B$3:G$338,6,0)</f>
        <v>BOARD</v>
      </c>
      <c r="P276" s="231"/>
      <c r="Q276" s="198"/>
      <c r="R276" s="113"/>
      <c r="S276" s="113"/>
      <c r="T276" s="113"/>
      <c r="U276" s="113"/>
      <c r="V276" s="113"/>
      <c r="W276" s="113"/>
      <c r="X276" s="113"/>
      <c r="Y276" s="113"/>
      <c r="Z276" s="113"/>
      <c r="AA276" s="113"/>
      <c r="AB276" s="113"/>
      <c r="AC276" s="113"/>
      <c r="AD276" s="113"/>
      <c r="AE276" s="113"/>
      <c r="AF276" s="113"/>
      <c r="AG276" s="113"/>
      <c r="AH276" s="113"/>
      <c r="AI276" s="148"/>
    </row>
    <row r="277" spans="1:35" s="112" customFormat="1" ht="21.75" hidden="1" customHeight="1">
      <c r="A277" s="129">
        <f>IF(B276&lt;&gt;"",COUNTA(B$6:B276),"")</f>
        <v>271</v>
      </c>
      <c r="B277" s="217">
        <v>19791</v>
      </c>
      <c r="C277" s="249">
        <v>42653</v>
      </c>
      <c r="D277" s="198">
        <v>3727</v>
      </c>
      <c r="E277" s="215" t="str">
        <f>VLOOKUP($B277,'trong tai xe'!A$1:B$201,2,0)</f>
        <v>8T</v>
      </c>
      <c r="F277" s="64" t="s">
        <v>101</v>
      </c>
      <c r="G277" s="132" t="str">
        <f>VLOOKUP(F277,Destination!$B$3:$E$337,2,0)</f>
        <v>Binh Duong</v>
      </c>
      <c r="H277" s="133">
        <f>VLOOKUP(F277,Destination!$B$2:$E$337,4,0)</f>
        <v>15</v>
      </c>
      <c r="I277" s="133">
        <f t="shared" si="8"/>
        <v>20</v>
      </c>
      <c r="J277" s="134">
        <f>INDEX(Cost!$A$2:$G$26,MATCH(I277,Cost!$A$2:$A$26,0),MATCH($E277,Cost!$A$2:$G$2,0))</f>
        <v>1057891</v>
      </c>
      <c r="K277" s="141"/>
      <c r="L277" s="142"/>
      <c r="M277" s="228">
        <f t="shared" si="9"/>
        <v>1057891</v>
      </c>
      <c r="N277" s="230"/>
      <c r="O277" s="144" t="str">
        <f>VLOOKUP($F277,Destination!B$3:G$338,6,0)</f>
        <v>THÙNG</v>
      </c>
      <c r="P277" s="231"/>
      <c r="Q277" s="198"/>
      <c r="R277" s="113"/>
      <c r="S277" s="113"/>
      <c r="T277" s="113"/>
      <c r="U277" s="113"/>
      <c r="V277" s="113"/>
      <c r="W277" s="113"/>
      <c r="X277" s="113"/>
      <c r="Y277" s="113"/>
      <c r="Z277" s="113"/>
      <c r="AA277" s="113"/>
      <c r="AB277" s="113"/>
      <c r="AC277" s="113"/>
      <c r="AD277" s="113"/>
      <c r="AE277" s="113"/>
      <c r="AF277" s="113"/>
      <c r="AG277" s="113"/>
      <c r="AH277" s="113"/>
      <c r="AI277" s="148"/>
    </row>
    <row r="278" spans="1:35" s="112" customFormat="1" ht="21.75" hidden="1" customHeight="1">
      <c r="A278" s="129">
        <f>IF(B277&lt;&gt;"",COUNTA(B$6:B277),"")</f>
        <v>272</v>
      </c>
      <c r="B278" s="217">
        <v>19791</v>
      </c>
      <c r="C278" s="249">
        <v>42653</v>
      </c>
      <c r="D278" s="198">
        <v>3665</v>
      </c>
      <c r="E278" s="215" t="str">
        <f>VLOOKUP($B278,'trong tai xe'!A$1:B$201,2,0)</f>
        <v>8T</v>
      </c>
      <c r="F278" s="51" t="s">
        <v>96</v>
      </c>
      <c r="G278" s="132" t="str">
        <f>VLOOKUP(F278,Destination!$B$3:$E$337,2,0)</f>
        <v>SONG THAN</v>
      </c>
      <c r="H278" s="133">
        <f>VLOOKUP(F278,Destination!$B$2:$E$337,4,0)</f>
        <v>17</v>
      </c>
      <c r="I278" s="133">
        <f t="shared" si="8"/>
        <v>20</v>
      </c>
      <c r="J278" s="134">
        <f>INDEX(Cost!$A$2:$G$26,MATCH(I278,Cost!$A$2:$A$26,0),MATCH($E278,Cost!$A$2:$G$2,0))</f>
        <v>1057891</v>
      </c>
      <c r="K278" s="141"/>
      <c r="L278" s="142"/>
      <c r="M278" s="228">
        <f t="shared" si="9"/>
        <v>1057891</v>
      </c>
      <c r="N278" s="230"/>
      <c r="O278" s="144" t="str">
        <f>VLOOKUP($F278,Destination!B$3:G$338,6,0)</f>
        <v>THÙNG</v>
      </c>
      <c r="P278" s="231"/>
      <c r="Q278" s="198"/>
      <c r="R278" s="113"/>
      <c r="S278" s="113"/>
      <c r="T278" s="113"/>
      <c r="U278" s="113"/>
      <c r="V278" s="113"/>
      <c r="W278" s="113"/>
      <c r="X278" s="113"/>
      <c r="Y278" s="113"/>
      <c r="Z278" s="113"/>
      <c r="AA278" s="113"/>
      <c r="AB278" s="113"/>
      <c r="AC278" s="113"/>
      <c r="AD278" s="113"/>
      <c r="AE278" s="113"/>
      <c r="AF278" s="113"/>
      <c r="AG278" s="113"/>
      <c r="AH278" s="113"/>
      <c r="AI278" s="148"/>
    </row>
    <row r="279" spans="1:35" s="112" customFormat="1" ht="21.75" hidden="1" customHeight="1">
      <c r="A279" s="129">
        <f>IF(B278&lt;&gt;"",COUNTA(B$6:B278),"")</f>
        <v>273</v>
      </c>
      <c r="B279" s="217">
        <v>19791</v>
      </c>
      <c r="C279" s="249">
        <v>42684</v>
      </c>
      <c r="D279" s="198">
        <v>3695</v>
      </c>
      <c r="E279" s="215" t="str">
        <f>VLOOKUP($B279,'trong tai xe'!A$1:B$201,2,0)</f>
        <v>8T</v>
      </c>
      <c r="F279" s="64" t="s">
        <v>91</v>
      </c>
      <c r="G279" s="132" t="str">
        <f>VLOOKUP(F279,Destination!$B$3:$E$337,2,0)</f>
        <v>LONG AN</v>
      </c>
      <c r="H279" s="133">
        <f>VLOOKUP(F279,Destination!$B$2:$E$337,4,0)</f>
        <v>64</v>
      </c>
      <c r="I279" s="133">
        <f t="shared" si="8"/>
        <v>70</v>
      </c>
      <c r="J279" s="134">
        <f>INDEX(Cost!$A$2:$G$26,MATCH(I279,Cost!$A$2:$A$26,0),MATCH($E279,Cost!$A$2:$G$2,0))</f>
        <v>1564565</v>
      </c>
      <c r="K279" s="141"/>
      <c r="L279" s="142"/>
      <c r="M279" s="228">
        <f t="shared" si="9"/>
        <v>1564565</v>
      </c>
      <c r="N279" s="230"/>
      <c r="O279" s="144" t="str">
        <f>VLOOKUP($F279,Destination!B$3:G$338,6,0)</f>
        <v>BOARD</v>
      </c>
      <c r="P279" s="231"/>
      <c r="Q279" s="198"/>
      <c r="R279" s="113"/>
      <c r="S279" s="113"/>
      <c r="T279" s="113"/>
      <c r="U279" s="113"/>
      <c r="V279" s="113"/>
      <c r="W279" s="113"/>
      <c r="X279" s="113"/>
      <c r="Y279" s="113"/>
      <c r="Z279" s="113"/>
      <c r="AA279" s="113"/>
      <c r="AB279" s="113"/>
      <c r="AC279" s="113"/>
      <c r="AD279" s="113"/>
      <c r="AE279" s="113"/>
      <c r="AF279" s="113"/>
      <c r="AG279" s="113"/>
      <c r="AH279" s="113"/>
      <c r="AI279" s="148"/>
    </row>
    <row r="280" spans="1:35" s="112" customFormat="1" ht="21.75" hidden="1" customHeight="1">
      <c r="A280" s="129">
        <f>IF(B279&lt;&gt;"",COUNTA(B$6:B279),"")</f>
        <v>274</v>
      </c>
      <c r="B280" s="217">
        <v>19791</v>
      </c>
      <c r="C280" s="249">
        <v>42714</v>
      </c>
      <c r="D280" s="198">
        <v>3914</v>
      </c>
      <c r="E280" s="215" t="str">
        <f>VLOOKUP($B280,'trong tai xe'!A$1:B$201,2,0)</f>
        <v>8T</v>
      </c>
      <c r="F280" s="64" t="s">
        <v>117</v>
      </c>
      <c r="G280" s="132" t="str">
        <f>VLOOKUP(F280,Destination!$B$3:$E$337,2,0)</f>
        <v>Long An</v>
      </c>
      <c r="H280" s="133">
        <f>VLOOKUP(F280,Destination!$B$2:$E$337,4,0)</f>
        <v>93</v>
      </c>
      <c r="I280" s="133">
        <f t="shared" si="8"/>
        <v>100</v>
      </c>
      <c r="J280" s="134">
        <f>INDEX(Cost!$A$2:$G$26,MATCH(I280,Cost!$A$2:$A$26,0),MATCH($E280,Cost!$A$2:$G$2,0))</f>
        <v>1868569</v>
      </c>
      <c r="K280" s="141"/>
      <c r="L280" s="142"/>
      <c r="M280" s="228">
        <f t="shared" si="9"/>
        <v>1868569</v>
      </c>
      <c r="N280" s="230"/>
      <c r="O280" s="144" t="str">
        <f>VLOOKUP($F280,Destination!B$3:G$338,6,0)</f>
        <v>THÙNG</v>
      </c>
      <c r="P280" s="231"/>
      <c r="Q280" s="198"/>
      <c r="R280" s="113"/>
      <c r="S280" s="113"/>
      <c r="T280" s="113"/>
      <c r="U280" s="113"/>
      <c r="V280" s="113"/>
      <c r="W280" s="113"/>
      <c r="X280" s="113"/>
      <c r="Y280" s="113"/>
      <c r="Z280" s="113"/>
      <c r="AA280" s="113"/>
      <c r="AB280" s="113"/>
      <c r="AC280" s="113"/>
      <c r="AD280" s="113"/>
      <c r="AE280" s="113"/>
      <c r="AF280" s="113"/>
      <c r="AG280" s="113"/>
      <c r="AH280" s="113"/>
      <c r="AI280" s="148"/>
    </row>
    <row r="281" spans="1:35" s="112" customFormat="1" ht="21.75" hidden="1" customHeight="1">
      <c r="A281" s="129">
        <f>IF(B280&lt;&gt;"",COUNTA(B$6:B280),"")</f>
        <v>275</v>
      </c>
      <c r="B281" s="217">
        <v>19791</v>
      </c>
      <c r="C281" s="255" t="s">
        <v>107</v>
      </c>
      <c r="D281" s="198">
        <v>4285</v>
      </c>
      <c r="E281" s="215" t="str">
        <f>VLOOKUP($B281,'trong tai xe'!A$1:B$201,2,0)</f>
        <v>8T</v>
      </c>
      <c r="F281" s="64" t="s">
        <v>77</v>
      </c>
      <c r="G281" s="132" t="str">
        <f>VLOOKUP(F281,Destination!$B$3:$E$337,2,0)</f>
        <v>SONG THAN 3</v>
      </c>
      <c r="H281" s="133">
        <f>VLOOKUP(F281,Destination!$B$2:$E$337,4,0)</f>
        <v>24</v>
      </c>
      <c r="I281" s="133">
        <f t="shared" si="8"/>
        <v>30</v>
      </c>
      <c r="J281" s="134">
        <f>INDEX(Cost!$A$2:$G$26,MATCH(I281,Cost!$A$2:$A$26,0),MATCH($E281,Cost!$A$2:$G$2,0))</f>
        <v>1159225</v>
      </c>
      <c r="K281" s="141"/>
      <c r="L281" s="142"/>
      <c r="M281" s="228">
        <f t="shared" si="9"/>
        <v>1159225</v>
      </c>
      <c r="N281" s="230"/>
      <c r="O281" s="144" t="str">
        <f>VLOOKUP($F281,Destination!B$3:G$338,6,0)</f>
        <v>BOARD</v>
      </c>
      <c r="P281" s="231"/>
      <c r="Q281" s="198"/>
      <c r="R281" s="113"/>
      <c r="S281" s="113"/>
      <c r="T281" s="113"/>
      <c r="U281" s="113"/>
      <c r="V281" s="113"/>
      <c r="W281" s="113"/>
      <c r="X281" s="113"/>
      <c r="Y281" s="113"/>
      <c r="Z281" s="113"/>
      <c r="AA281" s="113"/>
      <c r="AB281" s="113"/>
      <c r="AC281" s="113"/>
      <c r="AD281" s="113"/>
      <c r="AE281" s="113"/>
      <c r="AF281" s="113"/>
      <c r="AG281" s="113"/>
      <c r="AH281" s="113"/>
      <c r="AI281" s="148"/>
    </row>
    <row r="282" spans="1:35" s="112" customFormat="1" ht="21.75" hidden="1" customHeight="1">
      <c r="A282" s="129">
        <f>IF(B281&lt;&gt;"",COUNTA(B$6:B281),"")</f>
        <v>276</v>
      </c>
      <c r="B282" s="217">
        <v>20669</v>
      </c>
      <c r="C282" s="255" t="s">
        <v>126</v>
      </c>
      <c r="D282" s="198">
        <v>4196</v>
      </c>
      <c r="E282" s="215" t="str">
        <f>VLOOKUP($B282,'trong tai xe'!A$1:B$201,2,0)</f>
        <v>2.5T</v>
      </c>
      <c r="F282" s="64" t="s">
        <v>96</v>
      </c>
      <c r="G282" s="132" t="str">
        <f>VLOOKUP(F282,Destination!$B$3:$E$337,2,0)</f>
        <v>SONG THAN</v>
      </c>
      <c r="H282" s="133">
        <f>VLOOKUP(F282,Destination!$B$2:$E$337,4,0)</f>
        <v>17</v>
      </c>
      <c r="I282" s="133">
        <f t="shared" si="8"/>
        <v>20</v>
      </c>
      <c r="J282" s="134">
        <f>INDEX(Cost!$A$2:$G$26,MATCH(I282,Cost!$A$2:$A$26,0),MATCH($E282,Cost!$A$2:$G$2,0))</f>
        <v>449720</v>
      </c>
      <c r="K282" s="141"/>
      <c r="L282" s="142"/>
      <c r="M282" s="228">
        <f t="shared" si="9"/>
        <v>449720</v>
      </c>
      <c r="N282" s="230"/>
      <c r="O282" s="144" t="str">
        <f>VLOOKUP($F282,Destination!B$3:G$338,6,0)</f>
        <v>THÙNG</v>
      </c>
      <c r="P282" s="231"/>
      <c r="Q282" s="198"/>
      <c r="R282" s="113"/>
      <c r="S282" s="113"/>
      <c r="T282" s="113"/>
      <c r="U282" s="113"/>
      <c r="V282" s="113"/>
      <c r="W282" s="113"/>
      <c r="X282" s="113"/>
      <c r="Y282" s="113"/>
      <c r="Z282" s="113"/>
      <c r="AA282" s="113"/>
      <c r="AB282" s="113"/>
      <c r="AC282" s="113"/>
      <c r="AD282" s="113"/>
      <c r="AE282" s="113"/>
      <c r="AF282" s="113"/>
      <c r="AG282" s="113"/>
      <c r="AH282" s="113"/>
      <c r="AI282" s="148"/>
    </row>
    <row r="283" spans="1:35" s="112" customFormat="1" ht="21.75" hidden="1" customHeight="1">
      <c r="A283" s="129">
        <f>IF(B282&lt;&gt;"",COUNTA(B$6:B282),"")</f>
        <v>277</v>
      </c>
      <c r="B283" s="217">
        <v>34439</v>
      </c>
      <c r="C283" s="249">
        <v>42531</v>
      </c>
      <c r="D283" s="198">
        <v>4146</v>
      </c>
      <c r="E283" s="215" t="str">
        <f>VLOOKUP($B283,'trong tai xe'!A$1:B$201,2,0)</f>
        <v>1.2T</v>
      </c>
      <c r="F283" s="64" t="s">
        <v>106</v>
      </c>
      <c r="G283" s="132" t="str">
        <f>VLOOKUP(F283,Destination!$B$3:$E$337,2,0)</f>
        <v>HCM</v>
      </c>
      <c r="H283" s="133">
        <f>VLOOKUP(F283,Destination!$B$2:$E$337,4,0)</f>
        <v>55</v>
      </c>
      <c r="I283" s="133">
        <f t="shared" si="8"/>
        <v>60</v>
      </c>
      <c r="J283" s="134">
        <f>INDEX(Cost!$A$2:$G$26,MATCH(I283,Cost!$A$2:$A$26,0),MATCH($E283,Cost!$A$2:$G$2,0))</f>
        <v>641078</v>
      </c>
      <c r="K283" s="141"/>
      <c r="L283" s="142"/>
      <c r="M283" s="228">
        <f t="shared" si="9"/>
        <v>641078</v>
      </c>
      <c r="N283" s="230"/>
      <c r="O283" s="144" t="str">
        <f>VLOOKUP($F283,Destination!B$3:G$338,6,0)</f>
        <v>THÙNG</v>
      </c>
      <c r="P283" s="231"/>
      <c r="Q283" s="198"/>
      <c r="R283" s="113"/>
      <c r="S283" s="113"/>
      <c r="T283" s="113"/>
      <c r="U283" s="113"/>
      <c r="V283" s="113"/>
      <c r="W283" s="113"/>
      <c r="X283" s="113"/>
      <c r="Y283" s="113"/>
      <c r="Z283" s="113"/>
      <c r="AA283" s="113"/>
      <c r="AB283" s="113"/>
      <c r="AC283" s="113"/>
      <c r="AD283" s="113"/>
      <c r="AE283" s="113"/>
      <c r="AF283" s="113"/>
      <c r="AG283" s="113"/>
      <c r="AH283" s="113"/>
      <c r="AI283" s="148"/>
    </row>
    <row r="284" spans="1:35" s="112" customFormat="1" ht="21.75" hidden="1" customHeight="1">
      <c r="A284" s="129">
        <f>IF(B283&lt;&gt;"",COUNTA(B$6:B283),"")</f>
        <v>278</v>
      </c>
      <c r="B284" s="217">
        <v>34439</v>
      </c>
      <c r="C284" s="249">
        <v>42531</v>
      </c>
      <c r="D284" s="198">
        <v>4154</v>
      </c>
      <c r="E284" s="215" t="str">
        <f>VLOOKUP($B284,'trong tai xe'!A$1:B$201,2,0)</f>
        <v>1.2T</v>
      </c>
      <c r="F284" s="64" t="s">
        <v>69</v>
      </c>
      <c r="G284" s="132" t="str">
        <f>VLOOKUP(F284,Destination!$B$3:$E$337,2,0)</f>
        <v>HCM(Q9)</v>
      </c>
      <c r="H284" s="133">
        <f>VLOOKUP(F284,Destination!$B$2:$E$337,4,0)</f>
        <v>27</v>
      </c>
      <c r="I284" s="133">
        <f t="shared" si="8"/>
        <v>30</v>
      </c>
      <c r="J284" s="134">
        <f>INDEX(Cost!$A$2:$G$26,MATCH(I284,Cost!$A$2:$A$26,0),MATCH($E284,Cost!$A$2:$G$2,0))</f>
        <v>463102</v>
      </c>
      <c r="K284" s="141"/>
      <c r="L284" s="142"/>
      <c r="M284" s="228">
        <f t="shared" si="9"/>
        <v>463102</v>
      </c>
      <c r="N284" s="230"/>
      <c r="O284" s="144" t="str">
        <f>VLOOKUP($F284,Destination!B$3:G$338,6,0)</f>
        <v>THÙNG</v>
      </c>
      <c r="P284" s="231"/>
      <c r="Q284" s="198"/>
      <c r="R284" s="113"/>
      <c r="S284" s="113"/>
      <c r="T284" s="113"/>
      <c r="U284" s="113"/>
      <c r="V284" s="113"/>
      <c r="W284" s="113"/>
      <c r="X284" s="113"/>
      <c r="Y284" s="113"/>
      <c r="Z284" s="113"/>
      <c r="AA284" s="113"/>
      <c r="AB284" s="113"/>
      <c r="AC284" s="113"/>
      <c r="AD284" s="113"/>
      <c r="AE284" s="113"/>
      <c r="AF284" s="113"/>
      <c r="AG284" s="113"/>
      <c r="AH284" s="113"/>
      <c r="AI284" s="148"/>
    </row>
    <row r="285" spans="1:35" s="112" customFormat="1" ht="21.75" hidden="1" customHeight="1">
      <c r="A285" s="129">
        <f>IF(B284&lt;&gt;"",COUNTA(B$6:B284),"")</f>
        <v>279</v>
      </c>
      <c r="B285" s="217">
        <v>34439</v>
      </c>
      <c r="C285" s="249">
        <v>42561</v>
      </c>
      <c r="D285" s="198">
        <v>4192</v>
      </c>
      <c r="E285" s="215" t="str">
        <f>VLOOKUP($B285,'trong tai xe'!A$1:B$201,2,0)</f>
        <v>1.2T</v>
      </c>
      <c r="F285" s="64" t="s">
        <v>89</v>
      </c>
      <c r="G285" s="132" t="str">
        <f>VLOOKUP(F285,Destination!$B$3:$E$337,2,0)</f>
        <v>Binh Duong</v>
      </c>
      <c r="H285" s="133">
        <f>VLOOKUP(F285,Destination!$B$2:$E$337,4,0)</f>
        <v>10</v>
      </c>
      <c r="I285" s="133">
        <f t="shared" si="8"/>
        <v>10</v>
      </c>
      <c r="J285" s="134">
        <f>INDEX(Cost!$A$2:$G$26,MATCH(I285,Cost!$A$2:$A$26,0),MATCH($E285,Cost!$A$2:$G$2,0))</f>
        <v>332290</v>
      </c>
      <c r="K285" s="141"/>
      <c r="L285" s="142"/>
      <c r="M285" s="228">
        <f t="shared" si="9"/>
        <v>332290</v>
      </c>
      <c r="N285" s="230"/>
      <c r="O285" s="144" t="str">
        <f>VLOOKUP($F285,Destination!B$3:G$338,6,0)</f>
        <v>THÙNG</v>
      </c>
      <c r="P285" s="231"/>
      <c r="Q285" s="198"/>
      <c r="R285" s="113"/>
      <c r="S285" s="113"/>
      <c r="T285" s="113"/>
      <c r="U285" s="113"/>
      <c r="V285" s="113"/>
      <c r="W285" s="113"/>
      <c r="X285" s="113"/>
      <c r="Y285" s="113"/>
      <c r="Z285" s="113"/>
      <c r="AA285" s="113"/>
      <c r="AB285" s="113"/>
      <c r="AC285" s="113"/>
      <c r="AD285" s="113"/>
      <c r="AE285" s="113"/>
      <c r="AF285" s="113"/>
      <c r="AG285" s="113"/>
      <c r="AH285" s="113"/>
      <c r="AI285" s="148"/>
    </row>
    <row r="286" spans="1:35" s="112" customFormat="1" ht="21.75" hidden="1" customHeight="1">
      <c r="A286" s="129">
        <f>IF(B285&lt;&gt;"",COUNTA(B$6:B285),"")</f>
        <v>280</v>
      </c>
      <c r="B286" s="217">
        <v>34439</v>
      </c>
      <c r="C286" s="249">
        <v>42561</v>
      </c>
      <c r="D286" s="198">
        <v>3636</v>
      </c>
      <c r="E286" s="215" t="str">
        <f>VLOOKUP($B286,'trong tai xe'!A$1:B$201,2,0)</f>
        <v>1.2T</v>
      </c>
      <c r="F286" s="64" t="s">
        <v>86</v>
      </c>
      <c r="G286" s="132" t="str">
        <f>VLOOKUP(F286,Destination!$B$3:$E$337,2,0)</f>
        <v>Binh Duong</v>
      </c>
      <c r="H286" s="133">
        <f>VLOOKUP(F286,Destination!$B$2:$E$337,4,0)</f>
        <v>25</v>
      </c>
      <c r="I286" s="133">
        <f t="shared" si="8"/>
        <v>30</v>
      </c>
      <c r="J286" s="134">
        <f>INDEX(Cost!$A$2:$G$26,MATCH(I286,Cost!$A$2:$A$26,0),MATCH($E286,Cost!$A$2:$G$2,0))</f>
        <v>463102</v>
      </c>
      <c r="K286" s="141">
        <f>J286/2</f>
        <v>231551</v>
      </c>
      <c r="L286" s="142" t="s">
        <v>115</v>
      </c>
      <c r="M286" s="228">
        <f t="shared" si="9"/>
        <v>694653</v>
      </c>
      <c r="N286" s="230"/>
      <c r="O286" s="144" t="str">
        <f>VLOOKUP($F286,Destination!B$3:G$338,6,0)</f>
        <v>BOARD</v>
      </c>
      <c r="P286" s="231"/>
      <c r="Q286" s="198"/>
      <c r="R286" s="113"/>
      <c r="S286" s="113"/>
      <c r="T286" s="113"/>
      <c r="U286" s="113"/>
      <c r="V286" s="113"/>
      <c r="W286" s="113"/>
      <c r="X286" s="113"/>
      <c r="Y286" s="113"/>
      <c r="Z286" s="113"/>
      <c r="AA286" s="113"/>
      <c r="AB286" s="113"/>
      <c r="AC286" s="113"/>
      <c r="AD286" s="113"/>
      <c r="AE286" s="113"/>
      <c r="AF286" s="113"/>
      <c r="AG286" s="113"/>
      <c r="AH286" s="113"/>
      <c r="AI286" s="148"/>
    </row>
    <row r="287" spans="1:35" s="112" customFormat="1" ht="21.75" hidden="1" customHeight="1">
      <c r="A287" s="129">
        <f>IF(B286&lt;&gt;"",COUNTA(B$6:B286),"")</f>
        <v>281</v>
      </c>
      <c r="B287" s="217">
        <v>34439</v>
      </c>
      <c r="C287" s="249">
        <v>42592</v>
      </c>
      <c r="D287" s="198">
        <v>3811</v>
      </c>
      <c r="E287" s="215" t="str">
        <f>VLOOKUP($B287,'trong tai xe'!A$1:B$201,2,0)</f>
        <v>1.2T</v>
      </c>
      <c r="F287" s="64" t="s">
        <v>117</v>
      </c>
      <c r="G287" s="132" t="str">
        <f>VLOOKUP(F287,Destination!$B$3:$E$337,2,0)</f>
        <v>Long An</v>
      </c>
      <c r="H287" s="133">
        <f>VLOOKUP(F287,Destination!$B$2:$E$337,4,0)</f>
        <v>93</v>
      </c>
      <c r="I287" s="133">
        <f t="shared" si="8"/>
        <v>100</v>
      </c>
      <c r="J287" s="134">
        <f>INDEX(Cost!$A$2:$G$26,MATCH(I287,Cost!$A$2:$A$26,0),MATCH($E287,Cost!$A$2:$G$2,0))</f>
        <v>871576</v>
      </c>
      <c r="K287" s="197"/>
      <c r="L287" s="196"/>
      <c r="M287" s="228">
        <f t="shared" si="9"/>
        <v>871576</v>
      </c>
      <c r="N287" s="230"/>
      <c r="O287" s="144" t="str">
        <f>VLOOKUP($F287,Destination!B$3:G$338,6,0)</f>
        <v>THÙNG</v>
      </c>
      <c r="P287" s="231"/>
      <c r="Q287" s="198"/>
      <c r="R287" s="113"/>
      <c r="S287" s="113"/>
      <c r="T287" s="113"/>
      <c r="U287" s="113"/>
      <c r="V287" s="113"/>
      <c r="W287" s="113"/>
      <c r="X287" s="113"/>
      <c r="Y287" s="113"/>
      <c r="Z287" s="113"/>
      <c r="AA287" s="113"/>
      <c r="AB287" s="113"/>
      <c r="AC287" s="113"/>
      <c r="AD287" s="113"/>
      <c r="AE287" s="113"/>
      <c r="AF287" s="113"/>
      <c r="AG287" s="113"/>
      <c r="AH287" s="113"/>
      <c r="AI287" s="148"/>
    </row>
    <row r="288" spans="1:35" s="112" customFormat="1" ht="21.75" hidden="1" customHeight="1">
      <c r="A288" s="129">
        <f>IF(B287&lt;&gt;"",COUNTA(B$6:B287),"")</f>
        <v>282</v>
      </c>
      <c r="B288" s="217">
        <v>34439</v>
      </c>
      <c r="C288" s="249" t="s">
        <v>661</v>
      </c>
      <c r="D288" s="198">
        <v>2777</v>
      </c>
      <c r="E288" s="215" t="str">
        <f>VLOOKUP($B288,'trong tai xe'!A$1:B$201,2,0)</f>
        <v>1.2T</v>
      </c>
      <c r="F288" s="64" t="s">
        <v>75</v>
      </c>
      <c r="G288" s="132" t="str">
        <f>VLOOKUP(F288,Destination!$B$3:$E$337,2,0)</f>
        <v>VINH LONG</v>
      </c>
      <c r="H288" s="133">
        <f>VLOOKUP(F288,Destination!$B$2:$E$337,4,0)</f>
        <v>179</v>
      </c>
      <c r="I288" s="133">
        <f t="shared" si="8"/>
        <v>180</v>
      </c>
      <c r="J288" s="134">
        <f>INDEX(Cost!$A$2:$G$26,MATCH(I288,Cost!$A$2:$A$26,0),MATCH($E288,Cost!$A$2:$G$2,0))</f>
        <v>2472000</v>
      </c>
      <c r="K288" s="141"/>
      <c r="L288" s="142"/>
      <c r="M288" s="228">
        <f t="shared" si="9"/>
        <v>2472000</v>
      </c>
      <c r="N288" s="230"/>
      <c r="O288" s="144" t="str">
        <f>VLOOKUP($F288,Destination!B$3:G$338,6,0)</f>
        <v>THÙNG</v>
      </c>
      <c r="P288" s="231"/>
      <c r="Q288" s="198"/>
      <c r="R288" s="113"/>
      <c r="S288" s="113"/>
      <c r="T288" s="113"/>
      <c r="U288" s="113"/>
      <c r="V288" s="113"/>
      <c r="W288" s="113"/>
      <c r="X288" s="113"/>
      <c r="Y288" s="113"/>
      <c r="Z288" s="113"/>
      <c r="AA288" s="113"/>
      <c r="AB288" s="113"/>
      <c r="AC288" s="113"/>
      <c r="AD288" s="113"/>
      <c r="AE288" s="113"/>
      <c r="AF288" s="113"/>
      <c r="AG288" s="113"/>
      <c r="AH288" s="113"/>
      <c r="AI288" s="148"/>
    </row>
    <row r="289" spans="1:35" s="112" customFormat="1" ht="21.75" hidden="1" customHeight="1">
      <c r="A289" s="129">
        <f>IF(B288&lt;&gt;"",COUNTA(B$6:B288),"")</f>
        <v>283</v>
      </c>
      <c r="B289" s="217">
        <v>34439</v>
      </c>
      <c r="C289" s="249">
        <v>42439</v>
      </c>
      <c r="D289" s="198">
        <v>4323</v>
      </c>
      <c r="E289" s="215" t="str">
        <f>VLOOKUP($B289,'trong tai xe'!A$1:B$201,2,0)</f>
        <v>1.2T</v>
      </c>
      <c r="F289" s="64" t="s">
        <v>76</v>
      </c>
      <c r="G289" s="132" t="str">
        <f>VLOOKUP(F289,Destination!$B$3:$E$337,2,0)</f>
        <v>Binh Duong</v>
      </c>
      <c r="H289" s="133">
        <f>VLOOKUP(F289,Destination!$B$2:$E$337,4,0)</f>
        <v>1</v>
      </c>
      <c r="I289" s="133">
        <f t="shared" si="8"/>
        <v>10</v>
      </c>
      <c r="J289" s="134">
        <f>INDEX(Cost!$A$2:$G$26,MATCH(I289,Cost!$A$2:$A$26,0),MATCH($E289,Cost!$A$2:$G$2,0))*0.9</f>
        <v>299061</v>
      </c>
      <c r="K289" s="141"/>
      <c r="L289" s="142"/>
      <c r="M289" s="228">
        <f t="shared" si="9"/>
        <v>299061</v>
      </c>
      <c r="N289" s="230"/>
      <c r="O289" s="144" t="str">
        <f>VLOOKUP($F289,Destination!B$3:G$338,6,0)</f>
        <v>THÙNG</v>
      </c>
      <c r="P289" s="231"/>
      <c r="Q289" s="198"/>
      <c r="R289" s="113"/>
      <c r="S289" s="113"/>
      <c r="T289" s="113"/>
      <c r="U289" s="113"/>
      <c r="V289" s="113"/>
      <c r="W289" s="113"/>
      <c r="X289" s="113"/>
      <c r="Y289" s="113"/>
      <c r="Z289" s="113"/>
      <c r="AA289" s="113"/>
      <c r="AB289" s="113"/>
      <c r="AC289" s="113"/>
      <c r="AD289" s="113"/>
      <c r="AE289" s="113"/>
      <c r="AF289" s="113"/>
      <c r="AG289" s="113"/>
      <c r="AH289" s="113"/>
      <c r="AI289" s="148"/>
    </row>
    <row r="290" spans="1:35" s="112" customFormat="1" ht="21.75" hidden="1" customHeight="1">
      <c r="A290" s="129">
        <f>IF(B289&lt;&gt;"",COUNTA(B$6:B289),"")</f>
        <v>284</v>
      </c>
      <c r="B290" s="217">
        <v>34439</v>
      </c>
      <c r="C290" s="249">
        <v>42439</v>
      </c>
      <c r="D290" s="198">
        <v>4210</v>
      </c>
      <c r="E290" s="215" t="str">
        <f>VLOOKUP($B290,'trong tai xe'!A$1:B$201,2,0)</f>
        <v>1.2T</v>
      </c>
      <c r="F290" s="64" t="s">
        <v>77</v>
      </c>
      <c r="G290" s="132" t="str">
        <f>VLOOKUP(F290,Destination!$B$3:$E$337,2,0)</f>
        <v>SONG THAN 3</v>
      </c>
      <c r="H290" s="133">
        <f>VLOOKUP(F290,Destination!$B$2:$E$337,4,0)</f>
        <v>24</v>
      </c>
      <c r="I290" s="133">
        <f t="shared" si="8"/>
        <v>30</v>
      </c>
      <c r="J290" s="134">
        <f>INDEX(Cost!$A$2:$G$26,MATCH(I290,Cost!$A$2:$A$26,0),MATCH($E290,Cost!$A$2:$G$2,0))</f>
        <v>463102</v>
      </c>
      <c r="K290" s="141"/>
      <c r="L290" s="142"/>
      <c r="M290" s="228">
        <f t="shared" si="9"/>
        <v>463102</v>
      </c>
      <c r="N290" s="230"/>
      <c r="O290" s="144" t="str">
        <f>VLOOKUP($F290,Destination!B$3:G$338,6,0)</f>
        <v>BOARD</v>
      </c>
      <c r="P290" s="231"/>
      <c r="Q290" s="198"/>
      <c r="R290" s="113"/>
      <c r="S290" s="113"/>
      <c r="T290" s="113"/>
      <c r="U290" s="113"/>
      <c r="V290" s="113"/>
      <c r="W290" s="113"/>
      <c r="X290" s="113"/>
      <c r="Y290" s="113"/>
      <c r="Z290" s="113"/>
      <c r="AA290" s="113"/>
      <c r="AB290" s="113"/>
      <c r="AC290" s="113"/>
      <c r="AD290" s="113"/>
      <c r="AE290" s="113"/>
      <c r="AF290" s="113"/>
      <c r="AG290" s="113"/>
      <c r="AH290" s="113"/>
      <c r="AI290" s="148"/>
    </row>
    <row r="291" spans="1:35" s="112" customFormat="1" ht="21.75" hidden="1" customHeight="1">
      <c r="A291" s="129">
        <f>IF(B290&lt;&gt;"",COUNTA(B$6:B290),"")</f>
        <v>285</v>
      </c>
      <c r="B291" s="217">
        <v>34439</v>
      </c>
      <c r="C291" s="249">
        <v>42470</v>
      </c>
      <c r="D291" s="198">
        <v>4224</v>
      </c>
      <c r="E291" s="215" t="str">
        <f>VLOOKUP($B291,'trong tai xe'!A$1:B$201,2,0)</f>
        <v>1.2T</v>
      </c>
      <c r="F291" s="64" t="s">
        <v>78</v>
      </c>
      <c r="G291" s="132" t="str">
        <f>VLOOKUP(F291,Destination!$B$3:$E$337,2,0)</f>
        <v>HCM</v>
      </c>
      <c r="H291" s="133">
        <f>VLOOKUP(F291,Destination!$B$2:$E$337,4,0)</f>
        <v>35</v>
      </c>
      <c r="I291" s="133">
        <f t="shared" si="8"/>
        <v>40</v>
      </c>
      <c r="J291" s="134">
        <f>INDEX(Cost!$A$2:$G$26,MATCH(I291,Cost!$A$2:$A$26,0),MATCH($E291,Cost!$A$2:$G$2,0))</f>
        <v>521455</v>
      </c>
      <c r="K291" s="141"/>
      <c r="L291" s="142"/>
      <c r="M291" s="228">
        <f t="shared" si="9"/>
        <v>521455</v>
      </c>
      <c r="N291" s="230"/>
      <c r="O291" s="144" t="str">
        <f>VLOOKUP($F291,Destination!B$3:G$338,6,0)</f>
        <v>THÙNG</v>
      </c>
      <c r="P291" s="231"/>
      <c r="Q291" s="198"/>
      <c r="R291" s="113"/>
      <c r="S291" s="113"/>
      <c r="T291" s="113"/>
      <c r="U291" s="113"/>
      <c r="V291" s="113"/>
      <c r="W291" s="113"/>
      <c r="X291" s="113"/>
      <c r="Y291" s="113"/>
      <c r="Z291" s="113"/>
      <c r="AA291" s="113"/>
      <c r="AB291" s="113"/>
      <c r="AC291" s="113"/>
      <c r="AD291" s="113"/>
      <c r="AE291" s="113"/>
      <c r="AF291" s="113"/>
      <c r="AG291" s="113"/>
      <c r="AH291" s="113"/>
      <c r="AI291" s="148"/>
    </row>
    <row r="292" spans="1:35" s="112" customFormat="1" ht="21.75" hidden="1" customHeight="1">
      <c r="A292" s="129">
        <f>IF(B291&lt;&gt;"",COUNTA(B$6:B291),"")</f>
        <v>286</v>
      </c>
      <c r="B292" s="217">
        <v>34439</v>
      </c>
      <c r="C292" s="249">
        <v>42470</v>
      </c>
      <c r="D292" s="198">
        <v>4339</v>
      </c>
      <c r="E292" s="215" t="str">
        <f>VLOOKUP($B292,'trong tai xe'!A$1:B$201,2,0)</f>
        <v>1.2T</v>
      </c>
      <c r="F292" s="64" t="s">
        <v>79</v>
      </c>
      <c r="G292" s="132" t="str">
        <f>VLOOKUP(F292,Destination!$B$3:$E$337,2,0)</f>
        <v>LONG AN</v>
      </c>
      <c r="H292" s="133">
        <f>VLOOKUP(F292,Destination!$B$2:$E$337,4,0)</f>
        <v>66</v>
      </c>
      <c r="I292" s="133">
        <f t="shared" si="8"/>
        <v>70</v>
      </c>
      <c r="J292" s="134">
        <f>INDEX(Cost!$A$2:$G$26,MATCH(I292,Cost!$A$2:$A$26,0),MATCH($E292,Cost!$A$2:$G$2,0))</f>
        <v>696515</v>
      </c>
      <c r="K292" s="141"/>
      <c r="L292" s="142"/>
      <c r="M292" s="228">
        <f t="shared" si="9"/>
        <v>696515</v>
      </c>
      <c r="N292" s="230"/>
      <c r="O292" s="144" t="str">
        <f>VLOOKUP($F292,Destination!B$3:G$338,6,0)</f>
        <v>THÙNG</v>
      </c>
      <c r="P292" s="231"/>
      <c r="Q292" s="198"/>
      <c r="R292" s="113"/>
      <c r="S292" s="113"/>
      <c r="T292" s="113"/>
      <c r="U292" s="113"/>
      <c r="V292" s="113"/>
      <c r="W292" s="113"/>
      <c r="X292" s="113"/>
      <c r="Y292" s="113"/>
      <c r="Z292" s="113"/>
      <c r="AA292" s="113"/>
      <c r="AB292" s="113"/>
      <c r="AC292" s="113"/>
      <c r="AD292" s="113"/>
      <c r="AE292" s="113"/>
      <c r="AF292" s="113"/>
      <c r="AG292" s="113"/>
      <c r="AH292" s="113"/>
      <c r="AI292" s="148"/>
    </row>
    <row r="293" spans="1:35" s="112" customFormat="1" ht="21.75" hidden="1" customHeight="1">
      <c r="A293" s="129">
        <f>IF(B292&lt;&gt;"",COUNTA(B$6:B292),"")</f>
        <v>287</v>
      </c>
      <c r="B293" s="217">
        <v>34439</v>
      </c>
      <c r="C293" s="249">
        <v>42500</v>
      </c>
      <c r="D293" s="198">
        <v>4477</v>
      </c>
      <c r="E293" s="215" t="str">
        <f>VLOOKUP($B293,'trong tai xe'!A$1:B$201,2,0)</f>
        <v>1.2T</v>
      </c>
      <c r="F293" s="64" t="s">
        <v>80</v>
      </c>
      <c r="G293" s="132" t="str">
        <f>VLOOKUP(F293,Destination!$B$3:$E$337,2,0)</f>
        <v>HCM</v>
      </c>
      <c r="H293" s="133">
        <f>VLOOKUP(F293,Destination!$B$2:$E$337,4,0)</f>
        <v>37</v>
      </c>
      <c r="I293" s="133">
        <f t="shared" si="8"/>
        <v>40</v>
      </c>
      <c r="J293" s="134">
        <f>INDEX(Cost!$A$2:$G$26,MATCH(I293,Cost!$A$2:$A$26,0),MATCH($E293,Cost!$A$2:$G$2,0))</f>
        <v>521455</v>
      </c>
      <c r="K293" s="141"/>
      <c r="L293" s="142"/>
      <c r="M293" s="228">
        <f t="shared" si="9"/>
        <v>521455</v>
      </c>
      <c r="N293" s="230"/>
      <c r="O293" s="144" t="str">
        <f>VLOOKUP($F293,Destination!B$3:G$338,6,0)</f>
        <v>THÙNG</v>
      </c>
      <c r="P293" s="231"/>
      <c r="Q293" s="198"/>
      <c r="R293" s="113"/>
      <c r="S293" s="113"/>
      <c r="T293" s="113"/>
      <c r="U293" s="113"/>
      <c r="V293" s="113"/>
      <c r="W293" s="113"/>
      <c r="X293" s="113"/>
      <c r="Y293" s="113"/>
      <c r="Z293" s="113"/>
      <c r="AA293" s="113"/>
      <c r="AB293" s="113"/>
      <c r="AC293" s="113"/>
      <c r="AD293" s="113"/>
      <c r="AE293" s="113"/>
      <c r="AF293" s="113"/>
      <c r="AG293" s="113"/>
      <c r="AH293" s="113"/>
      <c r="AI293" s="148"/>
    </row>
    <row r="294" spans="1:35" s="112" customFormat="1" ht="21.75" hidden="1" customHeight="1">
      <c r="A294" s="129">
        <f>IF(B293&lt;&gt;"",COUNTA(B$6:B293),"")</f>
        <v>288</v>
      </c>
      <c r="B294" s="217">
        <v>34439</v>
      </c>
      <c r="C294" s="249">
        <v>42500</v>
      </c>
      <c r="D294" s="198">
        <v>4464</v>
      </c>
      <c r="E294" s="215" t="str">
        <f>VLOOKUP($B294,'trong tai xe'!A$1:B$201,2,0)</f>
        <v>1.2T</v>
      </c>
      <c r="F294" s="64" t="s">
        <v>81</v>
      </c>
      <c r="G294" s="132" t="str">
        <f>VLOOKUP(F294,Destination!$B$3:$E$337,2,0)</f>
        <v>Binh Duong</v>
      </c>
      <c r="H294" s="133">
        <f>VLOOKUP(F294,Destination!$B$2:$E$337,4,0)</f>
        <v>5</v>
      </c>
      <c r="I294" s="133">
        <f t="shared" si="8"/>
        <v>10</v>
      </c>
      <c r="J294" s="134">
        <f>INDEX(Cost!$A$2:$G$26,MATCH(I294,Cost!$A$2:$A$26,0),MATCH($E294,Cost!$A$2:$G$2,0))</f>
        <v>332290</v>
      </c>
      <c r="K294" s="141"/>
      <c r="L294" s="142"/>
      <c r="M294" s="228">
        <f t="shared" si="9"/>
        <v>332290</v>
      </c>
      <c r="N294" s="230"/>
      <c r="O294" s="144" t="str">
        <f>VLOOKUP($F294,Destination!B$3:G$338,6,0)</f>
        <v>THÙNG</v>
      </c>
      <c r="P294" s="231"/>
      <c r="Q294" s="198"/>
      <c r="R294" s="113"/>
      <c r="S294" s="113"/>
      <c r="T294" s="113"/>
      <c r="U294" s="113"/>
      <c r="V294" s="113"/>
      <c r="W294" s="113"/>
      <c r="X294" s="113"/>
      <c r="Y294" s="113"/>
      <c r="Z294" s="113"/>
      <c r="AA294" s="113"/>
      <c r="AB294" s="113"/>
      <c r="AC294" s="113"/>
      <c r="AD294" s="113"/>
      <c r="AE294" s="113"/>
      <c r="AF294" s="113"/>
      <c r="AG294" s="113"/>
      <c r="AH294" s="113"/>
      <c r="AI294" s="148"/>
    </row>
    <row r="295" spans="1:35" s="112" customFormat="1" ht="21.75" hidden="1" customHeight="1">
      <c r="A295" s="129">
        <f>IF(B294&lt;&gt;"",COUNTA(B$6:B294),"")</f>
        <v>289</v>
      </c>
      <c r="B295" s="217">
        <v>34439</v>
      </c>
      <c r="C295" s="249">
        <v>42653</v>
      </c>
      <c r="D295" s="198">
        <v>3729</v>
      </c>
      <c r="E295" s="215" t="str">
        <f>VLOOKUP($B295,'trong tai xe'!A$1:B$201,2,0)</f>
        <v>1.2T</v>
      </c>
      <c r="F295" s="51" t="s">
        <v>131</v>
      </c>
      <c r="G295" s="132" t="str">
        <f>VLOOKUP(F295,Destination!$B$3:$E$337,2,0)</f>
        <v>DONG XOAI</v>
      </c>
      <c r="H295" s="133">
        <f>VLOOKUP(F295,Destination!$B$2:$E$337,4,0)</f>
        <v>120</v>
      </c>
      <c r="I295" s="133">
        <f t="shared" si="8"/>
        <v>120</v>
      </c>
      <c r="J295" s="134">
        <f>INDEX(Cost!$A$2:$G$26,MATCH(I295,Cost!$A$2:$A$26,0),MATCH($E295,Cost!$A$2:$G$2,0))</f>
        <v>988283</v>
      </c>
      <c r="K295" s="141"/>
      <c r="L295" s="142"/>
      <c r="M295" s="228">
        <f t="shared" si="9"/>
        <v>988283</v>
      </c>
      <c r="N295" s="230"/>
      <c r="O295" s="144" t="str">
        <f>VLOOKUP($F295,Destination!B$3:G$338,6,0)</f>
        <v>THÙNG</v>
      </c>
      <c r="P295" s="231"/>
      <c r="Q295" s="198"/>
      <c r="R295" s="113"/>
      <c r="S295" s="113"/>
      <c r="T295" s="113"/>
      <c r="U295" s="113"/>
      <c r="V295" s="113"/>
      <c r="W295" s="113"/>
      <c r="X295" s="113"/>
      <c r="Y295" s="113"/>
      <c r="Z295" s="113"/>
      <c r="AA295" s="113"/>
      <c r="AB295" s="113"/>
      <c r="AC295" s="113"/>
      <c r="AD295" s="113"/>
      <c r="AE295" s="113"/>
      <c r="AF295" s="113"/>
      <c r="AG295" s="113"/>
      <c r="AH295" s="113"/>
      <c r="AI295" s="148"/>
    </row>
    <row r="296" spans="1:35" s="112" customFormat="1" ht="21.75" hidden="1" customHeight="1">
      <c r="A296" s="129">
        <f>IF(B295&lt;&gt;"",COUNTA(B$6:B295),"")</f>
        <v>290</v>
      </c>
      <c r="B296" s="217">
        <v>34439</v>
      </c>
      <c r="C296" s="249">
        <v>42684</v>
      </c>
      <c r="D296" s="198">
        <v>3668</v>
      </c>
      <c r="E296" s="215" t="str">
        <f>VLOOKUP($B296,'trong tai xe'!A$1:B$201,2,0)</f>
        <v>1.2T</v>
      </c>
      <c r="F296" s="64" t="s">
        <v>138</v>
      </c>
      <c r="G296" s="132" t="str">
        <f>VLOOKUP(F296,Destination!$B$3:$E$337,2,0)</f>
        <v>Lam Dong</v>
      </c>
      <c r="H296" s="133">
        <f>VLOOKUP(F296,Destination!$B$2:$E$337,4,0)</f>
        <v>195</v>
      </c>
      <c r="I296" s="133">
        <f t="shared" si="8"/>
        <v>200</v>
      </c>
      <c r="J296" s="134">
        <f>INDEX(Cost!$A$2:$G$26,MATCH(I296,Cost!$A$2:$A$26,0),MATCH($E296,Cost!$A$2:$G$2,0))</f>
        <v>2769794</v>
      </c>
      <c r="K296" s="141"/>
      <c r="L296" s="142"/>
      <c r="M296" s="228">
        <f t="shared" si="9"/>
        <v>2769794</v>
      </c>
      <c r="N296" s="230"/>
      <c r="O296" s="144" t="str">
        <f>VLOOKUP($F296,Destination!B$3:G$338,6,0)</f>
        <v>THÙNG</v>
      </c>
      <c r="P296" s="231"/>
      <c r="Q296" s="198"/>
      <c r="R296" s="113"/>
      <c r="S296" s="113"/>
      <c r="T296" s="113"/>
      <c r="U296" s="113"/>
      <c r="V296" s="113"/>
      <c r="W296" s="113"/>
      <c r="X296" s="113"/>
      <c r="Y296" s="113"/>
      <c r="Z296" s="113"/>
      <c r="AA296" s="113"/>
      <c r="AB296" s="113"/>
      <c r="AC296" s="113"/>
      <c r="AD296" s="113"/>
      <c r="AE296" s="113"/>
      <c r="AF296" s="113"/>
      <c r="AG296" s="113"/>
      <c r="AH296" s="113"/>
      <c r="AI296" s="148"/>
    </row>
    <row r="297" spans="1:35" s="112" customFormat="1" ht="21.75" hidden="1" customHeight="1">
      <c r="A297" s="129">
        <f>IF(B296&lt;&gt;"",COUNTA(B$6:B296),"")</f>
        <v>291</v>
      </c>
      <c r="B297" s="217">
        <v>44457</v>
      </c>
      <c r="C297" s="249">
        <v>42379</v>
      </c>
      <c r="D297" s="198">
        <v>2787</v>
      </c>
      <c r="E297" s="215" t="str">
        <f>VLOOKUP($B297,'trong tai xe'!A$1:B$201,2,0)</f>
        <v>2.5T</v>
      </c>
      <c r="F297" s="64" t="s">
        <v>95</v>
      </c>
      <c r="G297" s="132" t="str">
        <f>VLOOKUP(F297,Destination!$B$3:$E$337,2,0)</f>
        <v>Binh Duong</v>
      </c>
      <c r="H297" s="133">
        <f>VLOOKUP(F297,Destination!$B$2:$E$337,4,0)</f>
        <v>15</v>
      </c>
      <c r="I297" s="133">
        <f t="shared" si="8"/>
        <v>20</v>
      </c>
      <c r="J297" s="134">
        <f>INDEX(Cost!$A$2:$G$26,MATCH(I297,Cost!$A$2:$A$26,0),MATCH($E297,Cost!$A$2:$G$2,0))</f>
        <v>449720</v>
      </c>
      <c r="K297" s="141"/>
      <c r="L297" s="142"/>
      <c r="M297" s="228">
        <f t="shared" si="9"/>
        <v>449720</v>
      </c>
      <c r="N297" s="230"/>
      <c r="O297" s="144" t="str">
        <f>VLOOKUP($F297,Destination!B$3:G$338,6,0)</f>
        <v>THÙNG</v>
      </c>
      <c r="P297" s="231"/>
      <c r="Q297" s="198"/>
      <c r="R297" s="113"/>
      <c r="S297" s="113"/>
      <c r="T297" s="113"/>
      <c r="U297" s="113"/>
      <c r="V297" s="113"/>
      <c r="W297" s="113"/>
      <c r="X297" s="113"/>
      <c r="Y297" s="113"/>
      <c r="Z297" s="113"/>
      <c r="AA297" s="113"/>
      <c r="AB297" s="113"/>
      <c r="AC297" s="113"/>
      <c r="AD297" s="113"/>
      <c r="AE297" s="113"/>
      <c r="AF297" s="113"/>
      <c r="AG297" s="113"/>
      <c r="AH297" s="113"/>
      <c r="AI297" s="148"/>
    </row>
    <row r="298" spans="1:35" s="112" customFormat="1" ht="21.75" hidden="1" customHeight="1">
      <c r="A298" s="129">
        <f>IF(B297&lt;&gt;"",COUNTA(B$6:B297),"")</f>
        <v>292</v>
      </c>
      <c r="B298" s="217">
        <v>44457</v>
      </c>
      <c r="C298" s="249">
        <v>42379</v>
      </c>
      <c r="D298" s="198">
        <v>4289</v>
      </c>
      <c r="E298" s="215" t="str">
        <f>VLOOKUP($B298,'trong tai xe'!A$1:B$201,2,0)</f>
        <v>2.5T</v>
      </c>
      <c r="F298" s="64" t="s">
        <v>96</v>
      </c>
      <c r="G298" s="132" t="str">
        <f>VLOOKUP(F298,Destination!$B$3:$E$337,2,0)</f>
        <v>SONG THAN</v>
      </c>
      <c r="H298" s="133">
        <f>VLOOKUP(F298,Destination!$B$2:$E$337,4,0)</f>
        <v>17</v>
      </c>
      <c r="I298" s="133">
        <f t="shared" si="8"/>
        <v>20</v>
      </c>
      <c r="J298" s="134">
        <f>INDEX(Cost!$A$2:$G$26,MATCH(I298,Cost!$A$2:$A$26,0),MATCH($E298,Cost!$A$2:$G$2,0))</f>
        <v>449720</v>
      </c>
      <c r="K298" s="141"/>
      <c r="L298" s="142"/>
      <c r="M298" s="228">
        <f t="shared" si="9"/>
        <v>449720</v>
      </c>
      <c r="N298" s="230"/>
      <c r="O298" s="144" t="str">
        <f>VLOOKUP($F298,Destination!B$3:G$338,6,0)</f>
        <v>THÙNG</v>
      </c>
      <c r="P298" s="231"/>
      <c r="Q298" s="198"/>
      <c r="R298" s="113"/>
      <c r="S298" s="113"/>
      <c r="T298" s="113"/>
      <c r="U298" s="113"/>
      <c r="V298" s="113"/>
      <c r="W298" s="113"/>
      <c r="X298" s="113"/>
      <c r="Y298" s="113"/>
      <c r="Z298" s="113"/>
      <c r="AA298" s="113"/>
      <c r="AB298" s="113"/>
      <c r="AC298" s="113"/>
      <c r="AD298" s="113"/>
      <c r="AE298" s="113"/>
      <c r="AF298" s="113"/>
      <c r="AG298" s="113"/>
      <c r="AH298" s="113"/>
      <c r="AI298" s="148"/>
    </row>
    <row r="299" spans="1:35" s="112" customFormat="1" ht="21.75" hidden="1" customHeight="1">
      <c r="A299" s="129">
        <f>IF(B298&lt;&gt;"",COUNTA(B$6:B298),"")</f>
        <v>293</v>
      </c>
      <c r="B299" s="217">
        <v>44457</v>
      </c>
      <c r="C299" s="249">
        <v>42439</v>
      </c>
      <c r="D299" s="198">
        <v>4304</v>
      </c>
      <c r="E299" s="215" t="str">
        <f>VLOOKUP($B299,'trong tai xe'!A$1:B$201,2,0)</f>
        <v>2.5T</v>
      </c>
      <c r="F299" s="64" t="s">
        <v>97</v>
      </c>
      <c r="G299" s="132" t="str">
        <f>VLOOKUP(F299,Destination!$B$3:$E$337,2,0)</f>
        <v>Binh Duong</v>
      </c>
      <c r="H299" s="133">
        <f>VLOOKUP(F299,Destination!$B$2:$E$337,4,0)</f>
        <v>1</v>
      </c>
      <c r="I299" s="133">
        <f t="shared" si="8"/>
        <v>10</v>
      </c>
      <c r="J299" s="199">
        <f>INDEX(Cost!$A$2:$G$26,MATCH(I299,Cost!$A$2:$A$26,0),MATCH($E299,Cost!$A$2:$G$2,0))*0.9</f>
        <v>337641.3</v>
      </c>
      <c r="K299" s="141"/>
      <c r="L299" s="142"/>
      <c r="M299" s="228">
        <f t="shared" si="9"/>
        <v>337641.3</v>
      </c>
      <c r="N299" s="230"/>
      <c r="O299" s="144" t="str">
        <f>VLOOKUP($F299,Destination!B$3:G$338,6,0)</f>
        <v>THÙNG</v>
      </c>
      <c r="P299" s="231"/>
      <c r="Q299" s="198"/>
      <c r="R299" s="113"/>
      <c r="S299" s="113"/>
      <c r="T299" s="113"/>
      <c r="U299" s="113"/>
      <c r="V299" s="113"/>
      <c r="W299" s="113"/>
      <c r="X299" s="113"/>
      <c r="Y299" s="113"/>
      <c r="Z299" s="113"/>
      <c r="AA299" s="113"/>
      <c r="AB299" s="113"/>
      <c r="AC299" s="113"/>
      <c r="AD299" s="113"/>
      <c r="AE299" s="113"/>
      <c r="AF299" s="113"/>
      <c r="AG299" s="113"/>
      <c r="AH299" s="113"/>
      <c r="AI299" s="148"/>
    </row>
    <row r="300" spans="1:35" s="112" customFormat="1" ht="21.75" hidden="1" customHeight="1">
      <c r="A300" s="129">
        <f>IF(B299&lt;&gt;"",COUNTA(B$6:B299),"")</f>
        <v>294</v>
      </c>
      <c r="B300" s="217">
        <v>44457</v>
      </c>
      <c r="C300" s="249">
        <v>42439</v>
      </c>
      <c r="D300" s="198">
        <v>4225</v>
      </c>
      <c r="E300" s="215" t="str">
        <f>VLOOKUP($B300,'trong tai xe'!A$1:B$201,2,0)</f>
        <v>2.5T</v>
      </c>
      <c r="F300" s="198" t="s">
        <v>69</v>
      </c>
      <c r="G300" s="132" t="str">
        <f>VLOOKUP(F300,Destination!$B$3:$E$337,2,0)</f>
        <v>HCM(Q9)</v>
      </c>
      <c r="H300" s="133">
        <f>VLOOKUP(F300,Destination!$B$2:$E$337,4,0)</f>
        <v>27</v>
      </c>
      <c r="I300" s="133">
        <f t="shared" si="8"/>
        <v>30</v>
      </c>
      <c r="J300" s="134">
        <f>INDEX(Cost!$A$2:$G$26,MATCH(I300,Cost!$A$2:$A$26,0),MATCH($E300,Cost!$A$2:$G$2,0))*0.9</f>
        <v>463101.3</v>
      </c>
      <c r="K300" s="141"/>
      <c r="L300" s="142"/>
      <c r="M300" s="228">
        <f t="shared" si="9"/>
        <v>463101.3</v>
      </c>
      <c r="N300" s="230"/>
      <c r="O300" s="144" t="str">
        <f>VLOOKUP($F300,Destination!B$3:G$338,6,0)</f>
        <v>THÙNG</v>
      </c>
      <c r="P300" s="231"/>
      <c r="Q300" s="198"/>
      <c r="R300" s="113"/>
      <c r="S300" s="113"/>
      <c r="T300" s="113"/>
      <c r="U300" s="113"/>
      <c r="V300" s="113"/>
      <c r="W300" s="113"/>
      <c r="X300" s="113"/>
      <c r="Y300" s="113"/>
      <c r="Z300" s="113"/>
      <c r="AA300" s="113"/>
      <c r="AB300" s="113"/>
      <c r="AC300" s="113"/>
      <c r="AD300" s="113"/>
      <c r="AE300" s="113"/>
      <c r="AF300" s="113"/>
      <c r="AG300" s="113"/>
      <c r="AH300" s="113"/>
      <c r="AI300" s="148"/>
    </row>
    <row r="301" spans="1:35" s="112" customFormat="1" ht="21.75" hidden="1" customHeight="1">
      <c r="A301" s="129">
        <f>IF(B300&lt;&gt;"",COUNTA(B$6:B300),"")</f>
        <v>295</v>
      </c>
      <c r="B301" s="217">
        <v>44457</v>
      </c>
      <c r="C301" s="249">
        <v>42470</v>
      </c>
      <c r="D301" s="198">
        <v>4340</v>
      </c>
      <c r="E301" s="215" t="str">
        <f>VLOOKUP($B301,'trong tai xe'!A$1:B$201,2,0)</f>
        <v>2.5T</v>
      </c>
      <c r="F301" s="64" t="s">
        <v>69</v>
      </c>
      <c r="G301" s="132" t="str">
        <f>VLOOKUP(F301,Destination!$B$3:$E$337,2,0)</f>
        <v>HCM(Q9)</v>
      </c>
      <c r="H301" s="133">
        <f>VLOOKUP(F301,Destination!$B$2:$E$337,4,0)</f>
        <v>27</v>
      </c>
      <c r="I301" s="133">
        <f t="shared" si="8"/>
        <v>30</v>
      </c>
      <c r="J301" s="134">
        <f>INDEX(Cost!$A$2:$G$26,MATCH(I301,Cost!$A$2:$A$26,0),MATCH($E301,Cost!$A$2:$G$2,0))</f>
        <v>514557</v>
      </c>
      <c r="K301" s="141"/>
      <c r="L301" s="142"/>
      <c r="M301" s="228">
        <f t="shared" si="9"/>
        <v>514557</v>
      </c>
      <c r="N301" s="230"/>
      <c r="O301" s="144" t="str">
        <f>VLOOKUP($F301,Destination!B$3:G$338,6,0)</f>
        <v>THÙNG</v>
      </c>
      <c r="P301" s="231"/>
      <c r="Q301" s="198"/>
      <c r="R301" s="113"/>
      <c r="S301" s="113"/>
      <c r="T301" s="113"/>
      <c r="U301" s="113"/>
      <c r="V301" s="113"/>
      <c r="W301" s="113"/>
      <c r="X301" s="113"/>
      <c r="Y301" s="113"/>
      <c r="Z301" s="113"/>
      <c r="AA301" s="113"/>
      <c r="AB301" s="113"/>
      <c r="AC301" s="113"/>
      <c r="AD301" s="113"/>
      <c r="AE301" s="113"/>
      <c r="AF301" s="113"/>
      <c r="AG301" s="113"/>
      <c r="AH301" s="113"/>
      <c r="AI301" s="148"/>
    </row>
    <row r="302" spans="1:35" s="112" customFormat="1" ht="21.75" hidden="1" customHeight="1">
      <c r="A302" s="129">
        <f>IF(B301&lt;&gt;"",COUNTA(B$6:B301),"")</f>
        <v>296</v>
      </c>
      <c r="B302" s="217">
        <v>44457</v>
      </c>
      <c r="C302" s="249">
        <v>42470</v>
      </c>
      <c r="D302" s="198">
        <v>4383</v>
      </c>
      <c r="E302" s="215" t="str">
        <f>VLOOKUP($B302,'trong tai xe'!A$1:B$201,2,0)</f>
        <v>2.5T</v>
      </c>
      <c r="F302" s="64" t="s">
        <v>88</v>
      </c>
      <c r="G302" s="132" t="str">
        <f>VLOOKUP(F302,Destination!$B$3:$E$337,2,0)</f>
        <v>HCM</v>
      </c>
      <c r="H302" s="133">
        <f>VLOOKUP(F302,Destination!$B$2:$E$337,4,0)</f>
        <v>35</v>
      </c>
      <c r="I302" s="133">
        <f t="shared" si="8"/>
        <v>40</v>
      </c>
      <c r="J302" s="134">
        <f>INDEX(Cost!$A$2:$G$26,MATCH(I302,Cost!$A$2:$A$26,0),MATCH($E302,Cost!$A$2:$G$2,0))</f>
        <v>579395</v>
      </c>
      <c r="K302" s="141"/>
      <c r="L302" s="142"/>
      <c r="M302" s="228">
        <f t="shared" si="9"/>
        <v>579395</v>
      </c>
      <c r="N302" s="230"/>
      <c r="O302" s="144" t="str">
        <f>VLOOKUP($F302,Destination!B$3:G$338,6,0)</f>
        <v>BOARD</v>
      </c>
      <c r="P302" s="231"/>
      <c r="Q302" s="198"/>
      <c r="R302" s="113"/>
      <c r="S302" s="113"/>
      <c r="T302" s="113"/>
      <c r="U302" s="113"/>
      <c r="V302" s="113"/>
      <c r="W302" s="113"/>
      <c r="X302" s="113"/>
      <c r="Y302" s="113"/>
      <c r="Z302" s="113"/>
      <c r="AA302" s="113"/>
      <c r="AB302" s="113"/>
      <c r="AC302" s="113"/>
      <c r="AD302" s="113"/>
      <c r="AE302" s="113"/>
      <c r="AF302" s="113"/>
      <c r="AG302" s="113"/>
      <c r="AH302" s="113"/>
      <c r="AI302" s="148"/>
    </row>
    <row r="303" spans="1:35" s="112" customFormat="1" ht="21.75" hidden="1" customHeight="1">
      <c r="A303" s="129">
        <f>IF(B302&lt;&gt;"",COUNTA(B$6:B302),"")</f>
        <v>297</v>
      </c>
      <c r="B303" s="217">
        <v>44457</v>
      </c>
      <c r="C303" s="249">
        <v>42500</v>
      </c>
      <c r="D303" s="198">
        <v>4465</v>
      </c>
      <c r="E303" s="215" t="str">
        <f>VLOOKUP($B303,'trong tai xe'!A$1:B$201,2,0)</f>
        <v>2.5T</v>
      </c>
      <c r="F303" s="64" t="s">
        <v>69</v>
      </c>
      <c r="G303" s="132" t="str">
        <f>VLOOKUP(F303,Destination!$B$3:$E$337,2,0)</f>
        <v>HCM(Q9)</v>
      </c>
      <c r="H303" s="133">
        <f>VLOOKUP(F303,Destination!$B$2:$E$337,4,0)</f>
        <v>27</v>
      </c>
      <c r="I303" s="133">
        <f t="shared" si="8"/>
        <v>30</v>
      </c>
      <c r="J303" s="134">
        <f>INDEX(Cost!$A$2:$G$26,MATCH(I303,Cost!$A$2:$A$26,0),MATCH($E303,Cost!$A$2:$G$2,0))</f>
        <v>514557</v>
      </c>
      <c r="K303" s="141"/>
      <c r="L303" s="142"/>
      <c r="M303" s="228">
        <f t="shared" si="9"/>
        <v>514557</v>
      </c>
      <c r="N303" s="230"/>
      <c r="O303" s="144" t="str">
        <f>VLOOKUP($F303,Destination!B$3:G$338,6,0)</f>
        <v>THÙNG</v>
      </c>
      <c r="P303" s="231"/>
      <c r="Q303" s="198"/>
      <c r="R303" s="113"/>
      <c r="S303" s="113"/>
      <c r="T303" s="113"/>
      <c r="U303" s="113"/>
      <c r="V303" s="113"/>
      <c r="W303" s="113"/>
      <c r="X303" s="113"/>
      <c r="Y303" s="113"/>
      <c r="Z303" s="113"/>
      <c r="AA303" s="113"/>
      <c r="AB303" s="113"/>
      <c r="AC303" s="113"/>
      <c r="AD303" s="113"/>
      <c r="AE303" s="113"/>
      <c r="AF303" s="113"/>
      <c r="AG303" s="113"/>
      <c r="AH303" s="113"/>
      <c r="AI303" s="148"/>
    </row>
    <row r="304" spans="1:35" s="112" customFormat="1" ht="21.75" hidden="1" customHeight="1">
      <c r="A304" s="129">
        <f>IF(B303&lt;&gt;"",COUNTA(B$6:B303),"")</f>
        <v>298</v>
      </c>
      <c r="B304" s="217">
        <v>44457</v>
      </c>
      <c r="C304" s="249">
        <v>42500</v>
      </c>
      <c r="D304" s="198">
        <v>4497</v>
      </c>
      <c r="E304" s="215" t="str">
        <f>VLOOKUP($B304,'trong tai xe'!A$1:B$201,2,0)</f>
        <v>2.5T</v>
      </c>
      <c r="F304" s="64" t="s">
        <v>95</v>
      </c>
      <c r="G304" s="132" t="str">
        <f>VLOOKUP(F304,Destination!$B$3:$E$337,2,0)</f>
        <v>Binh Duong</v>
      </c>
      <c r="H304" s="133">
        <f>VLOOKUP(F304,Destination!$B$2:$E$337,4,0)</f>
        <v>15</v>
      </c>
      <c r="I304" s="133">
        <f t="shared" si="8"/>
        <v>20</v>
      </c>
      <c r="J304" s="134">
        <f>INDEX(Cost!$A$2:$G$26,MATCH(I304,Cost!$A$2:$A$26,0),MATCH($E304,Cost!$A$2:$G$2,0))</f>
        <v>449720</v>
      </c>
      <c r="K304" s="141"/>
      <c r="L304" s="142"/>
      <c r="M304" s="228">
        <f t="shared" si="9"/>
        <v>449720</v>
      </c>
      <c r="N304" s="230"/>
      <c r="O304" s="144" t="str">
        <f>VLOOKUP($F304,Destination!B$3:G$338,6,0)</f>
        <v>THÙNG</v>
      </c>
      <c r="P304" s="231"/>
      <c r="Q304" s="198"/>
      <c r="R304" s="113"/>
      <c r="S304" s="113"/>
      <c r="T304" s="113"/>
      <c r="U304" s="113"/>
      <c r="V304" s="113"/>
      <c r="W304" s="113"/>
      <c r="X304" s="113"/>
      <c r="Y304" s="113"/>
      <c r="Z304" s="113"/>
      <c r="AA304" s="113"/>
      <c r="AB304" s="113"/>
      <c r="AC304" s="113"/>
      <c r="AD304" s="113"/>
      <c r="AE304" s="113"/>
      <c r="AF304" s="113"/>
      <c r="AG304" s="113"/>
      <c r="AH304" s="113"/>
      <c r="AI304" s="148"/>
    </row>
    <row r="305" spans="1:35" s="112" customFormat="1" ht="21.75" hidden="1" customHeight="1">
      <c r="A305" s="129">
        <f>IF(B304&lt;&gt;"",COUNTA(B$6:B304),"")</f>
        <v>299</v>
      </c>
      <c r="B305" s="217">
        <v>44457</v>
      </c>
      <c r="C305" s="249">
        <v>42561</v>
      </c>
      <c r="D305" s="198">
        <v>3611</v>
      </c>
      <c r="E305" s="215" t="str">
        <f>VLOOKUP($B305,'trong tai xe'!A$1:B$201,2,0)</f>
        <v>2.5T</v>
      </c>
      <c r="F305" s="64" t="s">
        <v>69</v>
      </c>
      <c r="G305" s="132" t="str">
        <f>VLOOKUP(F305,Destination!$B$3:$E$337,2,0)</f>
        <v>HCM(Q9)</v>
      </c>
      <c r="H305" s="133">
        <f>VLOOKUP(F305,Destination!$B$2:$E$337,4,0)</f>
        <v>27</v>
      </c>
      <c r="I305" s="133">
        <f t="shared" si="8"/>
        <v>30</v>
      </c>
      <c r="J305" s="134">
        <f>INDEX(Cost!$A$2:$G$26,MATCH(I305,Cost!$A$2:$A$26,0),MATCH($E305,Cost!$A$2:$G$2,0))</f>
        <v>514557</v>
      </c>
      <c r="K305" s="141"/>
      <c r="L305" s="142"/>
      <c r="M305" s="228">
        <f t="shared" si="9"/>
        <v>514557</v>
      </c>
      <c r="N305" s="230"/>
      <c r="O305" s="144" t="str">
        <f>VLOOKUP($F305,Destination!B$3:G$338,6,0)</f>
        <v>THÙNG</v>
      </c>
      <c r="P305" s="231"/>
      <c r="Q305" s="198"/>
      <c r="R305" s="113"/>
      <c r="S305" s="113"/>
      <c r="T305" s="113"/>
      <c r="U305" s="113"/>
      <c r="V305" s="113"/>
      <c r="W305" s="113"/>
      <c r="X305" s="113"/>
      <c r="Y305" s="113"/>
      <c r="Z305" s="113"/>
      <c r="AA305" s="113"/>
      <c r="AB305" s="113"/>
      <c r="AC305" s="113"/>
      <c r="AD305" s="113"/>
      <c r="AE305" s="113"/>
      <c r="AF305" s="113"/>
      <c r="AG305" s="113"/>
      <c r="AH305" s="113"/>
      <c r="AI305" s="148"/>
    </row>
    <row r="306" spans="1:35" s="112" customFormat="1" ht="21.75" hidden="1" customHeight="1">
      <c r="A306" s="129">
        <f>IF(B305&lt;&gt;"",COUNTA(B$6:B305),"")</f>
        <v>300</v>
      </c>
      <c r="B306" s="217">
        <v>44457</v>
      </c>
      <c r="C306" s="249">
        <v>42592</v>
      </c>
      <c r="D306" s="198">
        <v>3705</v>
      </c>
      <c r="E306" s="215" t="str">
        <f>VLOOKUP($B306,'trong tai xe'!A$1:B$201,2,0)</f>
        <v>2.5T</v>
      </c>
      <c r="F306" s="64" t="s">
        <v>69</v>
      </c>
      <c r="G306" s="132" t="str">
        <f>VLOOKUP(F306,Destination!$B$3:$E$337,2,0)</f>
        <v>HCM(Q9)</v>
      </c>
      <c r="H306" s="133">
        <f>VLOOKUP(F306,Destination!$B$2:$E$337,4,0)</f>
        <v>27</v>
      </c>
      <c r="I306" s="133">
        <f t="shared" si="8"/>
        <v>30</v>
      </c>
      <c r="J306" s="134">
        <f>INDEX(Cost!$A$2:$G$26,MATCH(I306,Cost!$A$2:$A$26,0),MATCH($E306,Cost!$A$2:$G$2,0))</f>
        <v>514557</v>
      </c>
      <c r="K306" s="197"/>
      <c r="L306" s="196"/>
      <c r="M306" s="228">
        <f t="shared" si="9"/>
        <v>514557</v>
      </c>
      <c r="N306" s="230"/>
      <c r="O306" s="144" t="str">
        <f>VLOOKUP($F306,Destination!B$3:G$338,6,0)</f>
        <v>THÙNG</v>
      </c>
      <c r="P306" s="231"/>
      <c r="Q306" s="198"/>
      <c r="R306" s="113"/>
      <c r="S306" s="113"/>
      <c r="T306" s="113"/>
      <c r="U306" s="113"/>
      <c r="V306" s="113"/>
      <c r="W306" s="113"/>
      <c r="X306" s="113"/>
      <c r="Y306" s="113"/>
      <c r="Z306" s="113"/>
      <c r="AA306" s="113"/>
      <c r="AB306" s="113"/>
      <c r="AC306" s="113"/>
      <c r="AD306" s="113"/>
      <c r="AE306" s="113"/>
      <c r="AF306" s="113"/>
      <c r="AG306" s="113"/>
      <c r="AH306" s="113"/>
      <c r="AI306" s="148"/>
    </row>
    <row r="307" spans="1:35" s="112" customFormat="1" ht="21.75" hidden="1" customHeight="1">
      <c r="A307" s="129">
        <f>IF(B306&lt;&gt;"",COUNTA(B$6:B306),"")</f>
        <v>301</v>
      </c>
      <c r="B307" s="217">
        <v>44457</v>
      </c>
      <c r="C307" s="249">
        <v>42592</v>
      </c>
      <c r="D307" s="198">
        <v>3812</v>
      </c>
      <c r="E307" s="215" t="str">
        <f>VLOOKUP($B307,'trong tai xe'!A$1:B$201,2,0)</f>
        <v>2.5T</v>
      </c>
      <c r="F307" s="64" t="s">
        <v>69</v>
      </c>
      <c r="G307" s="132" t="str">
        <f>VLOOKUP(F307,Destination!$B$3:$E$337,2,0)</f>
        <v>HCM(Q9)</v>
      </c>
      <c r="H307" s="133">
        <f>VLOOKUP(F307,Destination!$B$2:$E$337,4,0)</f>
        <v>27</v>
      </c>
      <c r="I307" s="133">
        <f t="shared" si="8"/>
        <v>30</v>
      </c>
      <c r="J307" s="134">
        <f>INDEX(Cost!$A$2:$G$26,MATCH(I307,Cost!$A$2:$A$26,0),MATCH($E307,Cost!$A$2:$G$2,0))</f>
        <v>514557</v>
      </c>
      <c r="K307" s="197"/>
      <c r="L307" s="196"/>
      <c r="M307" s="228">
        <f t="shared" si="9"/>
        <v>514557</v>
      </c>
      <c r="N307" s="230"/>
      <c r="O307" s="144" t="str">
        <f>VLOOKUP($F307,Destination!B$3:G$338,6,0)</f>
        <v>THÙNG</v>
      </c>
      <c r="P307" s="231"/>
      <c r="Q307" s="198"/>
      <c r="R307" s="113"/>
      <c r="S307" s="113"/>
      <c r="T307" s="113"/>
      <c r="U307" s="113"/>
      <c r="V307" s="113"/>
      <c r="W307" s="113"/>
      <c r="X307" s="113"/>
      <c r="Y307" s="113"/>
      <c r="Z307" s="113"/>
      <c r="AA307" s="113"/>
      <c r="AB307" s="113"/>
      <c r="AC307" s="113"/>
      <c r="AD307" s="113"/>
      <c r="AE307" s="113"/>
      <c r="AF307" s="113"/>
      <c r="AG307" s="113"/>
      <c r="AH307" s="113"/>
      <c r="AI307" s="148"/>
    </row>
    <row r="308" spans="1:35" s="112" customFormat="1" ht="21.75" hidden="1" customHeight="1">
      <c r="A308" s="129">
        <f>IF(B307&lt;&gt;"",COUNTA(B$6:B307),"")</f>
        <v>302</v>
      </c>
      <c r="B308" s="217">
        <v>44457</v>
      </c>
      <c r="C308" s="249">
        <v>42653</v>
      </c>
      <c r="D308" s="198">
        <v>3739</v>
      </c>
      <c r="E308" s="215" t="str">
        <f>VLOOKUP($B308,'trong tai xe'!A$1:B$201,2,0)</f>
        <v>2.5T</v>
      </c>
      <c r="F308" s="64" t="s">
        <v>69</v>
      </c>
      <c r="G308" s="132" t="str">
        <f>VLOOKUP(F308,Destination!$B$3:$E$337,2,0)</f>
        <v>HCM(Q9)</v>
      </c>
      <c r="H308" s="133">
        <f>VLOOKUP(F308,Destination!$B$2:$E$337,4,0)</f>
        <v>27</v>
      </c>
      <c r="I308" s="133">
        <f t="shared" si="8"/>
        <v>30</v>
      </c>
      <c r="J308" s="134">
        <f>INDEX(Cost!$A$2:$G$26,MATCH(I308,Cost!$A$2:$A$26,0),MATCH($E308,Cost!$A$2:$G$2,0))</f>
        <v>514557</v>
      </c>
      <c r="K308" s="141"/>
      <c r="L308" s="142"/>
      <c r="M308" s="228">
        <f t="shared" si="9"/>
        <v>514557</v>
      </c>
      <c r="N308" s="230"/>
      <c r="O308" s="144" t="str">
        <f>VLOOKUP($F308,Destination!B$3:G$338,6,0)</f>
        <v>THÙNG</v>
      </c>
      <c r="P308" s="231"/>
      <c r="Q308" s="198"/>
      <c r="R308" s="113"/>
      <c r="S308" s="113"/>
      <c r="T308" s="113"/>
      <c r="U308" s="113"/>
      <c r="V308" s="113"/>
      <c r="W308" s="113"/>
      <c r="X308" s="113"/>
      <c r="Y308" s="113"/>
      <c r="Z308" s="113"/>
      <c r="AA308" s="113"/>
      <c r="AB308" s="113"/>
      <c r="AC308" s="113"/>
      <c r="AD308" s="113"/>
      <c r="AE308" s="113"/>
      <c r="AF308" s="113"/>
      <c r="AG308" s="113"/>
      <c r="AH308" s="113"/>
      <c r="AI308" s="148"/>
    </row>
    <row r="309" spans="1:35" s="112" customFormat="1" ht="21.75" hidden="1" customHeight="1">
      <c r="A309" s="129">
        <f>IF(B308&lt;&gt;"",COUNTA(B$6:B308),"")</f>
        <v>303</v>
      </c>
      <c r="B309" s="217">
        <v>44457</v>
      </c>
      <c r="C309" s="249">
        <v>42684</v>
      </c>
      <c r="D309" s="198">
        <v>3680</v>
      </c>
      <c r="E309" s="215" t="str">
        <f>VLOOKUP($B309,'trong tai xe'!A$1:B$201,2,0)</f>
        <v>2.5T</v>
      </c>
      <c r="F309" s="64" t="s">
        <v>69</v>
      </c>
      <c r="G309" s="132" t="str">
        <f>VLOOKUP(F309,Destination!$B$3:$E$337,2,0)</f>
        <v>HCM(Q9)</v>
      </c>
      <c r="H309" s="133">
        <f>VLOOKUP(F309,Destination!$B$2:$E$337,4,0)</f>
        <v>27</v>
      </c>
      <c r="I309" s="133">
        <f t="shared" si="8"/>
        <v>30</v>
      </c>
      <c r="J309" s="134">
        <f>INDEX(Cost!$A$2:$G$26,MATCH(I309,Cost!$A$2:$A$26,0),MATCH($E309,Cost!$A$2:$G$2,0))</f>
        <v>514557</v>
      </c>
      <c r="K309" s="141"/>
      <c r="L309" s="142"/>
      <c r="M309" s="228">
        <f t="shared" si="9"/>
        <v>514557</v>
      </c>
      <c r="N309" s="230"/>
      <c r="O309" s="144" t="str">
        <f>VLOOKUP($F309,Destination!B$3:G$338,6,0)</f>
        <v>THÙNG</v>
      </c>
      <c r="P309" s="231"/>
      <c r="Q309" s="198"/>
      <c r="R309" s="113"/>
      <c r="S309" s="113"/>
      <c r="T309" s="113"/>
      <c r="U309" s="113"/>
      <c r="V309" s="113"/>
      <c r="W309" s="113"/>
      <c r="X309" s="113"/>
      <c r="Y309" s="113"/>
      <c r="Z309" s="113"/>
      <c r="AA309" s="113"/>
      <c r="AB309" s="113"/>
      <c r="AC309" s="113"/>
      <c r="AD309" s="113"/>
      <c r="AE309" s="113"/>
      <c r="AF309" s="113"/>
      <c r="AG309" s="113"/>
      <c r="AH309" s="113"/>
      <c r="AI309" s="148"/>
    </row>
    <row r="310" spans="1:35" s="112" customFormat="1" ht="21.75" hidden="1" customHeight="1">
      <c r="A310" s="129">
        <f>IF(B309&lt;&gt;"",COUNTA(B$6:B309),"")</f>
        <v>304</v>
      </c>
      <c r="B310" s="217">
        <v>44457</v>
      </c>
      <c r="C310" s="249">
        <v>42714</v>
      </c>
      <c r="D310" s="198">
        <v>3908</v>
      </c>
      <c r="E310" s="215" t="str">
        <f>VLOOKUP($B310,'trong tai xe'!A$1:B$201,2,0)</f>
        <v>2.5T</v>
      </c>
      <c r="F310" s="64" t="s">
        <v>118</v>
      </c>
      <c r="G310" s="132" t="str">
        <f>VLOOKUP(F310,Destination!$B$3:$E$337,2,0)</f>
        <v>Dong Nai</v>
      </c>
      <c r="H310" s="133">
        <f>VLOOKUP(F310,Destination!$B$2:$E$337,4,0)</f>
        <v>65</v>
      </c>
      <c r="I310" s="133">
        <f t="shared" si="8"/>
        <v>70</v>
      </c>
      <c r="J310" s="134">
        <f>INDEX(Cost!$A$2:$G$26,MATCH(I310,Cost!$A$2:$A$26,0),MATCH($E310,Cost!$A$2:$G$2,0))</f>
        <v>773906</v>
      </c>
      <c r="K310" s="141"/>
      <c r="L310" s="142"/>
      <c r="M310" s="228">
        <f t="shared" si="9"/>
        <v>773906</v>
      </c>
      <c r="N310" s="230"/>
      <c r="O310" s="144" t="str">
        <f>VLOOKUP($F310,Destination!B$3:G$338,6,0)</f>
        <v>BOARD</v>
      </c>
      <c r="P310" s="231"/>
      <c r="Q310" s="198"/>
      <c r="R310" s="113"/>
      <c r="S310" s="113"/>
      <c r="T310" s="113"/>
      <c r="U310" s="113"/>
      <c r="V310" s="113"/>
      <c r="W310" s="113"/>
      <c r="X310" s="113"/>
      <c r="Y310" s="113"/>
      <c r="Z310" s="113"/>
      <c r="AA310" s="113"/>
      <c r="AB310" s="113"/>
      <c r="AC310" s="113"/>
      <c r="AD310" s="113"/>
      <c r="AE310" s="113"/>
      <c r="AF310" s="113"/>
      <c r="AG310" s="113"/>
      <c r="AH310" s="113"/>
      <c r="AI310" s="148"/>
    </row>
    <row r="311" spans="1:35" s="112" customFormat="1" ht="21.75" hidden="1" customHeight="1">
      <c r="A311" s="129">
        <f>IF(B310&lt;&gt;"",COUNTA(B$6:B310),"")</f>
        <v>305</v>
      </c>
      <c r="B311" s="217">
        <v>46674</v>
      </c>
      <c r="C311" s="249">
        <v>42379</v>
      </c>
      <c r="D311" s="198">
        <v>4283</v>
      </c>
      <c r="E311" s="215" t="str">
        <f>VLOOKUP($B311,'trong tai xe'!A$1:B$201,2,0)</f>
        <v>8T</v>
      </c>
      <c r="F311" s="64" t="s">
        <v>92</v>
      </c>
      <c r="G311" s="132" t="str">
        <f>VLOOKUP(F311,Destination!$B$3:$E$337,2,0)</f>
        <v>HCM</v>
      </c>
      <c r="H311" s="133">
        <f>VLOOKUP(F311,Destination!$B$2:$E$337,4,0)</f>
        <v>8</v>
      </c>
      <c r="I311" s="133">
        <f t="shared" si="8"/>
        <v>10</v>
      </c>
      <c r="J311" s="134">
        <f>INDEX(Cost!$A$2:$G$26,MATCH(I311,Cost!$A$2:$A$26,0),MATCH($E311,Cost!$A$2:$G$2,0))</f>
        <v>941356</v>
      </c>
      <c r="K311" s="141"/>
      <c r="L311" s="142"/>
      <c r="M311" s="228">
        <f t="shared" si="9"/>
        <v>941356</v>
      </c>
      <c r="N311" s="230"/>
      <c r="O311" s="144" t="str">
        <f>VLOOKUP($F311,Destination!B$3:G$338,6,0)</f>
        <v>BOARD</v>
      </c>
      <c r="P311" s="231"/>
      <c r="Q311" s="198"/>
      <c r="R311" s="113"/>
      <c r="S311" s="113"/>
      <c r="T311" s="113"/>
      <c r="U311" s="113"/>
      <c r="V311" s="113"/>
      <c r="W311" s="113"/>
      <c r="X311" s="113"/>
      <c r="Y311" s="113"/>
      <c r="Z311" s="113"/>
      <c r="AA311" s="113"/>
      <c r="AB311" s="113"/>
      <c r="AC311" s="113"/>
      <c r="AD311" s="113"/>
      <c r="AE311" s="113"/>
      <c r="AF311" s="113"/>
      <c r="AG311" s="113"/>
      <c r="AH311" s="113"/>
      <c r="AI311" s="148"/>
    </row>
    <row r="312" spans="1:35" s="112" customFormat="1" ht="21.75" hidden="1" customHeight="1">
      <c r="A312" s="129">
        <f>IF(B311&lt;&gt;"",COUNTA(B$6:B311),"")</f>
        <v>306</v>
      </c>
      <c r="B312" s="217">
        <v>46674</v>
      </c>
      <c r="C312" s="249">
        <v>42439</v>
      </c>
      <c r="D312" s="198">
        <v>4301</v>
      </c>
      <c r="E312" s="215" t="str">
        <f>VLOOKUP($B312,'trong tai xe'!A$1:B$201,2,0)</f>
        <v>8T</v>
      </c>
      <c r="F312" s="64" t="s">
        <v>93</v>
      </c>
      <c r="G312" s="132" t="str">
        <f>VLOOKUP(F312,Destination!$B$3:$E$337,2,0)</f>
        <v>HCM</v>
      </c>
      <c r="H312" s="133">
        <f>VLOOKUP(F312,Destination!$B$2:$E$337,4,0)</f>
        <v>12</v>
      </c>
      <c r="I312" s="133">
        <f t="shared" si="8"/>
        <v>20</v>
      </c>
      <c r="J312" s="134">
        <f>INDEX(Cost!$A$2:$G$26,MATCH(I312,Cost!$A$2:$A$26,0),MATCH($E312,Cost!$A$2:$G$2,0))</f>
        <v>1057891</v>
      </c>
      <c r="K312" s="141"/>
      <c r="L312" s="142"/>
      <c r="M312" s="228">
        <f t="shared" si="9"/>
        <v>1057891</v>
      </c>
      <c r="N312" s="230"/>
      <c r="O312" s="144" t="str">
        <f>VLOOKUP($F312,Destination!B$3:G$338,6,0)</f>
        <v>THÙNG</v>
      </c>
      <c r="P312" s="231"/>
      <c r="Q312" s="198"/>
      <c r="R312" s="113"/>
      <c r="S312" s="113"/>
      <c r="T312" s="113"/>
      <c r="U312" s="113"/>
      <c r="V312" s="113"/>
      <c r="W312" s="113"/>
      <c r="X312" s="113"/>
      <c r="Y312" s="113"/>
      <c r="Z312" s="113"/>
      <c r="AA312" s="113"/>
      <c r="AB312" s="113"/>
      <c r="AC312" s="113"/>
      <c r="AD312" s="113"/>
      <c r="AE312" s="113"/>
      <c r="AF312" s="113"/>
      <c r="AG312" s="113"/>
      <c r="AH312" s="113"/>
      <c r="AI312" s="148"/>
    </row>
    <row r="313" spans="1:35" s="112" customFormat="1" ht="21.75" hidden="1" customHeight="1">
      <c r="A313" s="129">
        <f>IF(B312&lt;&gt;"",COUNTA(B$6:B312),"")</f>
        <v>307</v>
      </c>
      <c r="B313" s="217">
        <v>46674</v>
      </c>
      <c r="C313" s="249">
        <v>42439</v>
      </c>
      <c r="D313" s="198">
        <v>4219</v>
      </c>
      <c r="E313" s="215" t="str">
        <f>VLOOKUP($B313,'trong tai xe'!A$1:B$201,2,0)</f>
        <v>8T</v>
      </c>
      <c r="F313" s="64" t="s">
        <v>94</v>
      </c>
      <c r="G313" s="132" t="str">
        <f>VLOOKUP(F313,Destination!$B$3:$E$337,2,0)</f>
        <v>Dong Nai</v>
      </c>
      <c r="H313" s="133">
        <f>VLOOKUP(F313,Destination!$B$2:$E$337,4,0)</f>
        <v>35</v>
      </c>
      <c r="I313" s="133">
        <f t="shared" si="8"/>
        <v>40</v>
      </c>
      <c r="J313" s="134">
        <f>INDEX(Cost!$A$2:$G$26,MATCH(I313,Cost!$A$2:$A$26,0),MATCH($E313,Cost!$A$2:$G$2,0))</f>
        <v>1260559</v>
      </c>
      <c r="K313" s="141"/>
      <c r="L313" s="142"/>
      <c r="M313" s="228">
        <f t="shared" si="9"/>
        <v>1260559</v>
      </c>
      <c r="N313" s="230"/>
      <c r="O313" s="144" t="str">
        <f>VLOOKUP($F313,Destination!B$3:G$338,6,0)</f>
        <v>THÙNG</v>
      </c>
      <c r="P313" s="231"/>
      <c r="Q313" s="198"/>
      <c r="R313" s="113"/>
      <c r="S313" s="113"/>
      <c r="T313" s="113"/>
      <c r="U313" s="113"/>
      <c r="V313" s="113"/>
      <c r="W313" s="113"/>
      <c r="X313" s="113"/>
      <c r="Y313" s="113"/>
      <c r="Z313" s="113"/>
      <c r="AA313" s="113"/>
      <c r="AB313" s="113"/>
      <c r="AC313" s="113"/>
      <c r="AD313" s="113"/>
      <c r="AE313" s="113"/>
      <c r="AF313" s="113"/>
      <c r="AG313" s="113"/>
      <c r="AH313" s="113"/>
      <c r="AI313" s="148"/>
    </row>
    <row r="314" spans="1:35" s="112" customFormat="1" ht="21.75" hidden="1" customHeight="1">
      <c r="A314" s="129">
        <f>IF(B313&lt;&gt;"",COUNTA(B$6:B313),"")</f>
        <v>308</v>
      </c>
      <c r="B314" s="217">
        <v>46674</v>
      </c>
      <c r="C314" s="249">
        <v>42470</v>
      </c>
      <c r="D314" s="198">
        <v>4341</v>
      </c>
      <c r="E314" s="215" t="str">
        <f>VLOOKUP($B314,'trong tai xe'!A$1:B$201,2,0)</f>
        <v>8T</v>
      </c>
      <c r="F314" s="64" t="s">
        <v>91</v>
      </c>
      <c r="G314" s="132" t="str">
        <f>VLOOKUP(F314,Destination!$B$3:$E$337,2,0)</f>
        <v>LONG AN</v>
      </c>
      <c r="H314" s="133">
        <f>VLOOKUP(F314,Destination!$B$2:$E$337,4,0)</f>
        <v>64</v>
      </c>
      <c r="I314" s="133">
        <f t="shared" si="8"/>
        <v>70</v>
      </c>
      <c r="J314" s="134">
        <f>INDEX(Cost!$A$2:$G$26,MATCH(I314,Cost!$A$2:$A$26,0),MATCH($E314,Cost!$A$2:$G$2,0))</f>
        <v>1564565</v>
      </c>
      <c r="K314" s="141"/>
      <c r="L314" s="142"/>
      <c r="M314" s="228">
        <f t="shared" si="9"/>
        <v>1564565</v>
      </c>
      <c r="N314" s="230"/>
      <c r="O314" s="144" t="str">
        <f>VLOOKUP($F314,Destination!B$3:G$338,6,0)</f>
        <v>BOARD</v>
      </c>
      <c r="P314" s="231"/>
      <c r="Q314" s="198"/>
      <c r="R314" s="113"/>
      <c r="S314" s="113"/>
      <c r="T314" s="113"/>
      <c r="U314" s="113"/>
      <c r="V314" s="113"/>
      <c r="W314" s="113"/>
      <c r="X314" s="113"/>
      <c r="Y314" s="113"/>
      <c r="Z314" s="113"/>
      <c r="AA314" s="113"/>
      <c r="AB314" s="113"/>
      <c r="AC314" s="113"/>
      <c r="AD314" s="113"/>
      <c r="AE314" s="113"/>
      <c r="AF314" s="113"/>
      <c r="AG314" s="113"/>
      <c r="AH314" s="113"/>
      <c r="AI314" s="148"/>
    </row>
    <row r="315" spans="1:35" s="112" customFormat="1" ht="21.75" hidden="1" customHeight="1">
      <c r="A315" s="129">
        <f>IF(B314&lt;&gt;"",COUNTA(B$6:B314),"")</f>
        <v>309</v>
      </c>
      <c r="B315" s="217">
        <v>46674</v>
      </c>
      <c r="C315" s="249">
        <v>42500</v>
      </c>
      <c r="D315" s="198">
        <v>4453</v>
      </c>
      <c r="E315" s="215" t="str">
        <f>VLOOKUP($B315,'trong tai xe'!A$1:B$201,2,0)</f>
        <v>8T</v>
      </c>
      <c r="F315" s="64" t="s">
        <v>93</v>
      </c>
      <c r="G315" s="132" t="str">
        <f>VLOOKUP(F315,Destination!$B$3:$E$337,2,0)</f>
        <v>HCM</v>
      </c>
      <c r="H315" s="133">
        <f>VLOOKUP(F315,Destination!$B$2:$E$337,4,0)</f>
        <v>12</v>
      </c>
      <c r="I315" s="133">
        <f t="shared" si="8"/>
        <v>20</v>
      </c>
      <c r="J315" s="134">
        <f>INDEX(Cost!$A$2:$G$26,MATCH(I315,Cost!$A$2:$A$26,0),MATCH($E315,Cost!$A$2:$G$2,0))</f>
        <v>1057891</v>
      </c>
      <c r="K315" s="141"/>
      <c r="L315" s="142"/>
      <c r="M315" s="228">
        <f t="shared" si="9"/>
        <v>1057891</v>
      </c>
      <c r="N315" s="230"/>
      <c r="O315" s="144" t="str">
        <f>VLOOKUP($F315,Destination!B$3:G$338,6,0)</f>
        <v>THÙNG</v>
      </c>
      <c r="P315" s="231"/>
      <c r="Q315" s="198"/>
      <c r="R315" s="113"/>
      <c r="S315" s="113"/>
      <c r="T315" s="113"/>
      <c r="U315" s="113"/>
      <c r="V315" s="113"/>
      <c r="W315" s="113"/>
      <c r="X315" s="113"/>
      <c r="Y315" s="113"/>
      <c r="Z315" s="113"/>
      <c r="AA315" s="113"/>
      <c r="AB315" s="113"/>
      <c r="AC315" s="113"/>
      <c r="AD315" s="113"/>
      <c r="AE315" s="113"/>
      <c r="AF315" s="113"/>
      <c r="AG315" s="113"/>
      <c r="AH315" s="113"/>
      <c r="AI315" s="148"/>
    </row>
    <row r="316" spans="1:35" s="112" customFormat="1" ht="21.75" hidden="1" customHeight="1">
      <c r="A316" s="129">
        <f>IF(B315&lt;&gt;"",COUNTA(B$6:B315),"")</f>
        <v>310</v>
      </c>
      <c r="B316" s="217">
        <v>46674</v>
      </c>
      <c r="C316" s="249">
        <v>42531</v>
      </c>
      <c r="D316" s="198">
        <v>4112</v>
      </c>
      <c r="E316" s="215" t="str">
        <f>VLOOKUP($B316,'trong tai xe'!A$1:B$201,2,0)</f>
        <v>8T</v>
      </c>
      <c r="F316" s="64" t="s">
        <v>117</v>
      </c>
      <c r="G316" s="132" t="str">
        <f>VLOOKUP(F316,Destination!$B$3:$E$337,2,0)</f>
        <v>Long An</v>
      </c>
      <c r="H316" s="133">
        <f>VLOOKUP(F316,Destination!$B$2:$E$337,4,0)</f>
        <v>93</v>
      </c>
      <c r="I316" s="133">
        <f t="shared" si="8"/>
        <v>100</v>
      </c>
      <c r="J316" s="134">
        <f>INDEX(Cost!$A$2:$G$26,MATCH(I316,Cost!$A$2:$A$26,0),MATCH($E316,Cost!$A$2:$G$2,0))</f>
        <v>1868569</v>
      </c>
      <c r="K316" s="141"/>
      <c r="L316" s="142"/>
      <c r="M316" s="228">
        <f t="shared" si="9"/>
        <v>1868569</v>
      </c>
      <c r="N316" s="230"/>
      <c r="O316" s="144" t="str">
        <f>VLOOKUP($F316,Destination!B$3:G$338,6,0)</f>
        <v>THÙNG</v>
      </c>
      <c r="P316" s="231"/>
      <c r="Q316" s="198"/>
      <c r="R316" s="113"/>
      <c r="S316" s="113"/>
      <c r="T316" s="113"/>
      <c r="U316" s="113"/>
      <c r="V316" s="113"/>
      <c r="W316" s="113"/>
      <c r="X316" s="113"/>
      <c r="Y316" s="113"/>
      <c r="Z316" s="113"/>
      <c r="AA316" s="113"/>
      <c r="AB316" s="113"/>
      <c r="AC316" s="113"/>
      <c r="AD316" s="113"/>
      <c r="AE316" s="113"/>
      <c r="AF316" s="113"/>
      <c r="AG316" s="113"/>
      <c r="AH316" s="113"/>
      <c r="AI316" s="148"/>
    </row>
    <row r="317" spans="1:35" s="112" customFormat="1" ht="21.75" hidden="1" customHeight="1">
      <c r="A317" s="129">
        <f>IF(B316&lt;&gt;"",COUNTA(B$6:B316),"")</f>
        <v>311</v>
      </c>
      <c r="B317" s="217">
        <v>46674</v>
      </c>
      <c r="C317" s="249">
        <v>42561</v>
      </c>
      <c r="D317" s="198">
        <v>3615</v>
      </c>
      <c r="E317" s="215" t="str">
        <f>VLOOKUP($B317,'trong tai xe'!A$1:B$201,2,0)</f>
        <v>8T</v>
      </c>
      <c r="F317" s="64" t="s">
        <v>84</v>
      </c>
      <c r="G317" s="132" t="str">
        <f>VLOOKUP(F317,Destination!$B$3:$E$337,2,0)</f>
        <v>Binh Duong</v>
      </c>
      <c r="H317" s="133">
        <f>VLOOKUP(F317,Destination!$B$2:$E$337,4,0)</f>
        <v>15</v>
      </c>
      <c r="I317" s="133">
        <f t="shared" si="8"/>
        <v>20</v>
      </c>
      <c r="J317" s="134">
        <f>INDEX(Cost!$A$2:$G$26,MATCH(I317,Cost!$A$2:$A$26,0),MATCH($E317,Cost!$A$2:$G$2,0))</f>
        <v>1057891</v>
      </c>
      <c r="K317" s="141"/>
      <c r="L317" s="142"/>
      <c r="M317" s="228">
        <f t="shared" si="9"/>
        <v>1057891</v>
      </c>
      <c r="N317" s="230"/>
      <c r="O317" s="144" t="str">
        <f>VLOOKUP($F317,Destination!B$3:G$338,6,0)</f>
        <v>BOARD</v>
      </c>
      <c r="P317" s="231"/>
      <c r="Q317" s="198"/>
      <c r="R317" s="113"/>
      <c r="S317" s="113"/>
      <c r="T317" s="113"/>
      <c r="U317" s="113"/>
      <c r="V317" s="113"/>
      <c r="W317" s="113"/>
      <c r="X317" s="113"/>
      <c r="Y317" s="113"/>
      <c r="Z317" s="113"/>
      <c r="AA317" s="113"/>
      <c r="AB317" s="113"/>
      <c r="AC317" s="113"/>
      <c r="AD317" s="113"/>
      <c r="AE317" s="113"/>
      <c r="AF317" s="113"/>
      <c r="AG317" s="113"/>
      <c r="AH317" s="113"/>
      <c r="AI317" s="148"/>
    </row>
    <row r="318" spans="1:35" s="112" customFormat="1" ht="21.75" hidden="1" customHeight="1">
      <c r="A318" s="129">
        <f>IF(B317&lt;&gt;"",COUNTA(B$6:B317),"")</f>
        <v>312</v>
      </c>
      <c r="B318" s="217">
        <v>46674</v>
      </c>
      <c r="C318" s="249">
        <v>42592</v>
      </c>
      <c r="D318" s="198">
        <v>3816</v>
      </c>
      <c r="E318" s="215" t="str">
        <f>VLOOKUP($B318,'trong tai xe'!A$1:B$201,2,0)</f>
        <v>8T</v>
      </c>
      <c r="F318" s="64" t="s">
        <v>91</v>
      </c>
      <c r="G318" s="132" t="str">
        <f>VLOOKUP(F318,Destination!$B$3:$E$337,2,0)</f>
        <v>LONG AN</v>
      </c>
      <c r="H318" s="133">
        <f>VLOOKUP(F318,Destination!$B$2:$E$337,4,0)</f>
        <v>64</v>
      </c>
      <c r="I318" s="133">
        <f t="shared" si="8"/>
        <v>70</v>
      </c>
      <c r="J318" s="134">
        <f>INDEX(Cost!$A$2:$G$26,MATCH(I318,Cost!$A$2:$A$26,0),MATCH($E318,Cost!$A$2:$G$2,0))</f>
        <v>1564565</v>
      </c>
      <c r="K318" s="141"/>
      <c r="L318" s="142"/>
      <c r="M318" s="228">
        <f t="shared" si="9"/>
        <v>1564565</v>
      </c>
      <c r="N318" s="230"/>
      <c r="O318" s="144" t="str">
        <f>VLOOKUP($F318,Destination!B$3:G$338,6,0)</f>
        <v>BOARD</v>
      </c>
      <c r="P318" s="231"/>
      <c r="Q318" s="198"/>
      <c r="R318" s="113"/>
      <c r="S318" s="113"/>
      <c r="T318" s="113"/>
      <c r="U318" s="113"/>
      <c r="V318" s="113"/>
      <c r="W318" s="113"/>
      <c r="X318" s="113"/>
      <c r="Y318" s="113"/>
      <c r="Z318" s="113"/>
      <c r="AA318" s="113"/>
      <c r="AB318" s="113"/>
      <c r="AC318" s="113"/>
      <c r="AD318" s="113"/>
      <c r="AE318" s="113"/>
      <c r="AF318" s="113"/>
      <c r="AG318" s="113"/>
      <c r="AH318" s="113"/>
      <c r="AI318" s="148"/>
    </row>
    <row r="319" spans="1:35" s="112" customFormat="1" ht="21.75" hidden="1" customHeight="1">
      <c r="A319" s="129">
        <f>IF(B318&lt;&gt;"",COUNTA(B$6:B318),"")</f>
        <v>313</v>
      </c>
      <c r="B319" s="217">
        <v>46674</v>
      </c>
      <c r="C319" s="249">
        <v>42653</v>
      </c>
      <c r="D319" s="198">
        <v>3718</v>
      </c>
      <c r="E319" s="215" t="str">
        <f>VLOOKUP($B319,'trong tai xe'!A$1:B$201,2,0)</f>
        <v>8T</v>
      </c>
      <c r="F319" s="64" t="s">
        <v>117</v>
      </c>
      <c r="G319" s="132" t="str">
        <f>VLOOKUP(F319,Destination!$B$3:$E$337,2,0)</f>
        <v>Long An</v>
      </c>
      <c r="H319" s="133">
        <f>VLOOKUP(F319,Destination!$B$2:$E$337,4,0)</f>
        <v>93</v>
      </c>
      <c r="I319" s="133">
        <f t="shared" si="8"/>
        <v>100</v>
      </c>
      <c r="J319" s="134">
        <f>INDEX(Cost!$A$2:$G$26,MATCH(I319,Cost!$A$2:$A$26,0),MATCH($E319,Cost!$A$2:$G$2,0))</f>
        <v>1868569</v>
      </c>
      <c r="K319" s="141"/>
      <c r="L319" s="142"/>
      <c r="M319" s="228">
        <f t="shared" si="9"/>
        <v>1868569</v>
      </c>
      <c r="N319" s="230"/>
      <c r="O319" s="144" t="str">
        <f>VLOOKUP($F319,Destination!B$3:G$338,6,0)</f>
        <v>THÙNG</v>
      </c>
      <c r="P319" s="231"/>
      <c r="Q319" s="198"/>
      <c r="R319" s="113"/>
      <c r="S319" s="113"/>
      <c r="T319" s="113"/>
      <c r="U319" s="113"/>
      <c r="V319" s="113"/>
      <c r="W319" s="113"/>
      <c r="X319" s="113"/>
      <c r="Y319" s="113"/>
      <c r="Z319" s="113"/>
      <c r="AA319" s="113"/>
      <c r="AB319" s="113"/>
      <c r="AC319" s="113"/>
      <c r="AD319" s="113"/>
      <c r="AE319" s="113"/>
      <c r="AF319" s="113"/>
      <c r="AG319" s="113"/>
      <c r="AH319" s="113"/>
      <c r="AI319" s="148"/>
    </row>
    <row r="320" spans="1:35" s="112" customFormat="1" ht="21.75" hidden="1" customHeight="1">
      <c r="A320" s="129">
        <f>IF(B319&lt;&gt;"",COUNTA(B$6:B319),"")</f>
        <v>314</v>
      </c>
      <c r="B320" s="217">
        <v>46674</v>
      </c>
      <c r="C320" s="249">
        <v>42684</v>
      </c>
      <c r="D320" s="198">
        <v>3676</v>
      </c>
      <c r="E320" s="215" t="str">
        <f>VLOOKUP($B320,'trong tai xe'!A$1:B$201,2,0)</f>
        <v>8T</v>
      </c>
      <c r="F320" s="64" t="s">
        <v>91</v>
      </c>
      <c r="G320" s="132" t="str">
        <f>VLOOKUP(F320,Destination!$B$3:$E$337,2,0)</f>
        <v>LONG AN</v>
      </c>
      <c r="H320" s="133">
        <f>VLOOKUP(F320,Destination!$B$2:$E$337,4,0)</f>
        <v>64</v>
      </c>
      <c r="I320" s="133">
        <f t="shared" si="8"/>
        <v>70</v>
      </c>
      <c r="J320" s="134">
        <f>INDEX(Cost!$A$2:$G$26,MATCH(I320,Cost!$A$2:$A$26,0),MATCH($E320,Cost!$A$2:$G$2,0))</f>
        <v>1564565</v>
      </c>
      <c r="K320" s="141"/>
      <c r="L320" s="142"/>
      <c r="M320" s="228">
        <f t="shared" si="9"/>
        <v>1564565</v>
      </c>
      <c r="N320" s="230"/>
      <c r="O320" s="144" t="str">
        <f>VLOOKUP($F320,Destination!B$3:G$338,6,0)</f>
        <v>BOARD</v>
      </c>
      <c r="P320" s="231"/>
      <c r="Q320" s="198"/>
      <c r="R320" s="113"/>
      <c r="S320" s="113"/>
      <c r="T320" s="113"/>
      <c r="U320" s="113"/>
      <c r="V320" s="113"/>
      <c r="W320" s="113"/>
      <c r="X320" s="113"/>
      <c r="Y320" s="113"/>
      <c r="Z320" s="113"/>
      <c r="AA320" s="113"/>
      <c r="AB320" s="113"/>
      <c r="AC320" s="113"/>
      <c r="AD320" s="113"/>
      <c r="AE320" s="113"/>
      <c r="AF320" s="113"/>
      <c r="AG320" s="113"/>
      <c r="AH320" s="113"/>
      <c r="AI320" s="148"/>
    </row>
    <row r="321" spans="1:35" s="112" customFormat="1" ht="21.75" hidden="1" customHeight="1">
      <c r="A321" s="129">
        <f>IF(B320&lt;&gt;"",COUNTA(B$6:B320),"")</f>
        <v>315</v>
      </c>
      <c r="B321" s="217">
        <v>46785</v>
      </c>
      <c r="C321" s="249">
        <v>42379</v>
      </c>
      <c r="D321" s="198">
        <v>4271</v>
      </c>
      <c r="E321" s="215" t="str">
        <f>VLOOKUP($B321,'trong tai xe'!A$1:B$201,2,0)</f>
        <v>2.5T</v>
      </c>
      <c r="F321" s="64" t="s">
        <v>95</v>
      </c>
      <c r="G321" s="132" t="str">
        <f>VLOOKUP(F321,Destination!$B$3:$E$337,2,0)</f>
        <v>Binh Duong</v>
      </c>
      <c r="H321" s="133">
        <f>VLOOKUP(F321,Destination!$B$2:$E$337,4,0)</f>
        <v>15</v>
      </c>
      <c r="I321" s="133">
        <f t="shared" si="8"/>
        <v>20</v>
      </c>
      <c r="J321" s="134">
        <f>INDEX(Cost!$A$2:$G$26,MATCH(I321,Cost!$A$2:$A$26,0),MATCH($E321,Cost!$A$2:$G$2,0))</f>
        <v>449720</v>
      </c>
      <c r="K321" s="141"/>
      <c r="L321" s="142"/>
      <c r="M321" s="228">
        <f t="shared" si="9"/>
        <v>449720</v>
      </c>
      <c r="N321" s="230"/>
      <c r="O321" s="144" t="str">
        <f>VLOOKUP($F321,Destination!B$3:G$338,6,0)</f>
        <v>THÙNG</v>
      </c>
      <c r="P321" s="231"/>
      <c r="Q321" s="198"/>
      <c r="R321" s="113"/>
      <c r="S321" s="113"/>
      <c r="T321" s="113"/>
      <c r="U321" s="113"/>
      <c r="V321" s="113"/>
      <c r="W321" s="113"/>
      <c r="X321" s="113"/>
      <c r="Y321" s="113"/>
      <c r="Z321" s="113"/>
      <c r="AA321" s="113"/>
      <c r="AB321" s="113"/>
      <c r="AC321" s="113"/>
      <c r="AD321" s="113"/>
      <c r="AE321" s="113"/>
      <c r="AF321" s="113"/>
      <c r="AG321" s="113"/>
      <c r="AH321" s="113"/>
      <c r="AI321" s="148"/>
    </row>
    <row r="322" spans="1:35" s="112" customFormat="1" ht="21.75" hidden="1" customHeight="1">
      <c r="A322" s="129">
        <f>IF(B321&lt;&gt;"",COUNTA(B$6:B321),"")</f>
        <v>316</v>
      </c>
      <c r="B322" s="217">
        <v>46785</v>
      </c>
      <c r="C322" s="249">
        <v>42439</v>
      </c>
      <c r="D322" s="198">
        <v>4247</v>
      </c>
      <c r="E322" s="215" t="str">
        <f>VLOOKUP($B322,'trong tai xe'!A$1:B$201,2,0)</f>
        <v>2.5T</v>
      </c>
      <c r="F322" s="64" t="s">
        <v>102</v>
      </c>
      <c r="G322" s="132" t="str">
        <f>VLOOKUP(F322,Destination!$B$3:$E$337,2,0)</f>
        <v>Dong Nai</v>
      </c>
      <c r="H322" s="133">
        <f>VLOOKUP(F322,Destination!$B$2:$E$337,4,0)</f>
        <v>40</v>
      </c>
      <c r="I322" s="133">
        <f t="shared" si="8"/>
        <v>40</v>
      </c>
      <c r="J322" s="134">
        <f>INDEX(Cost!$A$2:$G$26,MATCH(I322,Cost!$A$2:$A$26,0),MATCH($E322,Cost!$A$2:$G$2,0))</f>
        <v>579395</v>
      </c>
      <c r="K322" s="141"/>
      <c r="L322" s="142"/>
      <c r="M322" s="228">
        <f t="shared" si="9"/>
        <v>579395</v>
      </c>
      <c r="N322" s="230"/>
      <c r="O322" s="144" t="str">
        <f>VLOOKUP($F322,Destination!B$3:G$338,6,0)</f>
        <v>THÙNG</v>
      </c>
      <c r="P322" s="231"/>
      <c r="Q322" s="198"/>
      <c r="R322" s="113"/>
      <c r="S322" s="113"/>
      <c r="T322" s="113"/>
      <c r="U322" s="113"/>
      <c r="V322" s="113"/>
      <c r="W322" s="113"/>
      <c r="X322" s="113"/>
      <c r="Y322" s="113"/>
      <c r="Z322" s="113"/>
      <c r="AA322" s="113"/>
      <c r="AB322" s="113"/>
      <c r="AC322" s="113"/>
      <c r="AD322" s="113"/>
      <c r="AE322" s="113"/>
      <c r="AF322" s="113"/>
      <c r="AG322" s="113"/>
      <c r="AH322" s="113"/>
      <c r="AI322" s="148"/>
    </row>
    <row r="323" spans="1:35" s="112" customFormat="1" ht="21.75" hidden="1" customHeight="1">
      <c r="A323" s="129">
        <f>IF(B322&lt;&gt;"",COUNTA(B$6:B322),"")</f>
        <v>317</v>
      </c>
      <c r="B323" s="217">
        <v>46785</v>
      </c>
      <c r="C323" s="249">
        <v>42470</v>
      </c>
      <c r="D323" s="198">
        <v>4360</v>
      </c>
      <c r="E323" s="215" t="str">
        <f>VLOOKUP($B323,'trong tai xe'!A$1:B$201,2,0)</f>
        <v>2.5T</v>
      </c>
      <c r="F323" s="64" t="s">
        <v>84</v>
      </c>
      <c r="G323" s="132" t="str">
        <f>VLOOKUP(F323,Destination!$B$3:$E$337,2,0)</f>
        <v>Binh Duong</v>
      </c>
      <c r="H323" s="133">
        <f>VLOOKUP(F323,Destination!$B$2:$E$337,4,0)</f>
        <v>15</v>
      </c>
      <c r="I323" s="133">
        <f t="shared" si="8"/>
        <v>20</v>
      </c>
      <c r="J323" s="134">
        <f>INDEX(Cost!$A$2:$G$26,MATCH(I323,Cost!$A$2:$A$26,0),MATCH($E323,Cost!$A$2:$G$2,0))</f>
        <v>449720</v>
      </c>
      <c r="K323" s="141"/>
      <c r="L323" s="142"/>
      <c r="M323" s="228">
        <f t="shared" si="9"/>
        <v>449720</v>
      </c>
      <c r="N323" s="230"/>
      <c r="O323" s="144" t="str">
        <f>VLOOKUP($F323,Destination!B$3:G$338,6,0)</f>
        <v>BOARD</v>
      </c>
      <c r="P323" s="231"/>
      <c r="Q323" s="198"/>
      <c r="R323" s="113"/>
      <c r="S323" s="113"/>
      <c r="T323" s="113"/>
      <c r="U323" s="113"/>
      <c r="V323" s="113"/>
      <c r="W323" s="113"/>
      <c r="X323" s="113"/>
      <c r="Y323" s="113"/>
      <c r="Z323" s="113"/>
      <c r="AA323" s="113"/>
      <c r="AB323" s="113"/>
      <c r="AC323" s="113"/>
      <c r="AD323" s="113"/>
      <c r="AE323" s="113"/>
      <c r="AF323" s="113"/>
      <c r="AG323" s="113"/>
      <c r="AH323" s="113"/>
      <c r="AI323" s="148"/>
    </row>
    <row r="324" spans="1:35" s="112" customFormat="1" ht="21.75" hidden="1" customHeight="1">
      <c r="A324" s="129">
        <f>IF(B323&lt;&gt;"",COUNTA(B$6:B323),"")</f>
        <v>318</v>
      </c>
      <c r="B324" s="217">
        <v>46785</v>
      </c>
      <c r="C324" s="249">
        <v>42470</v>
      </c>
      <c r="D324" s="198">
        <v>4384</v>
      </c>
      <c r="E324" s="215" t="str">
        <f>VLOOKUP($B324,'trong tai xe'!A$1:B$201,2,0)</f>
        <v>2.5T</v>
      </c>
      <c r="F324" s="64" t="s">
        <v>88</v>
      </c>
      <c r="G324" s="132" t="str">
        <f>VLOOKUP(F324,Destination!$B$3:$E$337,2,0)</f>
        <v>HCM</v>
      </c>
      <c r="H324" s="133">
        <f>VLOOKUP(F324,Destination!$B$2:$E$337,4,0)</f>
        <v>35</v>
      </c>
      <c r="I324" s="133">
        <f t="shared" si="8"/>
        <v>40</v>
      </c>
      <c r="J324" s="134">
        <f>INDEX(Cost!$A$2:$G$26,MATCH(I324,Cost!$A$2:$A$26,0),MATCH($E324,Cost!$A$2:$G$2,0))</f>
        <v>579395</v>
      </c>
      <c r="K324" s="141"/>
      <c r="L324" s="142"/>
      <c r="M324" s="228">
        <f t="shared" si="9"/>
        <v>579395</v>
      </c>
      <c r="N324" s="230"/>
      <c r="O324" s="144" t="str">
        <f>VLOOKUP($F324,Destination!B$3:G$338,6,0)</f>
        <v>BOARD</v>
      </c>
      <c r="P324" s="231"/>
      <c r="Q324" s="198"/>
      <c r="R324" s="113"/>
      <c r="S324" s="113"/>
      <c r="T324" s="113"/>
      <c r="U324" s="113"/>
      <c r="V324" s="113"/>
      <c r="W324" s="113"/>
      <c r="X324" s="113"/>
      <c r="Y324" s="113"/>
      <c r="Z324" s="113"/>
      <c r="AA324" s="113"/>
      <c r="AB324" s="113"/>
      <c r="AC324" s="113"/>
      <c r="AD324" s="113"/>
      <c r="AE324" s="113"/>
      <c r="AF324" s="113"/>
      <c r="AG324" s="113"/>
      <c r="AH324" s="113"/>
      <c r="AI324" s="148"/>
    </row>
    <row r="325" spans="1:35" s="112" customFormat="1" ht="21.75" hidden="1" customHeight="1">
      <c r="A325" s="129">
        <f>IF(B324&lt;&gt;"",COUNTA(B$6:B324),"")</f>
        <v>319</v>
      </c>
      <c r="B325" s="217">
        <v>46785</v>
      </c>
      <c r="C325" s="249">
        <v>42500</v>
      </c>
      <c r="D325" s="198">
        <v>4482</v>
      </c>
      <c r="E325" s="215" t="str">
        <f>VLOOKUP($B325,'trong tai xe'!A$1:B$201,2,0)</f>
        <v>2.5T</v>
      </c>
      <c r="F325" s="64" t="s">
        <v>69</v>
      </c>
      <c r="G325" s="132" t="str">
        <f>VLOOKUP(F325,Destination!$B$3:$E$337,2,0)</f>
        <v>HCM(Q9)</v>
      </c>
      <c r="H325" s="133">
        <f>VLOOKUP(F325,Destination!$B$2:$E$337,4,0)</f>
        <v>27</v>
      </c>
      <c r="I325" s="133">
        <f t="shared" si="8"/>
        <v>30</v>
      </c>
      <c r="J325" s="134">
        <f>INDEX(Cost!$A$2:$G$26,MATCH(I325,Cost!$A$2:$A$26,0),MATCH($E325,Cost!$A$2:$G$2,0))</f>
        <v>514557</v>
      </c>
      <c r="K325" s="141"/>
      <c r="L325" s="142"/>
      <c r="M325" s="228">
        <f t="shared" si="9"/>
        <v>514557</v>
      </c>
      <c r="N325" s="230"/>
      <c r="O325" s="144" t="str">
        <f>VLOOKUP($F325,Destination!B$3:G$338,6,0)</f>
        <v>THÙNG</v>
      </c>
      <c r="P325" s="231"/>
      <c r="Q325" s="198"/>
      <c r="R325" s="113"/>
      <c r="S325" s="113"/>
      <c r="T325" s="113"/>
      <c r="U325" s="113"/>
      <c r="V325" s="113"/>
      <c r="W325" s="113"/>
      <c r="X325" s="113"/>
      <c r="Y325" s="113"/>
      <c r="Z325" s="113"/>
      <c r="AA325" s="113"/>
      <c r="AB325" s="113"/>
      <c r="AC325" s="113"/>
      <c r="AD325" s="113"/>
      <c r="AE325" s="113"/>
      <c r="AF325" s="113"/>
      <c r="AG325" s="113"/>
      <c r="AH325" s="113"/>
      <c r="AI325" s="148"/>
    </row>
    <row r="326" spans="1:35" s="112" customFormat="1" ht="21.75" hidden="1" customHeight="1">
      <c r="A326" s="129">
        <f>IF(B325&lt;&gt;"",COUNTA(B$6:B325),"")</f>
        <v>320</v>
      </c>
      <c r="B326" s="217">
        <v>46785</v>
      </c>
      <c r="C326" s="249">
        <v>42531</v>
      </c>
      <c r="D326" s="198">
        <v>4134</v>
      </c>
      <c r="E326" s="215" t="str">
        <f>VLOOKUP($B326,'trong tai xe'!A$1:B$201,2,0)</f>
        <v>2.5T</v>
      </c>
      <c r="F326" s="64" t="s">
        <v>119</v>
      </c>
      <c r="G326" s="132" t="str">
        <f>VLOOKUP(F326,Destination!$B$3:$E$337,2,0)</f>
        <v>LONG AN</v>
      </c>
      <c r="H326" s="133">
        <f>VLOOKUP(F326,Destination!$B$2:$E$337,4,0)</f>
        <v>60</v>
      </c>
      <c r="I326" s="133">
        <f t="shared" si="8"/>
        <v>60</v>
      </c>
      <c r="J326" s="134">
        <f>INDEX(Cost!$A$2:$G$26,MATCH(I326,Cost!$A$2:$A$26,0),MATCH($E326,Cost!$A$2:$G$2,0))</f>
        <v>712310</v>
      </c>
      <c r="K326" s="141"/>
      <c r="L326" s="142"/>
      <c r="M326" s="228">
        <f t="shared" si="9"/>
        <v>712310</v>
      </c>
      <c r="N326" s="230"/>
      <c r="O326" s="144" t="str">
        <f>VLOOKUP($F326,Destination!B$3:G$338,6,0)</f>
        <v>THÙNG</v>
      </c>
      <c r="P326" s="231"/>
      <c r="Q326" s="198"/>
      <c r="R326" s="113"/>
      <c r="S326" s="113"/>
      <c r="T326" s="113"/>
      <c r="U326" s="113"/>
      <c r="V326" s="113"/>
      <c r="W326" s="113"/>
      <c r="X326" s="113"/>
      <c r="Y326" s="113"/>
      <c r="Z326" s="113"/>
      <c r="AA326" s="113"/>
      <c r="AB326" s="113"/>
      <c r="AC326" s="113"/>
      <c r="AD326" s="113"/>
      <c r="AE326" s="113"/>
      <c r="AF326" s="113"/>
      <c r="AG326" s="113"/>
      <c r="AH326" s="113"/>
      <c r="AI326" s="148"/>
    </row>
    <row r="327" spans="1:35" s="288" customFormat="1" ht="21.75" hidden="1" customHeight="1">
      <c r="A327" s="279">
        <f>IF(B326&lt;&gt;"",COUNTA(B$6:B326),"")</f>
        <v>321</v>
      </c>
      <c r="B327" s="280">
        <v>46785</v>
      </c>
      <c r="C327" s="281">
        <v>42561</v>
      </c>
      <c r="D327" s="282">
        <v>3628</v>
      </c>
      <c r="E327" s="282" t="str">
        <f>VLOOKUP($B327,'trong tai xe'!A$1:B$201,2,0)</f>
        <v>2.5T</v>
      </c>
      <c r="F327" s="68" t="s">
        <v>128</v>
      </c>
      <c r="G327" s="283" t="str">
        <f>VLOOKUP(F327,Destination!$B$3:$E$337,2,0)</f>
        <v>Tan Uyen</v>
      </c>
      <c r="H327" s="263">
        <f>VLOOKUP(F327,Destination!$B$2:$E$337,4,0)</f>
        <v>34</v>
      </c>
      <c r="I327" s="263">
        <f t="shared" ref="I327:I391" si="10">ROUNDUP(H327,-1)</f>
        <v>40</v>
      </c>
      <c r="J327" s="268">
        <f>INDEX(Cost!$A$2:$G$26,MATCH(I327,Cost!$A$2:$A$26,0),MATCH($E327,Cost!$A$2:$G$2,0))</f>
        <v>579395</v>
      </c>
      <c r="K327" s="146"/>
      <c r="L327" s="147"/>
      <c r="M327" s="284">
        <f t="shared" ref="M327:M391" si="11">IF(I327="","",J327+K327)</f>
        <v>579395</v>
      </c>
      <c r="N327" s="147"/>
      <c r="O327" s="227" t="str">
        <f>VLOOKUP($F327,Destination!B$3:G$338,6,0)</f>
        <v>BOARD</v>
      </c>
      <c r="P327" s="285"/>
      <c r="Q327" s="282"/>
      <c r="R327" s="286"/>
      <c r="S327" s="286"/>
      <c r="T327" s="286"/>
      <c r="U327" s="286"/>
      <c r="V327" s="286"/>
      <c r="W327" s="286"/>
      <c r="X327" s="286"/>
      <c r="Y327" s="286"/>
      <c r="Z327" s="286"/>
      <c r="AA327" s="286"/>
      <c r="AB327" s="286"/>
      <c r="AC327" s="286"/>
      <c r="AD327" s="286"/>
      <c r="AE327" s="286"/>
      <c r="AF327" s="286"/>
      <c r="AG327" s="286"/>
      <c r="AH327" s="286"/>
      <c r="AI327" s="287"/>
    </row>
    <row r="328" spans="1:35" s="112" customFormat="1" ht="21.75" hidden="1" customHeight="1">
      <c r="A328" s="129">
        <f>IF(B327&lt;&gt;"",COUNTA(B$6:B327),"")</f>
        <v>322</v>
      </c>
      <c r="B328" s="217">
        <v>46785</v>
      </c>
      <c r="C328" s="249">
        <v>42592</v>
      </c>
      <c r="D328" s="198">
        <v>3643</v>
      </c>
      <c r="E328" s="215" t="str">
        <f>VLOOKUP($B328,'trong tai xe'!A$1:B$201,2,0)</f>
        <v>2.5T</v>
      </c>
      <c r="F328" s="64" t="s">
        <v>69</v>
      </c>
      <c r="G328" s="132" t="str">
        <f>VLOOKUP(F328,Destination!$B$3:$E$337,2,0)</f>
        <v>HCM(Q9)</v>
      </c>
      <c r="H328" s="133">
        <f>VLOOKUP(F328,Destination!$B$2:$E$337,4,0)</f>
        <v>27</v>
      </c>
      <c r="I328" s="133">
        <f t="shared" si="10"/>
        <v>30</v>
      </c>
      <c r="J328" s="134">
        <f>INDEX(Cost!$A$2:$G$26,MATCH(I328,Cost!$A$2:$A$26,0),MATCH($E328,Cost!$A$2:$G$2,0))</f>
        <v>514557</v>
      </c>
      <c r="K328" s="141"/>
      <c r="L328" s="142"/>
      <c r="M328" s="228">
        <f t="shared" si="11"/>
        <v>514557</v>
      </c>
      <c r="N328" s="230"/>
      <c r="O328" s="144" t="str">
        <f>VLOOKUP($F328,Destination!B$3:G$338,6,0)</f>
        <v>THÙNG</v>
      </c>
      <c r="P328" s="231"/>
      <c r="Q328" s="198"/>
      <c r="R328" s="113"/>
      <c r="S328" s="113"/>
      <c r="T328" s="113"/>
      <c r="U328" s="113"/>
      <c r="V328" s="113"/>
      <c r="W328" s="113"/>
      <c r="X328" s="113"/>
      <c r="Y328" s="113"/>
      <c r="Z328" s="113"/>
      <c r="AA328" s="113"/>
      <c r="AB328" s="113"/>
      <c r="AC328" s="113"/>
      <c r="AD328" s="113"/>
      <c r="AE328" s="113"/>
      <c r="AF328" s="113"/>
      <c r="AG328" s="113"/>
      <c r="AH328" s="113"/>
      <c r="AI328" s="148"/>
    </row>
    <row r="329" spans="1:35" s="112" customFormat="1" ht="21.75" hidden="1" customHeight="1">
      <c r="A329" s="129">
        <f>IF(B328&lt;&gt;"",COUNTA(B$6:B328),"")</f>
        <v>323</v>
      </c>
      <c r="B329" s="217">
        <v>46785</v>
      </c>
      <c r="C329" s="249">
        <v>42592</v>
      </c>
      <c r="D329" s="198">
        <v>3747</v>
      </c>
      <c r="E329" s="215" t="str">
        <f>VLOOKUP($B329,'trong tai xe'!A$1:B$201,2,0)</f>
        <v>2.5T</v>
      </c>
      <c r="F329" s="64" t="s">
        <v>69</v>
      </c>
      <c r="G329" s="132" t="str">
        <f>VLOOKUP(F329,Destination!$B$3:$E$337,2,0)</f>
        <v>HCM(Q9)</v>
      </c>
      <c r="H329" s="133">
        <f>VLOOKUP(F329,Destination!$B$2:$E$337,4,0)</f>
        <v>27</v>
      </c>
      <c r="I329" s="133">
        <f t="shared" si="10"/>
        <v>30</v>
      </c>
      <c r="J329" s="134">
        <f>INDEX(Cost!$A$2:$G$26,MATCH(I329,Cost!$A$2:$A$26,0),MATCH($E329,Cost!$A$2:$G$2,0))</f>
        <v>514557</v>
      </c>
      <c r="K329" s="141"/>
      <c r="L329" s="142"/>
      <c r="M329" s="228">
        <f t="shared" si="11"/>
        <v>514557</v>
      </c>
      <c r="N329" s="230"/>
      <c r="O329" s="144" t="str">
        <f>VLOOKUP($F329,Destination!B$3:G$338,6,0)</f>
        <v>THÙNG</v>
      </c>
      <c r="P329" s="231"/>
      <c r="Q329" s="198"/>
      <c r="R329" s="113"/>
      <c r="S329" s="113"/>
      <c r="T329" s="113"/>
      <c r="U329" s="113"/>
      <c r="V329" s="113"/>
      <c r="W329" s="113"/>
      <c r="X329" s="113"/>
      <c r="Y329" s="113"/>
      <c r="Z329" s="113"/>
      <c r="AA329" s="113"/>
      <c r="AB329" s="113"/>
      <c r="AC329" s="113"/>
      <c r="AD329" s="113"/>
      <c r="AE329" s="113"/>
      <c r="AF329" s="113"/>
      <c r="AG329" s="113"/>
      <c r="AH329" s="113"/>
      <c r="AI329" s="148"/>
    </row>
    <row r="330" spans="1:35" s="112" customFormat="1" ht="21.75" hidden="1" customHeight="1">
      <c r="A330" s="129">
        <f>IF(B329&lt;&gt;"",COUNTA(B$6:B329),"")</f>
        <v>324</v>
      </c>
      <c r="B330" s="217">
        <v>46785</v>
      </c>
      <c r="C330" s="249">
        <v>42653</v>
      </c>
      <c r="D330" s="198">
        <v>3845</v>
      </c>
      <c r="E330" s="215" t="str">
        <f>VLOOKUP($B330,'trong tai xe'!A$1:B$201,2,0)</f>
        <v>2.5T</v>
      </c>
      <c r="F330" s="64" t="s">
        <v>69</v>
      </c>
      <c r="G330" s="132" t="str">
        <f>VLOOKUP(F330,Destination!$B$3:$E$337,2,0)</f>
        <v>HCM(Q9)</v>
      </c>
      <c r="H330" s="133">
        <f>VLOOKUP(F330,Destination!$B$2:$E$337,4,0)</f>
        <v>27</v>
      </c>
      <c r="I330" s="133">
        <f t="shared" si="10"/>
        <v>30</v>
      </c>
      <c r="J330" s="134">
        <f>INDEX(Cost!$A$2:$G$26,MATCH(I330,Cost!$A$2:$A$26,0),MATCH($E330,Cost!$A$2:$G$2,0))</f>
        <v>514557</v>
      </c>
      <c r="K330" s="141"/>
      <c r="L330" s="142"/>
      <c r="M330" s="228">
        <f t="shared" si="11"/>
        <v>514557</v>
      </c>
      <c r="N330" s="230"/>
      <c r="O330" s="144" t="str">
        <f>VLOOKUP($F330,Destination!B$3:G$338,6,0)</f>
        <v>THÙNG</v>
      </c>
      <c r="P330" s="231"/>
      <c r="Q330" s="198"/>
      <c r="R330" s="113"/>
      <c r="S330" s="113"/>
      <c r="T330" s="113"/>
      <c r="U330" s="113"/>
      <c r="V330" s="113"/>
      <c r="W330" s="113"/>
      <c r="X330" s="113"/>
      <c r="Y330" s="113"/>
      <c r="Z330" s="113"/>
      <c r="AA330" s="113"/>
      <c r="AB330" s="113"/>
      <c r="AC330" s="113"/>
      <c r="AD330" s="113"/>
      <c r="AE330" s="113"/>
      <c r="AF330" s="113"/>
      <c r="AG330" s="113"/>
      <c r="AH330" s="113"/>
      <c r="AI330" s="148"/>
    </row>
    <row r="331" spans="1:35" s="112" customFormat="1" ht="21.75" hidden="1" customHeight="1">
      <c r="A331" s="129">
        <f>IF(B330&lt;&gt;"",COUNTA(B$6:B330),"")</f>
        <v>325</v>
      </c>
      <c r="B331" s="217">
        <v>46785</v>
      </c>
      <c r="C331" s="249">
        <v>42684</v>
      </c>
      <c r="D331" s="198">
        <v>3686</v>
      </c>
      <c r="E331" s="215" t="str">
        <f>VLOOKUP($B331,'trong tai xe'!A$1:B$201,2,0)</f>
        <v>2.5T</v>
      </c>
      <c r="F331" s="64" t="s">
        <v>84</v>
      </c>
      <c r="G331" s="132" t="str">
        <f>VLOOKUP(F331,Destination!$B$3:$E$337,2,0)</f>
        <v>Binh Duong</v>
      </c>
      <c r="H331" s="133">
        <f>VLOOKUP(F331,Destination!$B$2:$E$337,4,0)</f>
        <v>15</v>
      </c>
      <c r="I331" s="133">
        <f t="shared" si="10"/>
        <v>20</v>
      </c>
      <c r="J331" s="134">
        <f>INDEX(Cost!$A$2:$G$26,MATCH(I331,Cost!$A$2:$A$26,0),MATCH($E331,Cost!$A$2:$G$2,0))</f>
        <v>449720</v>
      </c>
      <c r="K331" s="141"/>
      <c r="L331" s="142"/>
      <c r="M331" s="228">
        <f t="shared" si="11"/>
        <v>449720</v>
      </c>
      <c r="N331" s="230"/>
      <c r="O331" s="144" t="str">
        <f>VLOOKUP($F331,Destination!B$3:G$338,6,0)</f>
        <v>BOARD</v>
      </c>
      <c r="P331" s="231"/>
      <c r="Q331" s="198"/>
      <c r="R331" s="113"/>
      <c r="S331" s="113"/>
      <c r="T331" s="113"/>
      <c r="U331" s="113"/>
      <c r="V331" s="113"/>
      <c r="W331" s="113"/>
      <c r="X331" s="113"/>
      <c r="Y331" s="113"/>
      <c r="Z331" s="113"/>
      <c r="AA331" s="113"/>
      <c r="AB331" s="113"/>
      <c r="AC331" s="113"/>
      <c r="AD331" s="113"/>
      <c r="AE331" s="113"/>
      <c r="AF331" s="113"/>
      <c r="AG331" s="113"/>
      <c r="AH331" s="113"/>
      <c r="AI331" s="148"/>
    </row>
    <row r="332" spans="1:35" s="112" customFormat="1" ht="21.75" hidden="1" customHeight="1">
      <c r="A332" s="129">
        <f>IF(B331&lt;&gt;"",COUNTA(B$6:B331),"")</f>
        <v>326</v>
      </c>
      <c r="B332" s="217">
        <v>46785</v>
      </c>
      <c r="C332" s="249">
        <v>42684</v>
      </c>
      <c r="D332" s="198">
        <v>3772</v>
      </c>
      <c r="E332" s="215" t="str">
        <f>VLOOKUP($B332,'trong tai xe'!A$1:B$201,2,0)</f>
        <v>2.5T</v>
      </c>
      <c r="F332" s="64" t="s">
        <v>139</v>
      </c>
      <c r="G332" s="132" t="str">
        <f>VLOOKUP(F332,Destination!$B$3:$E$337,2,0)</f>
        <v>Binh Duong</v>
      </c>
      <c r="H332" s="133">
        <f>VLOOKUP(F332,Destination!$B$2:$E$337,4,0)</f>
        <v>2</v>
      </c>
      <c r="I332" s="133">
        <f t="shared" si="10"/>
        <v>10</v>
      </c>
      <c r="J332" s="134">
        <f>INDEX(Cost!$A$2:$G$26,MATCH(I332,Cost!$A$2:$A$26,0),MATCH($E332,Cost!$A$2:$G$2,0))</f>
        <v>375157</v>
      </c>
      <c r="K332" s="141"/>
      <c r="L332" s="142"/>
      <c r="M332" s="228">
        <f t="shared" si="11"/>
        <v>375157</v>
      </c>
      <c r="N332" s="230"/>
      <c r="O332" s="144" t="str">
        <f>VLOOKUP($F332,Destination!B$3:G$338,6,0)</f>
        <v>THÙNG</v>
      </c>
      <c r="P332" s="231"/>
      <c r="Q332" s="198"/>
      <c r="R332" s="113"/>
      <c r="S332" s="113"/>
      <c r="T332" s="113"/>
      <c r="U332" s="113"/>
      <c r="V332" s="113"/>
      <c r="W332" s="113"/>
      <c r="X332" s="113"/>
      <c r="Y332" s="113"/>
      <c r="Z332" s="113"/>
      <c r="AA332" s="113"/>
      <c r="AB332" s="113"/>
      <c r="AC332" s="113"/>
      <c r="AD332" s="113"/>
      <c r="AE332" s="113"/>
      <c r="AF332" s="113"/>
      <c r="AG332" s="113"/>
      <c r="AH332" s="113"/>
      <c r="AI332" s="148"/>
    </row>
    <row r="333" spans="1:35" s="112" customFormat="1" ht="21.75" hidden="1" customHeight="1">
      <c r="A333" s="129">
        <f>IF(B332&lt;&gt;"",COUNTA(B$6:B332),"")</f>
        <v>327</v>
      </c>
      <c r="B333" s="217">
        <v>46785</v>
      </c>
      <c r="C333" s="249">
        <v>42714</v>
      </c>
      <c r="D333" s="198">
        <v>3903</v>
      </c>
      <c r="E333" s="215" t="str">
        <f>VLOOKUP($B333,'trong tai xe'!A$1:B$201,2,0)</f>
        <v>2.5T</v>
      </c>
      <c r="F333" s="64" t="s">
        <v>69</v>
      </c>
      <c r="G333" s="132" t="str">
        <f>VLOOKUP(F333,Destination!$B$3:$E$337,2,0)</f>
        <v>HCM(Q9)</v>
      </c>
      <c r="H333" s="133">
        <f>VLOOKUP(F333,Destination!$B$2:$E$337,4,0)</f>
        <v>27</v>
      </c>
      <c r="I333" s="133">
        <f t="shared" si="10"/>
        <v>30</v>
      </c>
      <c r="J333" s="134">
        <f>INDEX(Cost!$A$2:$G$26,MATCH(I333,Cost!$A$2:$A$26,0),MATCH($E333,Cost!$A$2:$G$2,0))</f>
        <v>514557</v>
      </c>
      <c r="K333" s="141"/>
      <c r="L333" s="142"/>
      <c r="M333" s="228">
        <f t="shared" si="11"/>
        <v>514557</v>
      </c>
      <c r="N333" s="230"/>
      <c r="O333" s="144" t="str">
        <f>VLOOKUP($F333,Destination!B$3:G$338,6,0)</f>
        <v>THÙNG</v>
      </c>
      <c r="P333" s="231"/>
      <c r="Q333" s="198"/>
      <c r="R333" s="113"/>
      <c r="S333" s="113"/>
      <c r="T333" s="113"/>
      <c r="U333" s="113"/>
      <c r="V333" s="113"/>
      <c r="W333" s="113"/>
      <c r="X333" s="113"/>
      <c r="Y333" s="113"/>
      <c r="Z333" s="113"/>
      <c r="AA333" s="113"/>
      <c r="AB333" s="113"/>
      <c r="AC333" s="113"/>
      <c r="AD333" s="113"/>
      <c r="AE333" s="113"/>
      <c r="AF333" s="113"/>
      <c r="AG333" s="113"/>
      <c r="AH333" s="113"/>
      <c r="AI333" s="148"/>
    </row>
    <row r="334" spans="1:35" s="112" customFormat="1" ht="21.75" hidden="1" customHeight="1">
      <c r="A334" s="129">
        <f>IF(B333&lt;&gt;"",COUNTA(B$6:B333),"")</f>
        <v>328</v>
      </c>
      <c r="B334" s="217">
        <v>46785</v>
      </c>
      <c r="C334" s="249">
        <v>42714</v>
      </c>
      <c r="D334" s="198">
        <v>3935</v>
      </c>
      <c r="E334" s="215" t="str">
        <f>VLOOKUP($B334,'trong tai xe'!A$1:B$201,2,0)</f>
        <v>2.5T</v>
      </c>
      <c r="F334" s="64" t="s">
        <v>103</v>
      </c>
      <c r="G334" s="132" t="str">
        <f>VLOOKUP(F334,Destination!$B$3:$E$337,2,0)</f>
        <v>Binh Duong</v>
      </c>
      <c r="H334" s="133">
        <f>VLOOKUP(F334,Destination!$B$2:$E$337,4,0)</f>
        <v>25</v>
      </c>
      <c r="I334" s="133">
        <f t="shared" si="10"/>
        <v>30</v>
      </c>
      <c r="J334" s="134">
        <f>INDEX(Cost!$A$2:$G$26,MATCH(I334,Cost!$A$2:$A$26,0),MATCH($E334,Cost!$A$2:$G$2,0))</f>
        <v>514557</v>
      </c>
      <c r="K334" s="141"/>
      <c r="L334" s="142"/>
      <c r="M334" s="228">
        <f t="shared" si="11"/>
        <v>514557</v>
      </c>
      <c r="N334" s="230"/>
      <c r="O334" s="144" t="str">
        <f>VLOOKUP($F334,Destination!B$3:G$338,6,0)</f>
        <v>BOARD</v>
      </c>
      <c r="P334" s="231"/>
      <c r="Q334" s="198"/>
      <c r="R334" s="113"/>
      <c r="S334" s="113"/>
      <c r="T334" s="113"/>
      <c r="U334" s="113"/>
      <c r="V334" s="113"/>
      <c r="W334" s="113"/>
      <c r="X334" s="113"/>
      <c r="Y334" s="113"/>
      <c r="Z334" s="113"/>
      <c r="AA334" s="113"/>
      <c r="AB334" s="113"/>
      <c r="AC334" s="113"/>
      <c r="AD334" s="113"/>
      <c r="AE334" s="113"/>
      <c r="AF334" s="113"/>
      <c r="AG334" s="113"/>
      <c r="AH334" s="113"/>
      <c r="AI334" s="148"/>
    </row>
    <row r="335" spans="1:35" s="112" customFormat="1" ht="21.75" hidden="1" customHeight="1">
      <c r="A335" s="129">
        <f>IF(B334&lt;&gt;"",COUNTA(B$6:B334),"")</f>
        <v>329</v>
      </c>
      <c r="B335" s="217">
        <v>46785</v>
      </c>
      <c r="C335" s="249" t="s">
        <v>123</v>
      </c>
      <c r="D335" s="198">
        <v>4185</v>
      </c>
      <c r="E335" s="215" t="str">
        <f>VLOOKUP($B335,'trong tai xe'!A$1:B$201,2,0)</f>
        <v>2.5T</v>
      </c>
      <c r="F335" s="262" t="s">
        <v>121</v>
      </c>
      <c r="G335" s="132" t="str">
        <f>VLOOKUP(F335,Destination!$B$3:$E$337,2,0)</f>
        <v>HCM</v>
      </c>
      <c r="H335" s="133">
        <f>VLOOKUP(F335,Destination!$B$2:$E$337,4,0)</f>
        <v>35</v>
      </c>
      <c r="I335" s="133">
        <f t="shared" si="10"/>
        <v>40</v>
      </c>
      <c r="J335" s="134">
        <f>INDEX(Cost!$A$2:$G$26,MATCH(I335,Cost!$A$2:$A$26,0),MATCH($E335,Cost!$A$2:$G$2,0))</f>
        <v>579395</v>
      </c>
      <c r="K335" s="141"/>
      <c r="L335" s="142"/>
      <c r="M335" s="228">
        <f t="shared" si="11"/>
        <v>579395</v>
      </c>
      <c r="N335" s="230"/>
      <c r="O335" s="144" t="str">
        <f>VLOOKUP($F335,Destination!B$3:G$338,6,0)</f>
        <v>THÙNG</v>
      </c>
      <c r="P335" s="231"/>
      <c r="Q335" s="198"/>
      <c r="R335" s="113"/>
      <c r="S335" s="113"/>
      <c r="T335" s="113"/>
      <c r="U335" s="113"/>
      <c r="V335" s="113"/>
      <c r="W335" s="113"/>
      <c r="X335" s="113"/>
      <c r="Y335" s="113"/>
      <c r="Z335" s="113"/>
      <c r="AA335" s="113"/>
      <c r="AB335" s="113"/>
      <c r="AC335" s="113"/>
      <c r="AD335" s="113"/>
      <c r="AE335" s="113"/>
      <c r="AF335" s="113"/>
      <c r="AG335" s="113"/>
      <c r="AH335" s="113"/>
      <c r="AI335" s="148"/>
    </row>
    <row r="336" spans="1:35" s="112" customFormat="1" ht="21.75" hidden="1" customHeight="1">
      <c r="A336" s="129">
        <f>IF(B335&lt;&gt;"",COUNTA(B$6:B335),"")</f>
        <v>330</v>
      </c>
      <c r="B336" s="217">
        <v>64551</v>
      </c>
      <c r="C336" s="249">
        <v>42439</v>
      </c>
      <c r="D336" s="198">
        <v>4220</v>
      </c>
      <c r="E336" s="215" t="str">
        <f>VLOOKUP($B336,'trong tai xe'!A$1:B$201,2,0)</f>
        <v>5T</v>
      </c>
      <c r="F336" s="64" t="s">
        <v>92</v>
      </c>
      <c r="G336" s="132" t="str">
        <f>VLOOKUP(F336,Destination!$B$3:$E$337,2,0)</f>
        <v>HCM</v>
      </c>
      <c r="H336" s="133">
        <f>VLOOKUP(F336,Destination!$B$2:$E$337,4,0)</f>
        <v>8</v>
      </c>
      <c r="I336" s="133">
        <f t="shared" si="10"/>
        <v>10</v>
      </c>
      <c r="J336" s="134">
        <f>INDEX(Cost!$A$2:$G$26,MATCH(I336,Cost!$A$2:$A$26,0),MATCH($E336,Cost!$A$2:$G$2,0))</f>
        <v>505718</v>
      </c>
      <c r="K336" s="141"/>
      <c r="L336" s="142"/>
      <c r="M336" s="228">
        <f t="shared" si="11"/>
        <v>505718</v>
      </c>
      <c r="N336" s="230"/>
      <c r="O336" s="144" t="str">
        <f>VLOOKUP($F336,Destination!B$3:G$338,6,0)</f>
        <v>BOARD</v>
      </c>
      <c r="P336" s="231"/>
      <c r="Q336" s="198"/>
      <c r="R336" s="113"/>
      <c r="S336" s="113"/>
      <c r="T336" s="113"/>
      <c r="U336" s="113"/>
      <c r="V336" s="113"/>
      <c r="W336" s="113"/>
      <c r="X336" s="113"/>
      <c r="Y336" s="113"/>
      <c r="Z336" s="113"/>
      <c r="AA336" s="113"/>
      <c r="AB336" s="113"/>
      <c r="AC336" s="113"/>
      <c r="AD336" s="113"/>
      <c r="AE336" s="113"/>
      <c r="AF336" s="113"/>
      <c r="AG336" s="113"/>
      <c r="AH336" s="113"/>
      <c r="AI336" s="148"/>
    </row>
    <row r="337" spans="1:35" s="112" customFormat="1" ht="21.75" hidden="1" customHeight="1">
      <c r="A337" s="129">
        <f>IF(B336&lt;&gt;"",COUNTA(B$6:B336),"")</f>
        <v>331</v>
      </c>
      <c r="B337" s="217">
        <v>64551</v>
      </c>
      <c r="C337" s="249">
        <v>42439</v>
      </c>
      <c r="D337" s="198">
        <v>4310</v>
      </c>
      <c r="E337" s="215" t="str">
        <f>VLOOKUP($B337,'trong tai xe'!A$1:B$201,2,0)</f>
        <v>5T</v>
      </c>
      <c r="F337" s="64" t="s">
        <v>69</v>
      </c>
      <c r="G337" s="132" t="str">
        <f>VLOOKUP(F337,Destination!$B$3:$E$337,2,0)</f>
        <v>HCM(Q9)</v>
      </c>
      <c r="H337" s="133">
        <f>VLOOKUP(F337,Destination!$B$2:$E$337,4,0)</f>
        <v>27</v>
      </c>
      <c r="I337" s="133">
        <f t="shared" si="10"/>
        <v>30</v>
      </c>
      <c r="J337" s="134">
        <f>INDEX(Cost!$A$2:$G$26,MATCH(I337,Cost!$A$2:$A$26,0),MATCH($E337,Cost!$A$2:$G$2,0))</f>
        <v>691065</v>
      </c>
      <c r="K337" s="141"/>
      <c r="L337" s="142"/>
      <c r="M337" s="228">
        <f t="shared" si="11"/>
        <v>691065</v>
      </c>
      <c r="N337" s="230"/>
      <c r="O337" s="144" t="str">
        <f>VLOOKUP($F337,Destination!B$3:G$338,6,0)</f>
        <v>THÙNG</v>
      </c>
      <c r="P337" s="231"/>
      <c r="Q337" s="198"/>
      <c r="R337" s="113"/>
      <c r="S337" s="113"/>
      <c r="T337" s="113"/>
      <c r="U337" s="113"/>
      <c r="V337" s="113"/>
      <c r="W337" s="113"/>
      <c r="X337" s="113"/>
      <c r="Y337" s="113"/>
      <c r="Z337" s="113"/>
      <c r="AA337" s="113"/>
      <c r="AB337" s="113"/>
      <c r="AC337" s="113"/>
      <c r="AD337" s="113"/>
      <c r="AE337" s="113"/>
      <c r="AF337" s="113"/>
      <c r="AG337" s="113"/>
      <c r="AH337" s="113"/>
      <c r="AI337" s="148"/>
    </row>
    <row r="338" spans="1:35" s="112" customFormat="1" ht="21.75" hidden="1" customHeight="1">
      <c r="A338" s="129">
        <f>IF(B337&lt;&gt;"",COUNTA(B$6:B337),"")</f>
        <v>332</v>
      </c>
      <c r="B338" s="217">
        <v>64551</v>
      </c>
      <c r="C338" s="249">
        <v>42470</v>
      </c>
      <c r="D338" s="198">
        <v>4349</v>
      </c>
      <c r="E338" s="215" t="str">
        <f>VLOOKUP($B338,'trong tai xe'!A$1:B$201,2,0)</f>
        <v>5T</v>
      </c>
      <c r="F338" s="64" t="s">
        <v>91</v>
      </c>
      <c r="G338" s="132" t="str">
        <f>VLOOKUP(F338,Destination!$B$3:$E$337,2,0)</f>
        <v>LONG AN</v>
      </c>
      <c r="H338" s="133">
        <f>VLOOKUP(F338,Destination!$B$2:$E$337,4,0)</f>
        <v>64</v>
      </c>
      <c r="I338" s="133">
        <f t="shared" si="10"/>
        <v>70</v>
      </c>
      <c r="J338" s="134">
        <f>INDEX(Cost!$A$2:$G$26,MATCH(I338,Cost!$A$2:$A$26,0),MATCH($E338,Cost!$A$2:$G$2,0))</f>
        <v>1035900</v>
      </c>
      <c r="K338" s="141"/>
      <c r="L338" s="142"/>
      <c r="M338" s="228">
        <f t="shared" si="11"/>
        <v>1035900</v>
      </c>
      <c r="N338" s="230"/>
      <c r="O338" s="144" t="str">
        <f>VLOOKUP($F338,Destination!B$3:G$338,6,0)</f>
        <v>BOARD</v>
      </c>
      <c r="P338" s="231"/>
      <c r="Q338" s="198"/>
      <c r="R338" s="113"/>
      <c r="S338" s="113"/>
      <c r="T338" s="113"/>
      <c r="U338" s="113"/>
      <c r="V338" s="113"/>
      <c r="W338" s="113"/>
      <c r="X338" s="113"/>
      <c r="Y338" s="113"/>
      <c r="Z338" s="113"/>
      <c r="AA338" s="113"/>
      <c r="AB338" s="113"/>
      <c r="AC338" s="113"/>
      <c r="AD338" s="113"/>
      <c r="AE338" s="113"/>
      <c r="AF338" s="113"/>
      <c r="AG338" s="113"/>
      <c r="AH338" s="113"/>
      <c r="AI338" s="148"/>
    </row>
    <row r="339" spans="1:35" s="112" customFormat="1" ht="21.75" hidden="1" customHeight="1">
      <c r="A339" s="129">
        <f>IF(B338&lt;&gt;"",COUNTA(B$6:B338),"")</f>
        <v>333</v>
      </c>
      <c r="B339" s="217">
        <v>64551</v>
      </c>
      <c r="C339" s="249">
        <v>42470</v>
      </c>
      <c r="D339" s="198">
        <v>4462</v>
      </c>
      <c r="E339" s="215" t="str">
        <f>VLOOKUP($B339,'trong tai xe'!A$1:B$201,2,0)</f>
        <v>5T</v>
      </c>
      <c r="F339" s="64" t="s">
        <v>69</v>
      </c>
      <c r="G339" s="132" t="str">
        <f>VLOOKUP(F339,Destination!$B$3:$E$337,2,0)</f>
        <v>HCM(Q9)</v>
      </c>
      <c r="H339" s="133">
        <f>VLOOKUP(F339,Destination!$B$2:$E$337,4,0)</f>
        <v>27</v>
      </c>
      <c r="I339" s="133">
        <f t="shared" si="10"/>
        <v>30</v>
      </c>
      <c r="J339" s="134">
        <f>INDEX(Cost!$A$2:$G$26,MATCH(I339,Cost!$A$2:$A$26,0),MATCH($E339,Cost!$A$2:$G$2,0))</f>
        <v>691065</v>
      </c>
      <c r="K339" s="141"/>
      <c r="L339" s="142"/>
      <c r="M339" s="228">
        <f t="shared" si="11"/>
        <v>691065</v>
      </c>
      <c r="N339" s="230"/>
      <c r="O339" s="144" t="str">
        <f>VLOOKUP($F339,Destination!B$3:G$338,6,0)</f>
        <v>THÙNG</v>
      </c>
      <c r="P339" s="231"/>
      <c r="Q339" s="198"/>
      <c r="R339" s="113"/>
      <c r="S339" s="113"/>
      <c r="T339" s="113"/>
      <c r="U339" s="113"/>
      <c r="V339" s="113"/>
      <c r="W339" s="113"/>
      <c r="X339" s="113"/>
      <c r="Y339" s="113"/>
      <c r="Z339" s="113"/>
      <c r="AA339" s="113"/>
      <c r="AB339" s="113"/>
      <c r="AC339" s="113"/>
      <c r="AD339" s="113"/>
      <c r="AE339" s="113"/>
      <c r="AF339" s="113"/>
      <c r="AG339" s="113"/>
      <c r="AH339" s="113"/>
      <c r="AI339" s="148"/>
    </row>
    <row r="340" spans="1:35" s="112" customFormat="1" ht="21.75" hidden="1" customHeight="1">
      <c r="A340" s="129">
        <f>IF(B339&lt;&gt;"",COUNTA(B$6:B339),"")</f>
        <v>334</v>
      </c>
      <c r="B340" s="217">
        <v>64551</v>
      </c>
      <c r="C340" s="249">
        <v>42531</v>
      </c>
      <c r="D340" s="198">
        <v>4111</v>
      </c>
      <c r="E340" s="215" t="str">
        <f>VLOOKUP($B340,'trong tai xe'!A$1:B$201,2,0)</f>
        <v>5T</v>
      </c>
      <c r="F340" s="64" t="s">
        <v>69</v>
      </c>
      <c r="G340" s="132" t="str">
        <f>VLOOKUP(F340,Destination!$B$3:$E$337,2,0)</f>
        <v>HCM(Q9)</v>
      </c>
      <c r="H340" s="133">
        <f>VLOOKUP(F340,Destination!$B$2:$E$337,4,0)</f>
        <v>27</v>
      </c>
      <c r="I340" s="133">
        <f t="shared" si="10"/>
        <v>30</v>
      </c>
      <c r="J340" s="134">
        <f>INDEX(Cost!$A$2:$G$26,MATCH(I340,Cost!$A$2:$A$26,0),MATCH($E340,Cost!$A$2:$G$2,0))</f>
        <v>691065</v>
      </c>
      <c r="K340" s="141"/>
      <c r="L340" s="142"/>
      <c r="M340" s="228">
        <f t="shared" si="11"/>
        <v>691065</v>
      </c>
      <c r="N340" s="230"/>
      <c r="O340" s="144" t="str">
        <f>VLOOKUP($F340,Destination!B$3:G$338,6,0)</f>
        <v>THÙNG</v>
      </c>
      <c r="P340" s="231"/>
      <c r="Q340" s="198"/>
      <c r="R340" s="113"/>
      <c r="S340" s="113"/>
      <c r="T340" s="113"/>
      <c r="U340" s="113"/>
      <c r="V340" s="113"/>
      <c r="W340" s="113"/>
      <c r="X340" s="113"/>
      <c r="Y340" s="113"/>
      <c r="Z340" s="113"/>
      <c r="AA340" s="113"/>
      <c r="AB340" s="113"/>
      <c r="AC340" s="113"/>
      <c r="AD340" s="113"/>
      <c r="AE340" s="113"/>
      <c r="AF340" s="113"/>
      <c r="AG340" s="113"/>
      <c r="AH340" s="113"/>
      <c r="AI340" s="148"/>
    </row>
    <row r="341" spans="1:35" s="112" customFormat="1" ht="21.75" hidden="1" customHeight="1">
      <c r="A341" s="129">
        <f>IF(B340&lt;&gt;"",COUNTA(B$6:B340),"")</f>
        <v>335</v>
      </c>
      <c r="B341" s="217">
        <v>64551</v>
      </c>
      <c r="C341" s="249">
        <v>42531</v>
      </c>
      <c r="D341" s="198">
        <v>4162</v>
      </c>
      <c r="E341" s="215" t="str">
        <f>VLOOKUP($B341,'trong tai xe'!A$1:B$201,2,0)</f>
        <v>5T</v>
      </c>
      <c r="F341" s="64" t="s">
        <v>69</v>
      </c>
      <c r="G341" s="132" t="str">
        <f>VLOOKUP(F341,Destination!$B$3:$E$337,2,0)</f>
        <v>HCM(Q9)</v>
      </c>
      <c r="H341" s="133">
        <f>VLOOKUP(F341,Destination!$B$2:$E$337,4,0)</f>
        <v>27</v>
      </c>
      <c r="I341" s="133">
        <f t="shared" si="10"/>
        <v>30</v>
      </c>
      <c r="J341" s="134">
        <f>INDEX(Cost!$A$2:$G$26,MATCH(I341,Cost!$A$2:$A$26,0),MATCH($E341,Cost!$A$2:$G$2,0))</f>
        <v>691065</v>
      </c>
      <c r="K341" s="141"/>
      <c r="L341" s="142"/>
      <c r="M341" s="228">
        <f t="shared" si="11"/>
        <v>691065</v>
      </c>
      <c r="N341" s="230"/>
      <c r="O341" s="144" t="str">
        <f>VLOOKUP($F341,Destination!B$3:G$338,6,0)</f>
        <v>THÙNG</v>
      </c>
      <c r="P341" s="231"/>
      <c r="Q341" s="198"/>
      <c r="R341" s="113"/>
      <c r="S341" s="113"/>
      <c r="T341" s="113"/>
      <c r="U341" s="113"/>
      <c r="V341" s="113"/>
      <c r="W341" s="113"/>
      <c r="X341" s="113"/>
      <c r="Y341" s="113"/>
      <c r="Z341" s="113"/>
      <c r="AA341" s="113"/>
      <c r="AB341" s="113"/>
      <c r="AC341" s="113"/>
      <c r="AD341" s="113"/>
      <c r="AE341" s="113"/>
      <c r="AF341" s="113"/>
      <c r="AG341" s="113"/>
      <c r="AH341" s="113"/>
      <c r="AI341" s="148"/>
    </row>
    <row r="342" spans="1:35" s="112" customFormat="1" ht="21.75" hidden="1" customHeight="1">
      <c r="A342" s="129">
        <f>IF(B341&lt;&gt;"",COUNTA(B$6:B341),"")</f>
        <v>336</v>
      </c>
      <c r="B342" s="217">
        <v>64551</v>
      </c>
      <c r="C342" s="249">
        <v>42561</v>
      </c>
      <c r="D342" s="198">
        <v>4190</v>
      </c>
      <c r="E342" s="215" t="str">
        <f>VLOOKUP($B342,'trong tai xe'!A$1:B$201,2,0)</f>
        <v>5T</v>
      </c>
      <c r="F342" s="64" t="s">
        <v>69</v>
      </c>
      <c r="G342" s="132" t="str">
        <f>VLOOKUP(F342,Destination!$B$3:$E$337,2,0)</f>
        <v>HCM(Q9)</v>
      </c>
      <c r="H342" s="133">
        <f>VLOOKUP(F342,Destination!$B$2:$E$337,4,0)</f>
        <v>27</v>
      </c>
      <c r="I342" s="133">
        <f t="shared" si="10"/>
        <v>30</v>
      </c>
      <c r="J342" s="134">
        <f>INDEX(Cost!$A$2:$G$26,MATCH(I342,Cost!$A$2:$A$26,0),MATCH($E342,Cost!$A$2:$G$2,0))</f>
        <v>691065</v>
      </c>
      <c r="K342" s="197"/>
      <c r="L342" s="196"/>
      <c r="M342" s="228">
        <f t="shared" si="11"/>
        <v>691065</v>
      </c>
      <c r="N342" s="230"/>
      <c r="O342" s="144" t="str">
        <f>VLOOKUP($F342,Destination!B$3:G$338,6,0)</f>
        <v>THÙNG</v>
      </c>
      <c r="P342" s="231"/>
      <c r="Q342" s="198"/>
      <c r="R342" s="113"/>
      <c r="S342" s="113"/>
      <c r="T342" s="113"/>
      <c r="U342" s="113"/>
      <c r="V342" s="113"/>
      <c r="W342" s="113"/>
      <c r="X342" s="113"/>
      <c r="Y342" s="113"/>
      <c r="Z342" s="113"/>
      <c r="AA342" s="113"/>
      <c r="AB342" s="113"/>
      <c r="AC342" s="113"/>
      <c r="AD342" s="113"/>
      <c r="AE342" s="113"/>
      <c r="AF342" s="113"/>
      <c r="AG342" s="113"/>
      <c r="AH342" s="113"/>
      <c r="AI342" s="148"/>
    </row>
    <row r="343" spans="1:35" s="112" customFormat="1" ht="21.75" hidden="1" customHeight="1">
      <c r="A343" s="129">
        <f>IF(B342&lt;&gt;"",COUNTA(B$6:B342),"")</f>
        <v>337</v>
      </c>
      <c r="B343" s="217">
        <v>64551</v>
      </c>
      <c r="C343" s="249">
        <v>42592</v>
      </c>
      <c r="D343" s="198">
        <v>3642</v>
      </c>
      <c r="E343" s="215" t="str">
        <f>VLOOKUP($B343,'trong tai xe'!A$1:B$201,2,0)</f>
        <v>5T</v>
      </c>
      <c r="F343" s="64" t="s">
        <v>69</v>
      </c>
      <c r="G343" s="132" t="str">
        <f>VLOOKUP(F343,Destination!$B$3:$E$337,2,0)</f>
        <v>HCM(Q9)</v>
      </c>
      <c r="H343" s="133">
        <f>VLOOKUP(F343,Destination!$B$2:$E$337,4,0)</f>
        <v>27</v>
      </c>
      <c r="I343" s="133">
        <f t="shared" si="10"/>
        <v>30</v>
      </c>
      <c r="J343" s="134">
        <f>INDEX(Cost!$A$2:$G$26,MATCH(I343,Cost!$A$2:$A$26,0),MATCH($E343,Cost!$A$2:$G$2,0))</f>
        <v>691065</v>
      </c>
      <c r="K343" s="141"/>
      <c r="L343" s="142"/>
      <c r="M343" s="228">
        <f t="shared" si="11"/>
        <v>691065</v>
      </c>
      <c r="N343" s="230"/>
      <c r="O343" s="144" t="str">
        <f>VLOOKUP($F343,Destination!B$3:G$338,6,0)</f>
        <v>THÙNG</v>
      </c>
      <c r="P343" s="231"/>
      <c r="Q343" s="198"/>
      <c r="R343" s="113"/>
      <c r="S343" s="113"/>
      <c r="T343" s="113"/>
      <c r="U343" s="113"/>
      <c r="V343" s="113"/>
      <c r="W343" s="113"/>
      <c r="X343" s="113"/>
      <c r="Y343" s="113"/>
      <c r="Z343" s="113"/>
      <c r="AA343" s="113"/>
      <c r="AB343" s="113"/>
      <c r="AC343" s="113"/>
      <c r="AD343" s="113"/>
      <c r="AE343" s="113"/>
      <c r="AF343" s="113"/>
      <c r="AG343" s="113"/>
      <c r="AH343" s="113"/>
      <c r="AI343" s="148"/>
    </row>
    <row r="344" spans="1:35" s="112" customFormat="1" ht="21.75" hidden="1" customHeight="1">
      <c r="A344" s="129">
        <f>IF(B343&lt;&gt;"",COUNTA(B$6:B343),"")</f>
        <v>338</v>
      </c>
      <c r="B344" s="217">
        <v>64551</v>
      </c>
      <c r="C344" s="249">
        <v>42653</v>
      </c>
      <c r="D344" s="198">
        <v>3728</v>
      </c>
      <c r="E344" s="215" t="str">
        <f>VLOOKUP($B344,'trong tai xe'!A$1:B$201,2,0)</f>
        <v>5T</v>
      </c>
      <c r="F344" s="64" t="s">
        <v>132</v>
      </c>
      <c r="G344" s="132" t="str">
        <f>VLOOKUP(F344,Destination!$B$3:$E$337,2,0)</f>
        <v>Binh Duong</v>
      </c>
      <c r="H344" s="133">
        <f>VLOOKUP(F344,Destination!$B$2:$E$337,4,0)</f>
        <v>13</v>
      </c>
      <c r="I344" s="133">
        <f t="shared" si="10"/>
        <v>20</v>
      </c>
      <c r="J344" s="134">
        <f>INDEX(Cost!$A$2:$G$26,MATCH(I344,Cost!$A$2:$A$26,0),MATCH($E344,Cost!$A$2:$G$2,0))</f>
        <v>604857</v>
      </c>
      <c r="K344" s="141"/>
      <c r="L344" s="142"/>
      <c r="M344" s="228">
        <f t="shared" si="11"/>
        <v>604857</v>
      </c>
      <c r="N344" s="230"/>
      <c r="O344" s="144" t="str">
        <f>VLOOKUP($F344,Destination!B$3:G$338,6,0)</f>
        <v>THÙNG</v>
      </c>
      <c r="P344" s="231"/>
      <c r="Q344" s="198"/>
      <c r="R344" s="113"/>
      <c r="S344" s="113"/>
      <c r="T344" s="113"/>
      <c r="U344" s="113"/>
      <c r="V344" s="113"/>
      <c r="W344" s="113"/>
      <c r="X344" s="113"/>
      <c r="Y344" s="113"/>
      <c r="Z344" s="113"/>
      <c r="AA344" s="113"/>
      <c r="AB344" s="113"/>
      <c r="AC344" s="113"/>
      <c r="AD344" s="113"/>
      <c r="AE344" s="113"/>
      <c r="AF344" s="113"/>
      <c r="AG344" s="113"/>
      <c r="AH344" s="113"/>
      <c r="AI344" s="148"/>
    </row>
    <row r="345" spans="1:35" s="112" customFormat="1" ht="21.75" hidden="1" customHeight="1">
      <c r="A345" s="129">
        <f>IF(B344&lt;&gt;"",COUNTA(B$6:B344),"")</f>
        <v>339</v>
      </c>
      <c r="B345" s="217">
        <v>64551</v>
      </c>
      <c r="C345" s="249">
        <v>42653</v>
      </c>
      <c r="D345" s="198">
        <v>3653</v>
      </c>
      <c r="E345" s="215" t="str">
        <f>VLOOKUP($B345,'trong tai xe'!A$1:B$201,2,0)</f>
        <v>5T</v>
      </c>
      <c r="F345" s="64" t="s">
        <v>69</v>
      </c>
      <c r="G345" s="132" t="str">
        <f>VLOOKUP(F345,Destination!$B$3:$E$337,2,0)</f>
        <v>HCM(Q9)</v>
      </c>
      <c r="H345" s="133">
        <f>VLOOKUP(F345,Destination!$B$2:$E$337,4,0)</f>
        <v>27</v>
      </c>
      <c r="I345" s="133">
        <f t="shared" si="10"/>
        <v>30</v>
      </c>
      <c r="J345" s="134">
        <f>INDEX(Cost!$A$2:$G$26,MATCH(I345,Cost!$A$2:$A$26,0),MATCH($E345,Cost!$A$2:$G$2,0))</f>
        <v>691065</v>
      </c>
      <c r="K345" s="141"/>
      <c r="L345" s="142"/>
      <c r="M345" s="228">
        <f t="shared" si="11"/>
        <v>691065</v>
      </c>
      <c r="N345" s="230"/>
      <c r="O345" s="144" t="str">
        <f>VLOOKUP($F345,Destination!B$3:G$338,6,0)</f>
        <v>THÙNG</v>
      </c>
      <c r="P345" s="231"/>
      <c r="Q345" s="198"/>
      <c r="R345" s="113"/>
      <c r="S345" s="113"/>
      <c r="T345" s="113"/>
      <c r="U345" s="113"/>
      <c r="V345" s="113"/>
      <c r="W345" s="113"/>
      <c r="X345" s="113"/>
      <c r="Y345" s="113"/>
      <c r="Z345" s="113"/>
      <c r="AA345" s="113"/>
      <c r="AB345" s="113"/>
      <c r="AC345" s="113"/>
      <c r="AD345" s="113"/>
      <c r="AE345" s="113"/>
      <c r="AF345" s="113"/>
      <c r="AG345" s="113"/>
      <c r="AH345" s="113"/>
      <c r="AI345" s="148"/>
    </row>
    <row r="346" spans="1:35" s="112" customFormat="1" ht="21.75" hidden="1" customHeight="1">
      <c r="A346" s="129">
        <f>IF(B345&lt;&gt;"",COUNTA(B$6:B345),"")</f>
        <v>340</v>
      </c>
      <c r="B346" s="217">
        <v>64551</v>
      </c>
      <c r="C346" s="249">
        <v>42714</v>
      </c>
      <c r="D346" s="198">
        <v>3904</v>
      </c>
      <c r="E346" s="215" t="str">
        <f>VLOOKUP($B346,'trong tai xe'!A$1:B$201,2,0)</f>
        <v>5T</v>
      </c>
      <c r="F346" s="64" t="s">
        <v>69</v>
      </c>
      <c r="G346" s="132" t="str">
        <f>VLOOKUP(F346,Destination!$B$3:$E$337,2,0)</f>
        <v>HCM(Q9)</v>
      </c>
      <c r="H346" s="133">
        <f>VLOOKUP(F346,Destination!$B$2:$E$337,4,0)</f>
        <v>27</v>
      </c>
      <c r="I346" s="133">
        <f t="shared" si="10"/>
        <v>30</v>
      </c>
      <c r="J346" s="134">
        <f>INDEX(Cost!$A$2:$G$26,MATCH(I346,Cost!$A$2:$A$26,0),MATCH($E346,Cost!$A$2:$G$2,0))</f>
        <v>691065</v>
      </c>
      <c r="K346" s="141"/>
      <c r="L346" s="142"/>
      <c r="M346" s="228">
        <f t="shared" si="11"/>
        <v>691065</v>
      </c>
      <c r="N346" s="230"/>
      <c r="O346" s="144" t="str">
        <f>VLOOKUP($F346,Destination!B$3:G$338,6,0)</f>
        <v>THÙNG</v>
      </c>
      <c r="P346" s="231"/>
      <c r="Q346" s="198"/>
      <c r="R346" s="113"/>
      <c r="S346" s="113"/>
      <c r="T346" s="113"/>
      <c r="U346" s="113"/>
      <c r="V346" s="113"/>
      <c r="W346" s="113"/>
      <c r="X346" s="113"/>
      <c r="Y346" s="113"/>
      <c r="Z346" s="113"/>
      <c r="AA346" s="113"/>
      <c r="AB346" s="113"/>
      <c r="AC346" s="113"/>
      <c r="AD346" s="113"/>
      <c r="AE346" s="113"/>
      <c r="AF346" s="113"/>
      <c r="AG346" s="113"/>
      <c r="AH346" s="113"/>
      <c r="AI346" s="148"/>
    </row>
    <row r="347" spans="1:35" s="112" customFormat="1" ht="21.75" hidden="1" customHeight="1">
      <c r="A347" s="129">
        <f>IF(B346&lt;&gt;"",COUNTA(B$6:B346),"")</f>
        <v>341</v>
      </c>
      <c r="B347" s="217">
        <v>64551</v>
      </c>
      <c r="C347" s="249">
        <v>42714</v>
      </c>
      <c r="D347" s="198">
        <v>3934</v>
      </c>
      <c r="E347" s="215" t="str">
        <f>VLOOKUP($B347,'trong tai xe'!A$1:B$201,2,0)</f>
        <v>5T</v>
      </c>
      <c r="F347" s="64" t="s">
        <v>94</v>
      </c>
      <c r="G347" s="132" t="str">
        <f>VLOOKUP(F347,Destination!$B$3:$E$337,2,0)</f>
        <v>Dong Nai</v>
      </c>
      <c r="H347" s="133">
        <f>VLOOKUP(F347,Destination!$B$2:$E$337,4,0)</f>
        <v>35</v>
      </c>
      <c r="I347" s="133">
        <f t="shared" si="10"/>
        <v>40</v>
      </c>
      <c r="J347" s="134">
        <f>INDEX(Cost!$A$2:$G$26,MATCH(I347,Cost!$A$2:$A$26,0),MATCH($E347,Cost!$A$2:$G$2,0))</f>
        <v>777275</v>
      </c>
      <c r="K347" s="141"/>
      <c r="L347" s="142"/>
      <c r="M347" s="228">
        <f t="shared" si="11"/>
        <v>777275</v>
      </c>
      <c r="N347" s="230"/>
      <c r="O347" s="144" t="str">
        <f>VLOOKUP($F347,Destination!B$3:G$338,6,0)</f>
        <v>THÙNG</v>
      </c>
      <c r="P347" s="231"/>
      <c r="Q347" s="198"/>
      <c r="R347" s="113"/>
      <c r="S347" s="113"/>
      <c r="T347" s="113"/>
      <c r="U347" s="113"/>
      <c r="V347" s="113"/>
      <c r="W347" s="113"/>
      <c r="X347" s="113"/>
      <c r="Y347" s="113"/>
      <c r="Z347" s="113"/>
      <c r="AA347" s="113"/>
      <c r="AB347" s="113"/>
      <c r="AC347" s="113"/>
      <c r="AD347" s="113"/>
      <c r="AE347" s="113"/>
      <c r="AF347" s="113"/>
      <c r="AG347" s="113"/>
      <c r="AH347" s="113"/>
      <c r="AI347" s="148"/>
    </row>
    <row r="348" spans="1:35" s="112" customFormat="1" ht="21.75" hidden="1" customHeight="1">
      <c r="A348" s="129">
        <f>IF(B347&lt;&gt;"",COUNTA(B$6:B347),"")</f>
        <v>342</v>
      </c>
      <c r="B348" s="217">
        <v>71306</v>
      </c>
      <c r="C348" s="249">
        <v>42439</v>
      </c>
      <c r="D348" s="198">
        <v>4228</v>
      </c>
      <c r="E348" s="215" t="str">
        <f>VLOOKUP($B348,'trong tai xe'!A$1:B$201,2,0)</f>
        <v>8T</v>
      </c>
      <c r="F348" s="64" t="s">
        <v>89</v>
      </c>
      <c r="G348" s="132" t="str">
        <f>VLOOKUP(F348,Destination!$B$3:$E$337,2,0)</f>
        <v>Binh Duong</v>
      </c>
      <c r="H348" s="133">
        <f>VLOOKUP(F348,Destination!$B$2:$E$337,4,0)</f>
        <v>10</v>
      </c>
      <c r="I348" s="133">
        <f t="shared" si="10"/>
        <v>10</v>
      </c>
      <c r="J348" s="134">
        <f>INDEX(Cost!$A$2:$G$26,MATCH(I348,Cost!$A$2:$A$26,0),MATCH($E348,Cost!$A$2:$G$2,0))</f>
        <v>941356</v>
      </c>
      <c r="K348" s="141"/>
      <c r="L348" s="142"/>
      <c r="M348" s="228">
        <f t="shared" si="11"/>
        <v>941356</v>
      </c>
      <c r="N348" s="230"/>
      <c r="O348" s="144" t="str">
        <f>VLOOKUP($F348,Destination!B$3:G$338,6,0)</f>
        <v>THÙNG</v>
      </c>
      <c r="P348" s="231"/>
      <c r="Q348" s="198"/>
      <c r="R348" s="113"/>
      <c r="S348" s="113"/>
      <c r="T348" s="113"/>
      <c r="U348" s="113"/>
      <c r="V348" s="113"/>
      <c r="W348" s="113"/>
      <c r="X348" s="113"/>
      <c r="Y348" s="113"/>
      <c r="Z348" s="113"/>
      <c r="AA348" s="113"/>
      <c r="AB348" s="113"/>
      <c r="AC348" s="113"/>
      <c r="AD348" s="113"/>
      <c r="AE348" s="113"/>
      <c r="AF348" s="113"/>
      <c r="AG348" s="113"/>
      <c r="AH348" s="113"/>
      <c r="AI348" s="148"/>
    </row>
    <row r="349" spans="1:35" s="112" customFormat="1" ht="21.75" hidden="1" customHeight="1">
      <c r="A349" s="129">
        <f>IF(B348&lt;&gt;"",COUNTA(B$6:B348),"")</f>
        <v>343</v>
      </c>
      <c r="B349" s="217">
        <v>71306</v>
      </c>
      <c r="C349" s="249">
        <v>42470</v>
      </c>
      <c r="D349" s="198">
        <v>4367</v>
      </c>
      <c r="E349" s="215" t="str">
        <f>VLOOKUP($B349,'trong tai xe'!A$1:B$201,2,0)</f>
        <v>8T</v>
      </c>
      <c r="F349" s="58" t="s">
        <v>73</v>
      </c>
      <c r="G349" s="132" t="str">
        <f>VLOOKUP(F349,Destination!$B$3:$E$337,2,0)</f>
        <v>HCM</v>
      </c>
      <c r="H349" s="133">
        <f>VLOOKUP(F349,Destination!$B$2:$E$337,4,0)</f>
        <v>55</v>
      </c>
      <c r="I349" s="133">
        <f t="shared" si="10"/>
        <v>60</v>
      </c>
      <c r="J349" s="134">
        <f>INDEX(Cost!$A$2:$G$26,MATCH(I349,Cost!$A$2:$A$26,0),MATCH($E349,Cost!$A$2:$G$2,0))</f>
        <v>1468296</v>
      </c>
      <c r="K349" s="141"/>
      <c r="L349" s="142"/>
      <c r="M349" s="228">
        <f t="shared" si="11"/>
        <v>1468296</v>
      </c>
      <c r="N349" s="230"/>
      <c r="O349" s="144" t="str">
        <f>VLOOKUP($F349,Destination!B$3:G$338,6,0)</f>
        <v>THÙNG</v>
      </c>
      <c r="P349" s="231"/>
      <c r="Q349" s="198"/>
      <c r="R349" s="113"/>
      <c r="S349" s="113"/>
      <c r="T349" s="113"/>
      <c r="U349" s="113"/>
      <c r="V349" s="113"/>
      <c r="W349" s="113"/>
      <c r="X349" s="113"/>
      <c r="Y349" s="113"/>
      <c r="Z349" s="113"/>
      <c r="AA349" s="113"/>
      <c r="AB349" s="113"/>
      <c r="AC349" s="113"/>
      <c r="AD349" s="113"/>
      <c r="AE349" s="113"/>
      <c r="AF349" s="113"/>
      <c r="AG349" s="113"/>
      <c r="AH349" s="113"/>
      <c r="AI349" s="148"/>
    </row>
    <row r="350" spans="1:35" s="112" customFormat="1" ht="21.75" hidden="1" customHeight="1">
      <c r="A350" s="129">
        <f>IF(B349&lt;&gt;"",COUNTA(B$6:B349),"")</f>
        <v>344</v>
      </c>
      <c r="B350" s="217">
        <v>71306</v>
      </c>
      <c r="C350" s="249">
        <v>42500</v>
      </c>
      <c r="D350" s="198">
        <v>4390</v>
      </c>
      <c r="E350" s="215" t="str">
        <f>VLOOKUP($B350,'trong tai xe'!A$1:B$201,2,0)</f>
        <v>8T</v>
      </c>
      <c r="F350" s="64" t="s">
        <v>73</v>
      </c>
      <c r="G350" s="132" t="str">
        <f>VLOOKUP(F350,Destination!$B$3:$E$337,2,0)</f>
        <v>HCM</v>
      </c>
      <c r="H350" s="133">
        <f>VLOOKUP(F350,Destination!$B$2:$E$337,4,0)</f>
        <v>55</v>
      </c>
      <c r="I350" s="133">
        <f t="shared" si="10"/>
        <v>60</v>
      </c>
      <c r="J350" s="134">
        <f>INDEX(Cost!$A$2:$G$26,MATCH(I350,Cost!$A$2:$A$26,0),MATCH($E350,Cost!$A$2:$G$2,0))</f>
        <v>1468296</v>
      </c>
      <c r="K350" s="141"/>
      <c r="L350" s="142"/>
      <c r="M350" s="228">
        <f t="shared" si="11"/>
        <v>1468296</v>
      </c>
      <c r="N350" s="230"/>
      <c r="O350" s="144" t="str">
        <f>VLOOKUP($F350,Destination!B$3:G$338,6,0)</f>
        <v>THÙNG</v>
      </c>
      <c r="P350" s="231"/>
      <c r="Q350" s="198"/>
      <c r="R350" s="113"/>
      <c r="S350" s="113"/>
      <c r="T350" s="113"/>
      <c r="U350" s="113"/>
      <c r="V350" s="113"/>
      <c r="W350" s="113"/>
      <c r="X350" s="113"/>
      <c r="Y350" s="113"/>
      <c r="Z350" s="113"/>
      <c r="AA350" s="113"/>
      <c r="AB350" s="113"/>
      <c r="AC350" s="113"/>
      <c r="AD350" s="113"/>
      <c r="AE350" s="113"/>
      <c r="AF350" s="113"/>
      <c r="AG350" s="113"/>
      <c r="AH350" s="113"/>
      <c r="AI350" s="148"/>
    </row>
    <row r="351" spans="1:35" s="112" customFormat="1" ht="21.75" hidden="1" customHeight="1">
      <c r="A351" s="129">
        <f>IF(B350&lt;&gt;"",COUNTA(B$6:B350),"")</f>
        <v>345</v>
      </c>
      <c r="B351" s="217">
        <v>71306</v>
      </c>
      <c r="C351" s="249">
        <v>42531</v>
      </c>
      <c r="D351" s="198">
        <v>4136</v>
      </c>
      <c r="E351" s="215" t="str">
        <f>VLOOKUP($B351,'trong tai xe'!A$1:B$201,2,0)</f>
        <v>8T</v>
      </c>
      <c r="F351" s="64" t="s">
        <v>117</v>
      </c>
      <c r="G351" s="132" t="str">
        <f>VLOOKUP(F351,Destination!$B$3:$E$337,2,0)</f>
        <v>Long An</v>
      </c>
      <c r="H351" s="133">
        <f>VLOOKUP(F351,Destination!$B$2:$E$337,4,0)</f>
        <v>93</v>
      </c>
      <c r="I351" s="133">
        <f t="shared" si="10"/>
        <v>100</v>
      </c>
      <c r="J351" s="134">
        <f>INDEX(Cost!$A$2:$G$26,MATCH(I351,Cost!$A$2:$A$26,0),MATCH($E351,Cost!$A$2:$G$2,0))</f>
        <v>1868569</v>
      </c>
      <c r="K351" s="197"/>
      <c r="L351" s="196"/>
      <c r="M351" s="228">
        <f t="shared" si="11"/>
        <v>1868569</v>
      </c>
      <c r="N351" s="230"/>
      <c r="O351" s="144" t="str">
        <f>VLOOKUP($F351,Destination!B$3:G$338,6,0)</f>
        <v>THÙNG</v>
      </c>
      <c r="P351" s="231"/>
      <c r="Q351" s="198"/>
      <c r="R351" s="113"/>
      <c r="S351" s="113"/>
      <c r="T351" s="113"/>
      <c r="U351" s="113"/>
      <c r="V351" s="113"/>
      <c r="W351" s="113"/>
      <c r="X351" s="113"/>
      <c r="Y351" s="113"/>
      <c r="Z351" s="113"/>
      <c r="AA351" s="113"/>
      <c r="AB351" s="113"/>
      <c r="AC351" s="113"/>
      <c r="AD351" s="113"/>
      <c r="AE351" s="113"/>
      <c r="AF351" s="113"/>
      <c r="AG351" s="113"/>
      <c r="AH351" s="113"/>
      <c r="AI351" s="148"/>
    </row>
    <row r="352" spans="1:35" s="112" customFormat="1" ht="21.75" hidden="1" customHeight="1">
      <c r="A352" s="129">
        <f>IF(B351&lt;&gt;"",COUNTA(B$6:B351),"")</f>
        <v>346</v>
      </c>
      <c r="B352" s="217">
        <v>71306</v>
      </c>
      <c r="C352" s="249">
        <v>42653</v>
      </c>
      <c r="D352" s="198">
        <v>3733</v>
      </c>
      <c r="E352" s="215" t="str">
        <f>VLOOKUP($B352,'trong tai xe'!A$1:B$201,2,0)</f>
        <v>8T</v>
      </c>
      <c r="F352" s="64" t="s">
        <v>133</v>
      </c>
      <c r="G352" s="132" t="str">
        <f>VLOOKUP(F352,Destination!$B$3:$E$337,2,0)</f>
        <v>DI AN</v>
      </c>
      <c r="H352" s="133">
        <f>VLOOKUP(F352,Destination!$B$2:$E$337,4,0)</f>
        <v>6</v>
      </c>
      <c r="I352" s="133">
        <f t="shared" si="10"/>
        <v>10</v>
      </c>
      <c r="J352" s="134">
        <f>INDEX(Cost!$A$2:$G$26,MATCH(I352,Cost!$A$2:$A$26,0),MATCH($E352,Cost!$A$2:$G$2,0))</f>
        <v>941356</v>
      </c>
      <c r="K352" s="141"/>
      <c r="L352" s="142"/>
      <c r="M352" s="228">
        <f t="shared" si="11"/>
        <v>941356</v>
      </c>
      <c r="N352" s="230"/>
      <c r="O352" s="144">
        <f>VLOOKUP($F352,Destination!B$3:G$338,6,0)</f>
        <v>0</v>
      </c>
      <c r="P352" s="231"/>
      <c r="Q352" s="198"/>
      <c r="R352" s="113"/>
      <c r="S352" s="113"/>
      <c r="T352" s="113"/>
      <c r="U352" s="113"/>
      <c r="V352" s="113"/>
      <c r="W352" s="113"/>
      <c r="X352" s="113"/>
      <c r="Y352" s="113"/>
      <c r="Z352" s="113"/>
      <c r="AA352" s="113"/>
      <c r="AB352" s="113"/>
      <c r="AC352" s="113"/>
      <c r="AD352" s="113"/>
      <c r="AE352" s="113"/>
      <c r="AF352" s="113"/>
      <c r="AG352" s="113"/>
      <c r="AH352" s="113"/>
      <c r="AI352" s="148"/>
    </row>
    <row r="353" spans="1:35" s="112" customFormat="1" ht="21.75" hidden="1" customHeight="1">
      <c r="A353" s="129">
        <f>IF(B352&lt;&gt;"",COUNTA(B$6:B352),"")</f>
        <v>347</v>
      </c>
      <c r="B353" s="217">
        <v>71306</v>
      </c>
      <c r="C353" s="249">
        <v>42684</v>
      </c>
      <c r="D353" s="198">
        <v>3672</v>
      </c>
      <c r="E353" s="215" t="str">
        <f>VLOOKUP($B353,'trong tai xe'!A$1:B$201,2,0)</f>
        <v>8T</v>
      </c>
      <c r="F353" s="64" t="s">
        <v>117</v>
      </c>
      <c r="G353" s="132" t="str">
        <f>VLOOKUP(F353,Destination!$B$3:$E$337,2,0)</f>
        <v>Long An</v>
      </c>
      <c r="H353" s="133">
        <f>VLOOKUP(F353,Destination!$B$2:$E$337,4,0)</f>
        <v>93</v>
      </c>
      <c r="I353" s="133">
        <f t="shared" si="10"/>
        <v>100</v>
      </c>
      <c r="J353" s="134">
        <f>INDEX(Cost!$A$2:$G$26,MATCH(I353,Cost!$A$2:$A$26,0),MATCH($E353,Cost!$A$2:$G$2,0))</f>
        <v>1868569</v>
      </c>
      <c r="K353" s="141"/>
      <c r="L353" s="142"/>
      <c r="M353" s="228">
        <f t="shared" si="11"/>
        <v>1868569</v>
      </c>
      <c r="N353" s="230"/>
      <c r="O353" s="144" t="str">
        <f>VLOOKUP($F353,Destination!B$3:G$338,6,0)</f>
        <v>THÙNG</v>
      </c>
      <c r="P353" s="231"/>
      <c r="Q353" s="198"/>
      <c r="R353" s="113"/>
      <c r="S353" s="113"/>
      <c r="T353" s="113"/>
      <c r="U353" s="113"/>
      <c r="V353" s="113"/>
      <c r="W353" s="113"/>
      <c r="X353" s="113"/>
      <c r="Y353" s="113"/>
      <c r="Z353" s="113"/>
      <c r="AA353" s="113"/>
      <c r="AB353" s="113"/>
      <c r="AC353" s="113"/>
      <c r="AD353" s="113"/>
      <c r="AE353" s="113"/>
      <c r="AF353" s="113"/>
      <c r="AG353" s="113"/>
      <c r="AH353" s="113"/>
      <c r="AI353" s="148"/>
    </row>
    <row r="354" spans="1:35" s="112" customFormat="1" ht="21.75" hidden="1" customHeight="1">
      <c r="A354" s="129">
        <f>IF(B353&lt;&gt;"",COUNTA(B$6:B353),"")</f>
        <v>348</v>
      </c>
      <c r="B354" s="217">
        <v>71306</v>
      </c>
      <c r="C354" s="249" t="s">
        <v>116</v>
      </c>
      <c r="D354" s="198">
        <v>2783</v>
      </c>
      <c r="E354" s="215" t="str">
        <f>VLOOKUP($B354,'trong tai xe'!A$1:B$201,2,0)</f>
        <v>8T</v>
      </c>
      <c r="F354" s="64" t="s">
        <v>73</v>
      </c>
      <c r="G354" s="132" t="str">
        <f>VLOOKUP(F354,Destination!$B$3:$E$337,2,0)</f>
        <v>HCM</v>
      </c>
      <c r="H354" s="133">
        <f>VLOOKUP(F354,Destination!$B$2:$E$337,4,0)</f>
        <v>55</v>
      </c>
      <c r="I354" s="133">
        <f t="shared" si="10"/>
        <v>60</v>
      </c>
      <c r="J354" s="134">
        <f>INDEX(Cost!$A$2:$G$26,MATCH(I354,Cost!$A$2:$A$26,0),MATCH($E354,Cost!$A$2:$G$2,0))</f>
        <v>1468296</v>
      </c>
      <c r="K354" s="141"/>
      <c r="L354" s="142"/>
      <c r="M354" s="228">
        <f t="shared" si="11"/>
        <v>1468296</v>
      </c>
      <c r="N354" s="230"/>
      <c r="O354" s="144" t="str">
        <f>VLOOKUP($F354,Destination!B$3:G$338,6,0)</f>
        <v>THÙNG</v>
      </c>
      <c r="P354" s="231"/>
      <c r="Q354" s="198"/>
      <c r="R354" s="113"/>
      <c r="S354" s="113"/>
      <c r="T354" s="113"/>
      <c r="U354" s="113"/>
      <c r="V354" s="113"/>
      <c r="W354" s="113"/>
      <c r="X354" s="113"/>
      <c r="Y354" s="113"/>
      <c r="Z354" s="113"/>
      <c r="AA354" s="113"/>
      <c r="AB354" s="113"/>
      <c r="AC354" s="113"/>
      <c r="AD354" s="113"/>
      <c r="AE354" s="113"/>
      <c r="AF354" s="113"/>
      <c r="AG354" s="113"/>
      <c r="AH354" s="113"/>
      <c r="AI354" s="148"/>
    </row>
    <row r="355" spans="1:35" s="112" customFormat="1" ht="21.75" hidden="1" customHeight="1">
      <c r="A355" s="129">
        <f>IF(B354&lt;&gt;"",COUNTA(B$6:B354),"")</f>
        <v>349</v>
      </c>
      <c r="B355" s="254" t="s">
        <v>43</v>
      </c>
      <c r="C355" s="249">
        <v>42379</v>
      </c>
      <c r="D355" s="198">
        <v>2786</v>
      </c>
      <c r="E355" s="215" t="str">
        <f>VLOOKUP($B355,'trong tai xe'!A$1:B$201,2,0)</f>
        <v>8T</v>
      </c>
      <c r="F355" s="64" t="s">
        <v>91</v>
      </c>
      <c r="G355" s="132" t="str">
        <f>VLOOKUP(F355,Destination!$B$3:$E$337,2,0)</f>
        <v>LONG AN</v>
      </c>
      <c r="H355" s="133">
        <f>VLOOKUP(F355,Destination!$B$2:$E$337,4,0)</f>
        <v>64</v>
      </c>
      <c r="I355" s="133">
        <f t="shared" si="10"/>
        <v>70</v>
      </c>
      <c r="J355" s="134">
        <f>INDEX(Cost!$A$2:$G$26,MATCH(I355,Cost!$A$2:$A$26,0),MATCH($E355,Cost!$A$2:$G$2,0))</f>
        <v>1564565</v>
      </c>
      <c r="K355" s="141"/>
      <c r="L355" s="142"/>
      <c r="M355" s="228">
        <f t="shared" si="11"/>
        <v>1564565</v>
      </c>
      <c r="N355" s="230"/>
      <c r="O355" s="144" t="str">
        <f>VLOOKUP($F355,Destination!B$3:G$338,6,0)</f>
        <v>BOARD</v>
      </c>
      <c r="P355" s="231"/>
      <c r="Q355" s="198"/>
      <c r="R355" s="113"/>
      <c r="S355" s="113"/>
      <c r="T355" s="113"/>
      <c r="U355" s="113"/>
      <c r="V355" s="113"/>
      <c r="W355" s="113"/>
      <c r="X355" s="113"/>
      <c r="Y355" s="113"/>
      <c r="Z355" s="113"/>
      <c r="AA355" s="113"/>
      <c r="AB355" s="113"/>
      <c r="AC355" s="113"/>
      <c r="AD355" s="113"/>
      <c r="AE355" s="113"/>
      <c r="AF355" s="113"/>
      <c r="AG355" s="113"/>
      <c r="AH355" s="113"/>
      <c r="AI355" s="148"/>
    </row>
    <row r="356" spans="1:35" s="112" customFormat="1" ht="21.75" hidden="1" customHeight="1">
      <c r="A356" s="129">
        <f>IF(B355&lt;&gt;"",COUNTA(B$6:B355),"")</f>
        <v>350</v>
      </c>
      <c r="B356" s="254" t="s">
        <v>43</v>
      </c>
      <c r="C356" s="249">
        <v>42439</v>
      </c>
      <c r="D356" s="198">
        <v>4334</v>
      </c>
      <c r="E356" s="215" t="str">
        <f>VLOOKUP($B356,'trong tai xe'!A$1:B$201,2,0)</f>
        <v>8T</v>
      </c>
      <c r="F356" s="64" t="s">
        <v>91</v>
      </c>
      <c r="G356" s="132" t="str">
        <f>VLOOKUP(F356,Destination!$B$3:$E$337,2,0)</f>
        <v>LONG AN</v>
      </c>
      <c r="H356" s="133">
        <f>VLOOKUP(F356,Destination!$B$2:$E$337,4,0)</f>
        <v>64</v>
      </c>
      <c r="I356" s="133">
        <f t="shared" si="10"/>
        <v>70</v>
      </c>
      <c r="J356" s="134">
        <f>INDEX(Cost!$A$2:$G$26,MATCH(I356,Cost!$A$2:$A$26,0),MATCH($E356,Cost!$A$2:$G$2,0))</f>
        <v>1564565</v>
      </c>
      <c r="K356" s="141"/>
      <c r="L356" s="142"/>
      <c r="M356" s="228">
        <f t="shared" si="11"/>
        <v>1564565</v>
      </c>
      <c r="N356" s="230"/>
      <c r="O356" s="144" t="str">
        <f>VLOOKUP($F356,Destination!B$3:G$338,6,0)</f>
        <v>BOARD</v>
      </c>
      <c r="P356" s="231"/>
      <c r="Q356" s="198"/>
      <c r="R356" s="113"/>
      <c r="S356" s="113"/>
      <c r="T356" s="113"/>
      <c r="U356" s="113"/>
      <c r="V356" s="113"/>
      <c r="W356" s="113"/>
      <c r="X356" s="113"/>
      <c r="Y356" s="113"/>
      <c r="Z356" s="113"/>
      <c r="AA356" s="113"/>
      <c r="AB356" s="113"/>
      <c r="AC356" s="113"/>
      <c r="AD356" s="113"/>
      <c r="AE356" s="113"/>
      <c r="AF356" s="113"/>
      <c r="AG356" s="113"/>
      <c r="AH356" s="113"/>
      <c r="AI356" s="148"/>
    </row>
    <row r="357" spans="1:35" s="112" customFormat="1" ht="21.75" hidden="1" customHeight="1">
      <c r="A357" s="129">
        <f>IF(B356&lt;&gt;"",COUNTA(B$6:B356),"")</f>
        <v>351</v>
      </c>
      <c r="B357" s="254" t="s">
        <v>43</v>
      </c>
      <c r="C357" s="249">
        <v>42500</v>
      </c>
      <c r="D357" s="198">
        <v>4452</v>
      </c>
      <c r="E357" s="215" t="str">
        <f>VLOOKUP($B357,'trong tai xe'!A$1:B$201,2,0)</f>
        <v>8T</v>
      </c>
      <c r="F357" s="64" t="s">
        <v>117</v>
      </c>
      <c r="G357" s="132" t="str">
        <f>VLOOKUP(F357,Destination!$B$3:$E$337,2,0)</f>
        <v>Long An</v>
      </c>
      <c r="H357" s="133">
        <f>VLOOKUP(F357,Destination!$B$2:$E$337,4,0)</f>
        <v>93</v>
      </c>
      <c r="I357" s="133">
        <f t="shared" si="10"/>
        <v>100</v>
      </c>
      <c r="J357" s="134">
        <f>INDEX(Cost!$A$2:$G$26,MATCH(I357,Cost!$A$2:$A$26,0),MATCH($E357,Cost!$A$2:$G$2,0))</f>
        <v>1868569</v>
      </c>
      <c r="K357" s="141"/>
      <c r="L357" s="142"/>
      <c r="M357" s="228">
        <f t="shared" si="11"/>
        <v>1868569</v>
      </c>
      <c r="N357" s="230"/>
      <c r="O357" s="144" t="str">
        <f>VLOOKUP($F357,Destination!B$3:G$338,6,0)</f>
        <v>THÙNG</v>
      </c>
      <c r="P357" s="231"/>
      <c r="Q357" s="198"/>
      <c r="R357" s="113"/>
      <c r="S357" s="113"/>
      <c r="T357" s="113"/>
      <c r="U357" s="113"/>
      <c r="V357" s="113"/>
      <c r="W357" s="113"/>
      <c r="X357" s="113"/>
      <c r="Y357" s="113"/>
      <c r="Z357" s="113"/>
      <c r="AA357" s="113"/>
      <c r="AB357" s="113"/>
      <c r="AC357" s="113"/>
      <c r="AD357" s="113"/>
      <c r="AE357" s="113"/>
      <c r="AF357" s="113"/>
      <c r="AG357" s="113"/>
      <c r="AH357" s="113"/>
      <c r="AI357" s="148"/>
    </row>
    <row r="358" spans="1:35" s="112" customFormat="1" ht="21.75" hidden="1" customHeight="1">
      <c r="A358" s="129">
        <f>IF(B357&lt;&gt;"",COUNTA(B$6:B357),"")</f>
        <v>352</v>
      </c>
      <c r="B358" s="254" t="s">
        <v>43</v>
      </c>
      <c r="C358" s="249">
        <v>42531</v>
      </c>
      <c r="D358" s="198">
        <v>3603</v>
      </c>
      <c r="E358" s="215" t="str">
        <f>VLOOKUP($B358,'trong tai xe'!A$1:B$201,2,0)</f>
        <v>8T</v>
      </c>
      <c r="F358" s="64" t="s">
        <v>75</v>
      </c>
      <c r="G358" s="132" t="str">
        <f>VLOOKUP(F358,Destination!$B$3:$E$337,2,0)</f>
        <v>VINH LONG</v>
      </c>
      <c r="H358" s="133">
        <f>VLOOKUP(F358,Destination!$B$2:$E$337,4,0)</f>
        <v>179</v>
      </c>
      <c r="I358" s="133">
        <f t="shared" si="10"/>
        <v>180</v>
      </c>
      <c r="J358" s="134">
        <f>INDEX(Cost!$A$2:$G$26,MATCH(I358,Cost!$A$2:$A$26,0),MATCH($E358,Cost!$A$2:$G$2,0))</f>
        <v>5047000</v>
      </c>
      <c r="K358" s="141"/>
      <c r="L358" s="142"/>
      <c r="M358" s="228">
        <f t="shared" si="11"/>
        <v>5047000</v>
      </c>
      <c r="N358" s="230"/>
      <c r="O358" s="144" t="str">
        <f>VLOOKUP($F358,Destination!B$3:G$338,6,0)</f>
        <v>THÙNG</v>
      </c>
      <c r="P358" s="231"/>
      <c r="Q358" s="198"/>
      <c r="R358" s="113"/>
      <c r="S358" s="113"/>
      <c r="T358" s="113"/>
      <c r="U358" s="113"/>
      <c r="V358" s="113"/>
      <c r="W358" s="113"/>
      <c r="X358" s="113"/>
      <c r="Y358" s="113"/>
      <c r="Z358" s="113"/>
      <c r="AA358" s="113"/>
      <c r="AB358" s="113"/>
      <c r="AC358" s="113"/>
      <c r="AD358" s="113"/>
      <c r="AE358" s="113"/>
      <c r="AF358" s="113"/>
      <c r="AG358" s="113"/>
      <c r="AH358" s="113"/>
      <c r="AI358" s="148"/>
    </row>
    <row r="359" spans="1:35" s="112" customFormat="1" ht="21.75" hidden="1" customHeight="1">
      <c r="A359" s="129">
        <f>IF(B358&lt;&gt;"",COUNTA(B$6:B358),"")</f>
        <v>353</v>
      </c>
      <c r="B359" s="306">
        <v>71306</v>
      </c>
      <c r="C359" s="249">
        <v>42561</v>
      </c>
      <c r="D359" s="198">
        <v>4197</v>
      </c>
      <c r="E359" s="215" t="str">
        <f>VLOOKUP($B359,'trong tai xe'!A$1:B$201,2,0)</f>
        <v>8T</v>
      </c>
      <c r="F359" s="64" t="s">
        <v>81</v>
      </c>
      <c r="G359" s="132" t="str">
        <f>VLOOKUP(F359,Destination!$B$3:$E$337,2,0)</f>
        <v>Binh Duong</v>
      </c>
      <c r="H359" s="133">
        <f>VLOOKUP(F359,Destination!$B$2:$E$337,4,0)</f>
        <v>5</v>
      </c>
      <c r="I359" s="133">
        <f t="shared" si="10"/>
        <v>10</v>
      </c>
      <c r="J359" s="134">
        <f>INDEX(Cost!$A$2:$G$26,MATCH(I359,Cost!$A$2:$A$26,0),MATCH($E359,Cost!$A$2:$G$2,0))</f>
        <v>941356</v>
      </c>
      <c r="K359" s="141"/>
      <c r="L359" s="142"/>
      <c r="M359" s="228">
        <f t="shared" si="11"/>
        <v>941356</v>
      </c>
      <c r="N359" s="230"/>
      <c r="O359" s="144" t="str">
        <f>VLOOKUP($F359,Destination!B$3:G$338,6,0)</f>
        <v>THÙNG</v>
      </c>
      <c r="P359" s="231"/>
      <c r="Q359" s="198"/>
      <c r="R359" s="113"/>
      <c r="S359" s="113"/>
      <c r="T359" s="113"/>
      <c r="U359" s="113"/>
      <c r="V359" s="113"/>
      <c r="W359" s="113"/>
      <c r="X359" s="113"/>
      <c r="Y359" s="113"/>
      <c r="Z359" s="113"/>
      <c r="AA359" s="113"/>
      <c r="AB359" s="113"/>
      <c r="AC359" s="113"/>
      <c r="AD359" s="113"/>
      <c r="AE359" s="113"/>
      <c r="AF359" s="113"/>
      <c r="AG359" s="113"/>
      <c r="AH359" s="113"/>
      <c r="AI359" s="148"/>
    </row>
    <row r="360" spans="1:35" s="112" customFormat="1" ht="21.75" hidden="1" customHeight="1">
      <c r="A360" s="129">
        <f>IF(B359&lt;&gt;"",COUNTA(B$6:B359),"")</f>
        <v>354</v>
      </c>
      <c r="B360" s="254" t="s">
        <v>43</v>
      </c>
      <c r="C360" s="249">
        <v>42592</v>
      </c>
      <c r="D360" s="198">
        <v>3740</v>
      </c>
      <c r="E360" s="215" t="str">
        <f>VLOOKUP($B360,'trong tai xe'!A$1:B$201,2,0)</f>
        <v>8T</v>
      </c>
      <c r="F360" s="64" t="s">
        <v>81</v>
      </c>
      <c r="G360" s="132" t="str">
        <f>VLOOKUP(F360,Destination!$B$3:$E$337,2,0)</f>
        <v>Binh Duong</v>
      </c>
      <c r="H360" s="133">
        <f>VLOOKUP(F360,Destination!$B$2:$E$337,4,0)</f>
        <v>5</v>
      </c>
      <c r="I360" s="133">
        <f t="shared" si="10"/>
        <v>10</v>
      </c>
      <c r="J360" s="134">
        <f>INDEX(Cost!$A$2:$G$26,MATCH(I360,Cost!$A$2:$A$26,0),MATCH($E360,Cost!$A$2:$G$2,0))</f>
        <v>941356</v>
      </c>
      <c r="K360" s="141"/>
      <c r="L360" s="142"/>
      <c r="M360" s="228">
        <f t="shared" si="11"/>
        <v>941356</v>
      </c>
      <c r="N360" s="230"/>
      <c r="O360" s="144" t="str">
        <f>VLOOKUP($F360,Destination!B$3:G$338,6,0)</f>
        <v>THÙNG</v>
      </c>
      <c r="P360" s="231"/>
      <c r="Q360" s="198"/>
      <c r="R360" s="113"/>
      <c r="S360" s="113"/>
      <c r="T360" s="113"/>
      <c r="U360" s="113"/>
      <c r="V360" s="113"/>
      <c r="W360" s="113"/>
      <c r="X360" s="113"/>
      <c r="Y360" s="113"/>
      <c r="Z360" s="113"/>
      <c r="AA360" s="113"/>
      <c r="AB360" s="113"/>
      <c r="AC360" s="113"/>
      <c r="AD360" s="113"/>
      <c r="AE360" s="113"/>
      <c r="AF360" s="113"/>
      <c r="AG360" s="113"/>
      <c r="AH360" s="113"/>
      <c r="AI360" s="148"/>
    </row>
    <row r="361" spans="1:35" s="112" customFormat="1" ht="21.75" hidden="1" customHeight="1">
      <c r="A361" s="129">
        <f>IF(B360&lt;&gt;"",COUNTA(B$6:B360),"")</f>
        <v>355</v>
      </c>
      <c r="B361" s="254" t="s">
        <v>43</v>
      </c>
      <c r="C361" s="249">
        <v>42714</v>
      </c>
      <c r="D361" s="198">
        <v>3910</v>
      </c>
      <c r="E361" s="215" t="str">
        <f>VLOOKUP($B361,'trong tai xe'!A$1:B$201,2,0)</f>
        <v>8T</v>
      </c>
      <c r="F361" s="64" t="s">
        <v>73</v>
      </c>
      <c r="G361" s="132" t="str">
        <f>VLOOKUP(F361,Destination!$B$3:$E$337,2,0)</f>
        <v>HCM</v>
      </c>
      <c r="H361" s="133">
        <f>VLOOKUP(F361,Destination!$B$2:$E$337,4,0)</f>
        <v>55</v>
      </c>
      <c r="I361" s="133">
        <f t="shared" si="10"/>
        <v>60</v>
      </c>
      <c r="J361" s="134">
        <f>INDEX(Cost!$A$2:$G$26,MATCH(I361,Cost!$A$2:$A$26,0),MATCH($E361,Cost!$A$2:$G$2,0))</f>
        <v>1468296</v>
      </c>
      <c r="K361" s="141"/>
      <c r="L361" s="142"/>
      <c r="M361" s="228">
        <f t="shared" si="11"/>
        <v>1468296</v>
      </c>
      <c r="N361" s="230"/>
      <c r="O361" s="144" t="str">
        <f>VLOOKUP($F361,Destination!B$3:G$338,6,0)</f>
        <v>THÙNG</v>
      </c>
      <c r="P361" s="231"/>
      <c r="Q361" s="198"/>
      <c r="R361" s="113"/>
      <c r="S361" s="113"/>
      <c r="T361" s="113"/>
      <c r="U361" s="113"/>
      <c r="V361" s="113"/>
      <c r="W361" s="113"/>
      <c r="X361" s="113"/>
      <c r="Y361" s="113"/>
      <c r="Z361" s="113"/>
      <c r="AA361" s="113"/>
      <c r="AB361" s="113"/>
      <c r="AC361" s="113"/>
      <c r="AD361" s="113"/>
      <c r="AE361" s="113"/>
      <c r="AF361" s="113"/>
      <c r="AG361" s="113"/>
      <c r="AH361" s="113"/>
      <c r="AI361" s="148"/>
    </row>
    <row r="362" spans="1:35" s="112" customFormat="1" ht="21.75" hidden="1" customHeight="1">
      <c r="A362" s="129">
        <f>IF(B361&lt;&gt;"",COUNTA(B$6:B361),"")</f>
        <v>356</v>
      </c>
      <c r="B362" s="254" t="s">
        <v>41</v>
      </c>
      <c r="C362" s="249">
        <v>42439</v>
      </c>
      <c r="D362" s="198">
        <v>4216</v>
      </c>
      <c r="E362" s="215" t="str">
        <f>VLOOKUP($B362,'trong tai xe'!A$1:B$201,2,0)</f>
        <v>5T</v>
      </c>
      <c r="F362" s="64" t="s">
        <v>99</v>
      </c>
      <c r="G362" s="132" t="str">
        <f>VLOOKUP(F362,Destination!$B$3:$E$337,2,0)</f>
        <v>Binh Duong</v>
      </c>
      <c r="H362" s="133">
        <f>VLOOKUP(F362,Destination!$B$2:$E$337,4,0)</f>
        <v>8</v>
      </c>
      <c r="I362" s="133">
        <f t="shared" si="10"/>
        <v>10</v>
      </c>
      <c r="J362" s="134">
        <f>INDEX(Cost!$A$2:$G$26,MATCH(I362,Cost!$A$2:$A$26,0),MATCH($E362,Cost!$A$2:$G$2,0))</f>
        <v>505718</v>
      </c>
      <c r="K362" s="141"/>
      <c r="L362" s="142"/>
      <c r="M362" s="228">
        <f t="shared" si="11"/>
        <v>505718</v>
      </c>
      <c r="N362" s="230"/>
      <c r="O362" s="144" t="str">
        <f>VLOOKUP($F362,Destination!B$3:G$338,6,0)</f>
        <v>BOARD</v>
      </c>
      <c r="P362" s="231"/>
      <c r="Q362" s="198"/>
      <c r="R362" s="113"/>
      <c r="S362" s="113"/>
      <c r="T362" s="113"/>
      <c r="U362" s="113"/>
      <c r="V362" s="113"/>
      <c r="W362" s="113"/>
      <c r="X362" s="113"/>
      <c r="Y362" s="113"/>
      <c r="Z362" s="113"/>
      <c r="AA362" s="113"/>
      <c r="AB362" s="113"/>
      <c r="AC362" s="113"/>
      <c r="AD362" s="113"/>
      <c r="AE362" s="113"/>
      <c r="AF362" s="113"/>
      <c r="AG362" s="113"/>
      <c r="AH362" s="113"/>
      <c r="AI362" s="148"/>
    </row>
    <row r="363" spans="1:35" s="112" customFormat="1" ht="21.75" hidden="1" customHeight="1">
      <c r="A363" s="129">
        <f>IF(B362&lt;&gt;"",COUNTA(B$6:B362),"")</f>
        <v>357</v>
      </c>
      <c r="B363" s="254" t="s">
        <v>41</v>
      </c>
      <c r="C363" s="249">
        <v>42470</v>
      </c>
      <c r="D363" s="198">
        <v>4336</v>
      </c>
      <c r="E363" s="215" t="str">
        <f>VLOOKUP($B363,'trong tai xe'!A$1:B$201,2,0)</f>
        <v>5T</v>
      </c>
      <c r="F363" s="64" t="s">
        <v>92</v>
      </c>
      <c r="G363" s="132" t="str">
        <f>VLOOKUP(F363,Destination!$B$3:$E$337,2,0)</f>
        <v>HCM</v>
      </c>
      <c r="H363" s="133">
        <f>VLOOKUP(F363,Destination!$B$2:$E$337,4,0)</f>
        <v>8</v>
      </c>
      <c r="I363" s="133">
        <f t="shared" si="10"/>
        <v>10</v>
      </c>
      <c r="J363" s="134">
        <f>INDEX(Cost!$A$2:$G$26,MATCH(I363,Cost!$A$2:$A$26,0),MATCH($E363,Cost!$A$2:$G$2,0))</f>
        <v>505718</v>
      </c>
      <c r="K363" s="141"/>
      <c r="L363" s="142"/>
      <c r="M363" s="228">
        <f t="shared" si="11"/>
        <v>505718</v>
      </c>
      <c r="N363" s="230"/>
      <c r="O363" s="144" t="str">
        <f>VLOOKUP($F363,Destination!B$3:G$338,6,0)</f>
        <v>BOARD</v>
      </c>
      <c r="P363" s="231"/>
      <c r="Q363" s="198"/>
      <c r="R363" s="113"/>
      <c r="S363" s="113"/>
      <c r="T363" s="113"/>
      <c r="U363" s="113"/>
      <c r="V363" s="113"/>
      <c r="W363" s="113"/>
      <c r="X363" s="113"/>
      <c r="Y363" s="113"/>
      <c r="Z363" s="113"/>
      <c r="AA363" s="113"/>
      <c r="AB363" s="113"/>
      <c r="AC363" s="113"/>
      <c r="AD363" s="113"/>
      <c r="AE363" s="113"/>
      <c r="AF363" s="113"/>
      <c r="AG363" s="113"/>
      <c r="AH363" s="113"/>
      <c r="AI363" s="148"/>
    </row>
    <row r="364" spans="1:35" s="112" customFormat="1" ht="21.75" hidden="1" customHeight="1">
      <c r="A364" s="129">
        <f>IF(B363&lt;&gt;"",COUNTA(B$6:B363),"")</f>
        <v>358</v>
      </c>
      <c r="B364" s="254" t="s">
        <v>41</v>
      </c>
      <c r="C364" s="249">
        <v>42500</v>
      </c>
      <c r="D364" s="198">
        <v>4388</v>
      </c>
      <c r="E364" s="215" t="str">
        <f>VLOOKUP($B364,'trong tai xe'!A$1:B$201,2,0)</f>
        <v>5T</v>
      </c>
      <c r="F364" s="64" t="s">
        <v>93</v>
      </c>
      <c r="G364" s="132" t="str">
        <f>VLOOKUP(F364,Destination!$B$3:$E$337,2,0)</f>
        <v>HCM</v>
      </c>
      <c r="H364" s="133">
        <f>VLOOKUP(F364,Destination!$B$2:$E$337,4,0)</f>
        <v>12</v>
      </c>
      <c r="I364" s="133">
        <f t="shared" si="10"/>
        <v>20</v>
      </c>
      <c r="J364" s="134">
        <f>INDEX(Cost!$A$2:$G$26,MATCH(I364,Cost!$A$2:$A$26,0),MATCH($E364,Cost!$A$2:$G$2,0))</f>
        <v>604857</v>
      </c>
      <c r="K364" s="141"/>
      <c r="L364" s="142"/>
      <c r="M364" s="228">
        <f t="shared" si="11"/>
        <v>604857</v>
      </c>
      <c r="N364" s="230"/>
      <c r="O364" s="144" t="str">
        <f>VLOOKUP($F364,Destination!B$3:G$338,6,0)</f>
        <v>THÙNG</v>
      </c>
      <c r="P364" s="231"/>
      <c r="Q364" s="198"/>
      <c r="R364" s="113"/>
      <c r="S364" s="113"/>
      <c r="T364" s="113"/>
      <c r="U364" s="113"/>
      <c r="V364" s="113"/>
      <c r="W364" s="113"/>
      <c r="X364" s="113"/>
      <c r="Y364" s="113"/>
      <c r="Z364" s="113"/>
      <c r="AA364" s="113"/>
      <c r="AB364" s="113"/>
      <c r="AC364" s="113"/>
      <c r="AD364" s="113"/>
      <c r="AE364" s="113"/>
      <c r="AF364" s="113"/>
      <c r="AG364" s="113"/>
      <c r="AH364" s="113"/>
      <c r="AI364" s="148"/>
    </row>
    <row r="365" spans="1:35" s="112" customFormat="1" ht="21.75" hidden="1" customHeight="1">
      <c r="A365" s="129">
        <f>IF(B364&lt;&gt;"",COUNTA(B$6:B364),"")</f>
        <v>359</v>
      </c>
      <c r="B365" s="254" t="s">
        <v>41</v>
      </c>
      <c r="C365" s="249">
        <v>42531</v>
      </c>
      <c r="D365" s="198">
        <v>4133</v>
      </c>
      <c r="E365" s="215" t="str">
        <f>VLOOKUP($B365,'trong tai xe'!A$1:B$201,2,0)</f>
        <v>5T</v>
      </c>
      <c r="F365" s="64" t="s">
        <v>91</v>
      </c>
      <c r="G365" s="132" t="str">
        <f>VLOOKUP(F365,Destination!$B$3:$E$337,2,0)</f>
        <v>LONG AN</v>
      </c>
      <c r="H365" s="133">
        <f>VLOOKUP(F365,Destination!$B$2:$E$337,4,0)</f>
        <v>64</v>
      </c>
      <c r="I365" s="133">
        <f t="shared" si="10"/>
        <v>70</v>
      </c>
      <c r="J365" s="134">
        <f>INDEX(Cost!$A$2:$G$26,MATCH(I365,Cost!$A$2:$A$26,0),MATCH($E365,Cost!$A$2:$G$2,0))</f>
        <v>1035900</v>
      </c>
      <c r="K365" s="141"/>
      <c r="L365" s="142"/>
      <c r="M365" s="228">
        <f t="shared" si="11"/>
        <v>1035900</v>
      </c>
      <c r="N365" s="230"/>
      <c r="O365" s="144" t="str">
        <f>VLOOKUP($F365,Destination!B$3:G$338,6,0)</f>
        <v>BOARD</v>
      </c>
      <c r="P365" s="231"/>
      <c r="Q365" s="198"/>
      <c r="R365" s="113"/>
      <c r="S365" s="113"/>
      <c r="T365" s="113"/>
      <c r="U365" s="113"/>
      <c r="V365" s="113"/>
      <c r="W365" s="113"/>
      <c r="X365" s="113"/>
      <c r="Y365" s="113"/>
      <c r="Z365" s="113"/>
      <c r="AA365" s="113"/>
      <c r="AB365" s="113"/>
      <c r="AC365" s="113"/>
      <c r="AD365" s="113"/>
      <c r="AE365" s="113"/>
      <c r="AF365" s="113"/>
      <c r="AG365" s="113"/>
      <c r="AH365" s="113"/>
      <c r="AI365" s="148"/>
    </row>
    <row r="366" spans="1:35" s="112" customFormat="1" ht="21.75" hidden="1" customHeight="1">
      <c r="A366" s="129">
        <f>IF(B365&lt;&gt;"",COUNTA(B$6:B365),"")</f>
        <v>360</v>
      </c>
      <c r="B366" s="254" t="s">
        <v>41</v>
      </c>
      <c r="C366" s="249">
        <v>42531</v>
      </c>
      <c r="D366" s="198">
        <v>4172</v>
      </c>
      <c r="E366" s="215" t="str">
        <f>VLOOKUP($B366,'trong tai xe'!A$1:B$201,2,0)</f>
        <v>5T</v>
      </c>
      <c r="F366" s="64" t="s">
        <v>75</v>
      </c>
      <c r="G366" s="132" t="str">
        <f>VLOOKUP(F366,Destination!$B$3:$E$337,2,0)</f>
        <v>VINH LONG</v>
      </c>
      <c r="H366" s="133">
        <f>VLOOKUP(F366,Destination!$B$2:$E$337,4,0)</f>
        <v>179</v>
      </c>
      <c r="I366" s="133">
        <f t="shared" si="10"/>
        <v>180</v>
      </c>
      <c r="J366" s="134">
        <f>INDEX(Cost!$A$2:$G$26,MATCH(I366,Cost!$A$2:$A$26,0),MATCH($E366,Cost!$A$2:$G$2,0))</f>
        <v>3399000</v>
      </c>
      <c r="K366" s="141"/>
      <c r="L366" s="142"/>
      <c r="M366" s="228">
        <f t="shared" si="11"/>
        <v>3399000</v>
      </c>
      <c r="N366" s="230"/>
      <c r="O366" s="144" t="str">
        <f>VLOOKUP($F366,Destination!B$3:G$338,6,0)</f>
        <v>THÙNG</v>
      </c>
      <c r="P366" s="231"/>
      <c r="Q366" s="198"/>
      <c r="R366" s="113"/>
      <c r="S366" s="113"/>
      <c r="T366" s="113"/>
      <c r="U366" s="113"/>
      <c r="V366" s="113"/>
      <c r="W366" s="113"/>
      <c r="X366" s="113"/>
      <c r="Y366" s="113"/>
      <c r="Z366" s="113"/>
      <c r="AA366" s="113"/>
      <c r="AB366" s="113"/>
      <c r="AC366" s="113"/>
      <c r="AD366" s="113"/>
      <c r="AE366" s="113"/>
      <c r="AF366" s="113"/>
      <c r="AG366" s="113"/>
      <c r="AH366" s="113"/>
      <c r="AI366" s="148"/>
    </row>
    <row r="367" spans="1:35" s="112" customFormat="1" ht="21.75" hidden="1" customHeight="1">
      <c r="A367" s="129">
        <f>IF(B366&lt;&gt;"",COUNTA(B$6:B366),"")</f>
        <v>361</v>
      </c>
      <c r="B367" s="254" t="s">
        <v>41</v>
      </c>
      <c r="C367" s="249">
        <v>42653</v>
      </c>
      <c r="D367" s="198">
        <v>3741</v>
      </c>
      <c r="E367" s="215" t="str">
        <f>VLOOKUP($B367,'trong tai xe'!A$1:B$201,2,0)</f>
        <v>5T</v>
      </c>
      <c r="F367" s="64" t="s">
        <v>119</v>
      </c>
      <c r="G367" s="132" t="str">
        <f>VLOOKUP(F367,Destination!$B$3:$E$337,2,0)</f>
        <v>LONG AN</v>
      </c>
      <c r="H367" s="133">
        <f>VLOOKUP(F367,Destination!$B$2:$E$337,4,0)</f>
        <v>60</v>
      </c>
      <c r="I367" s="133">
        <f t="shared" si="10"/>
        <v>60</v>
      </c>
      <c r="J367" s="134">
        <f>INDEX(Cost!$A$2:$G$26,MATCH(I367,Cost!$A$2:$A$26,0),MATCH($E367,Cost!$A$2:$G$2,0))</f>
        <v>954001</v>
      </c>
      <c r="K367" s="141"/>
      <c r="L367" s="142"/>
      <c r="M367" s="228">
        <f t="shared" si="11"/>
        <v>954001</v>
      </c>
      <c r="N367" s="230"/>
      <c r="O367" s="144" t="str">
        <f>VLOOKUP($F367,Destination!B$3:G$338,6,0)</f>
        <v>THÙNG</v>
      </c>
      <c r="P367" s="231"/>
      <c r="Q367" s="198"/>
      <c r="R367" s="113"/>
      <c r="S367" s="113"/>
      <c r="T367" s="113"/>
      <c r="U367" s="113"/>
      <c r="V367" s="113"/>
      <c r="W367" s="113"/>
      <c r="X367" s="113"/>
      <c r="Y367" s="113"/>
      <c r="Z367" s="113"/>
      <c r="AA367" s="113"/>
      <c r="AB367" s="113"/>
      <c r="AC367" s="113"/>
      <c r="AD367" s="113"/>
      <c r="AE367" s="113"/>
      <c r="AF367" s="113"/>
      <c r="AG367" s="113"/>
      <c r="AH367" s="113"/>
      <c r="AI367" s="148"/>
    </row>
    <row r="368" spans="1:35" s="112" customFormat="1" ht="21.75" hidden="1" customHeight="1">
      <c r="A368" s="129">
        <f>IF(B367&lt;&gt;"",COUNTA(B$6:B367),"")</f>
        <v>362</v>
      </c>
      <c r="B368" s="254" t="s">
        <v>41</v>
      </c>
      <c r="C368" s="249">
        <v>42714</v>
      </c>
      <c r="D368" s="198">
        <v>3928</v>
      </c>
      <c r="E368" s="215" t="str">
        <f>VLOOKUP($B368,'trong tai xe'!A$1:B$201,2,0)</f>
        <v>5T</v>
      </c>
      <c r="F368" s="64" t="s">
        <v>94</v>
      </c>
      <c r="G368" s="132" t="str">
        <f>VLOOKUP(F368,Destination!$B$3:$E$337,2,0)</f>
        <v>Dong Nai</v>
      </c>
      <c r="H368" s="133">
        <f>VLOOKUP(F368,Destination!$B$2:$E$337,4,0)</f>
        <v>35</v>
      </c>
      <c r="I368" s="133">
        <f t="shared" si="10"/>
        <v>40</v>
      </c>
      <c r="J368" s="134">
        <f>INDEX(Cost!$A$2:$G$26,MATCH(I368,Cost!$A$2:$A$26,0),MATCH($E368,Cost!$A$2:$G$2,0))</f>
        <v>777275</v>
      </c>
      <c r="K368" s="141"/>
      <c r="L368" s="142"/>
      <c r="M368" s="228">
        <f t="shared" si="11"/>
        <v>777275</v>
      </c>
      <c r="N368" s="230"/>
      <c r="O368" s="144" t="str">
        <f>VLOOKUP($F368,Destination!B$3:G$338,6,0)</f>
        <v>THÙNG</v>
      </c>
      <c r="P368" s="231"/>
      <c r="Q368" s="198"/>
      <c r="R368" s="113"/>
      <c r="S368" s="113"/>
      <c r="T368" s="113"/>
      <c r="U368" s="113"/>
      <c r="V368" s="113"/>
      <c r="W368" s="113"/>
      <c r="X368" s="113"/>
      <c r="Y368" s="113"/>
      <c r="Z368" s="113"/>
      <c r="AA368" s="113"/>
      <c r="AB368" s="113"/>
      <c r="AC368" s="113"/>
      <c r="AD368" s="113"/>
      <c r="AE368" s="113"/>
      <c r="AF368" s="113"/>
      <c r="AG368" s="113"/>
      <c r="AH368" s="113"/>
      <c r="AI368" s="148"/>
    </row>
    <row r="369" spans="1:35" s="112" customFormat="1" ht="21.75" hidden="1" customHeight="1">
      <c r="A369" s="129">
        <f>IF(B368&lt;&gt;"",COUNTA(B$6:B368),"")</f>
        <v>363</v>
      </c>
      <c r="B369" s="254" t="s">
        <v>41</v>
      </c>
      <c r="C369" s="249" t="s">
        <v>116</v>
      </c>
      <c r="D369" s="198">
        <v>4269</v>
      </c>
      <c r="E369" s="215" t="str">
        <f>VLOOKUP($B369,'trong tai xe'!A$1:B$201,2,0)</f>
        <v>5T</v>
      </c>
      <c r="F369" s="64" t="s">
        <v>91</v>
      </c>
      <c r="G369" s="132" t="str">
        <f>VLOOKUP(F369,Destination!$B$3:$E$337,2,0)</f>
        <v>LONG AN</v>
      </c>
      <c r="H369" s="133">
        <f>VLOOKUP(F369,Destination!$B$2:$E$337,4,0)</f>
        <v>64</v>
      </c>
      <c r="I369" s="133">
        <f t="shared" si="10"/>
        <v>70</v>
      </c>
      <c r="J369" s="134">
        <f>INDEX(Cost!$A$2:$G$26,MATCH(I369,Cost!$A$2:$A$26,0),MATCH($E369,Cost!$A$2:$G$2,0))</f>
        <v>1035900</v>
      </c>
      <c r="K369" s="141"/>
      <c r="L369" s="142"/>
      <c r="M369" s="228">
        <f t="shared" si="11"/>
        <v>1035900</v>
      </c>
      <c r="N369" s="230"/>
      <c r="O369" s="144" t="str">
        <f>VLOOKUP($F369,Destination!B$3:G$338,6,0)</f>
        <v>BOARD</v>
      </c>
      <c r="P369" s="231"/>
      <c r="Q369" s="198"/>
      <c r="R369" s="113"/>
      <c r="S369" s="113"/>
      <c r="T369" s="113"/>
      <c r="U369" s="113"/>
      <c r="V369" s="113"/>
      <c r="W369" s="113"/>
      <c r="X369" s="113"/>
      <c r="Y369" s="113"/>
      <c r="Z369" s="113"/>
      <c r="AA369" s="113"/>
      <c r="AB369" s="113"/>
      <c r="AC369" s="113"/>
      <c r="AD369" s="113"/>
      <c r="AE369" s="113"/>
      <c r="AF369" s="113"/>
      <c r="AG369" s="113"/>
      <c r="AH369" s="113"/>
      <c r="AI369" s="148"/>
    </row>
    <row r="370" spans="1:35" s="112" customFormat="1" ht="21.75" hidden="1" customHeight="1">
      <c r="A370" s="129">
        <f>IF(B369&lt;&gt;"",COUNTA(B$6:B369),"")</f>
        <v>364</v>
      </c>
      <c r="B370" s="254" t="s">
        <v>45</v>
      </c>
      <c r="C370" s="249">
        <v>42379</v>
      </c>
      <c r="D370" s="198">
        <v>4282</v>
      </c>
      <c r="E370" s="215" t="str">
        <f>VLOOKUP($B370,'trong tai xe'!A$1:B$201,2,0)</f>
        <v>2.5T</v>
      </c>
      <c r="F370" s="64" t="s">
        <v>86</v>
      </c>
      <c r="G370" s="132" t="str">
        <f>VLOOKUP(F370,Destination!$B$3:$E$337,2,0)</f>
        <v>Binh Duong</v>
      </c>
      <c r="H370" s="133">
        <f>VLOOKUP(F370,Destination!$B$2:$E$337,4,0)</f>
        <v>25</v>
      </c>
      <c r="I370" s="133">
        <f t="shared" si="10"/>
        <v>30</v>
      </c>
      <c r="J370" s="134">
        <f>INDEX(Cost!$A$2:$G$26,MATCH(I370,Cost!$A$2:$A$26,0),MATCH($E370,Cost!$A$2:$G$2,0))</f>
        <v>514557</v>
      </c>
      <c r="K370" s="141"/>
      <c r="L370" s="142"/>
      <c r="M370" s="228">
        <f t="shared" si="11"/>
        <v>514557</v>
      </c>
      <c r="N370" s="230"/>
      <c r="O370" s="144" t="str">
        <f>VLOOKUP($F370,Destination!B$3:G$338,6,0)</f>
        <v>BOARD</v>
      </c>
      <c r="P370" s="231"/>
      <c r="Q370" s="198"/>
      <c r="R370" s="113"/>
      <c r="S370" s="113"/>
      <c r="T370" s="113"/>
      <c r="U370" s="113"/>
      <c r="V370" s="113"/>
      <c r="W370" s="113"/>
      <c r="X370" s="113"/>
      <c r="Y370" s="113"/>
      <c r="Z370" s="113"/>
      <c r="AA370" s="113"/>
      <c r="AB370" s="113"/>
      <c r="AC370" s="113"/>
      <c r="AD370" s="113"/>
      <c r="AE370" s="113"/>
      <c r="AF370" s="113"/>
      <c r="AG370" s="113"/>
      <c r="AH370" s="113"/>
      <c r="AI370" s="148"/>
    </row>
    <row r="371" spans="1:35" s="112" customFormat="1" ht="21.75" hidden="1" customHeight="1">
      <c r="A371" s="129">
        <f>IF(B370&lt;&gt;"",COUNTA(B$6:B370),"")</f>
        <v>365</v>
      </c>
      <c r="B371" s="254" t="s">
        <v>45</v>
      </c>
      <c r="C371" s="249">
        <v>42379</v>
      </c>
      <c r="D371" s="198">
        <v>4205</v>
      </c>
      <c r="E371" s="215" t="str">
        <f>VLOOKUP($B371,'trong tai xe'!A$1:B$201,2,0)</f>
        <v>2.5T</v>
      </c>
      <c r="F371" s="64" t="s">
        <v>86</v>
      </c>
      <c r="G371" s="132" t="str">
        <f>VLOOKUP(F371,Destination!$B$3:$E$337,2,0)</f>
        <v>Binh Duong</v>
      </c>
      <c r="H371" s="133">
        <f>VLOOKUP(F371,Destination!$B$2:$E$337,4,0)</f>
        <v>25</v>
      </c>
      <c r="I371" s="133">
        <f t="shared" si="10"/>
        <v>30</v>
      </c>
      <c r="J371" s="134">
        <f>INDEX(Cost!$A$2:$G$26,MATCH(I371,Cost!$A$2:$A$26,0),MATCH($E371,Cost!$A$2:$G$2,0))</f>
        <v>514557</v>
      </c>
      <c r="K371" s="141"/>
      <c r="L371" s="142"/>
      <c r="M371" s="228">
        <f t="shared" si="11"/>
        <v>514557</v>
      </c>
      <c r="N371" s="230"/>
      <c r="O371" s="144" t="str">
        <f>VLOOKUP($F371,Destination!B$3:G$338,6,0)</f>
        <v>BOARD</v>
      </c>
      <c r="P371" s="231"/>
      <c r="Q371" s="198"/>
      <c r="R371" s="113"/>
      <c r="S371" s="113"/>
      <c r="T371" s="113"/>
      <c r="U371" s="113"/>
      <c r="V371" s="113"/>
      <c r="W371" s="113"/>
      <c r="X371" s="113"/>
      <c r="Y371" s="113"/>
      <c r="Z371" s="113"/>
      <c r="AA371" s="113"/>
      <c r="AB371" s="113"/>
      <c r="AC371" s="113"/>
      <c r="AD371" s="113"/>
      <c r="AE371" s="113"/>
      <c r="AF371" s="113"/>
      <c r="AG371" s="113"/>
      <c r="AH371" s="113"/>
      <c r="AI371" s="148"/>
    </row>
    <row r="372" spans="1:35" s="112" customFormat="1" ht="21.75" hidden="1" customHeight="1">
      <c r="A372" s="129">
        <f>IF(B371&lt;&gt;"",COUNTA(B$6:B371),"")</f>
        <v>366</v>
      </c>
      <c r="B372" s="254" t="s">
        <v>45</v>
      </c>
      <c r="C372" s="249">
        <v>42439</v>
      </c>
      <c r="D372" s="198">
        <v>4223</v>
      </c>
      <c r="E372" s="215" t="str">
        <f>VLOOKUP($B372,'trong tai xe'!A$1:B$201,2,0)</f>
        <v>2.5T</v>
      </c>
      <c r="F372" s="64" t="s">
        <v>88</v>
      </c>
      <c r="G372" s="132" t="str">
        <f>VLOOKUP(F372,Destination!$B$3:$E$337,2,0)</f>
        <v>HCM</v>
      </c>
      <c r="H372" s="133">
        <f>VLOOKUP(F372,Destination!$B$2:$E$337,4,0)</f>
        <v>35</v>
      </c>
      <c r="I372" s="133">
        <f t="shared" si="10"/>
        <v>40</v>
      </c>
      <c r="J372" s="134">
        <f>INDEX(Cost!$A$2:$G$26,MATCH(I372,Cost!$A$2:$A$26,0),MATCH($E372,Cost!$A$2:$G$2,0))</f>
        <v>579395</v>
      </c>
      <c r="K372" s="141"/>
      <c r="L372" s="142"/>
      <c r="M372" s="228">
        <f t="shared" si="11"/>
        <v>579395</v>
      </c>
      <c r="N372" s="230"/>
      <c r="O372" s="144" t="str">
        <f>VLOOKUP($F372,Destination!B$3:G$338,6,0)</f>
        <v>BOARD</v>
      </c>
      <c r="P372" s="231"/>
      <c r="Q372" s="198"/>
      <c r="R372" s="113"/>
      <c r="S372" s="113"/>
      <c r="T372" s="113"/>
      <c r="U372" s="113"/>
      <c r="V372" s="113"/>
      <c r="W372" s="113"/>
      <c r="X372" s="113"/>
      <c r="Y372" s="113"/>
      <c r="Z372" s="113"/>
      <c r="AA372" s="113"/>
      <c r="AB372" s="113"/>
      <c r="AC372" s="113"/>
      <c r="AD372" s="113"/>
      <c r="AE372" s="113"/>
      <c r="AF372" s="113"/>
      <c r="AG372" s="113"/>
      <c r="AH372" s="113"/>
      <c r="AI372" s="148"/>
    </row>
    <row r="373" spans="1:35" s="112" customFormat="1" ht="21.75" hidden="1" customHeight="1">
      <c r="A373" s="129">
        <f>IF(B372&lt;&gt;"",COUNTA(B$6:B372),"")</f>
        <v>367</v>
      </c>
      <c r="B373" s="254" t="s">
        <v>45</v>
      </c>
      <c r="C373" s="249">
        <v>42439</v>
      </c>
      <c r="D373" s="198">
        <v>4313</v>
      </c>
      <c r="E373" s="215" t="str">
        <f>VLOOKUP($B373,'trong tai xe'!A$1:B$201,2,0)</f>
        <v>2.5T</v>
      </c>
      <c r="F373" s="64" t="s">
        <v>103</v>
      </c>
      <c r="G373" s="132" t="str">
        <f>VLOOKUP(F373,Destination!$B$3:$E$337,2,0)</f>
        <v>Binh Duong</v>
      </c>
      <c r="H373" s="133">
        <f>VLOOKUP(F373,Destination!$B$2:$E$337,4,0)</f>
        <v>25</v>
      </c>
      <c r="I373" s="133">
        <f t="shared" si="10"/>
        <v>30</v>
      </c>
      <c r="J373" s="134">
        <f>INDEX(Cost!$A$2:$G$26,MATCH(I373,Cost!$A$2:$A$26,0),MATCH($E373,Cost!$A$2:$G$2,0))</f>
        <v>514557</v>
      </c>
      <c r="K373" s="141"/>
      <c r="L373" s="142"/>
      <c r="M373" s="228">
        <f t="shared" si="11"/>
        <v>514557</v>
      </c>
      <c r="N373" s="230"/>
      <c r="O373" s="144" t="str">
        <f>VLOOKUP($F373,Destination!B$3:G$338,6,0)</f>
        <v>BOARD</v>
      </c>
      <c r="P373" s="231"/>
      <c r="Q373" s="198"/>
      <c r="R373" s="113"/>
      <c r="S373" s="113"/>
      <c r="T373" s="113"/>
      <c r="U373" s="113"/>
      <c r="V373" s="113"/>
      <c r="W373" s="113"/>
      <c r="X373" s="113"/>
      <c r="Y373" s="113"/>
      <c r="Z373" s="113"/>
      <c r="AA373" s="113"/>
      <c r="AB373" s="113"/>
      <c r="AC373" s="113"/>
      <c r="AD373" s="113"/>
      <c r="AE373" s="113"/>
      <c r="AF373" s="113"/>
      <c r="AG373" s="113"/>
      <c r="AH373" s="113"/>
      <c r="AI373" s="148"/>
    </row>
    <row r="374" spans="1:35" s="112" customFormat="1" ht="21.75" hidden="1" customHeight="1">
      <c r="A374" s="129">
        <f>IF(B373&lt;&gt;"",COUNTA(B$6:B373),"")</f>
        <v>368</v>
      </c>
      <c r="B374" s="254" t="s">
        <v>45</v>
      </c>
      <c r="C374" s="249">
        <v>42470</v>
      </c>
      <c r="D374" s="198">
        <v>4338</v>
      </c>
      <c r="E374" s="215" t="str">
        <f>VLOOKUP($B374,'trong tai xe'!A$1:B$201,2,0)</f>
        <v>2.5T</v>
      </c>
      <c r="F374" s="64" t="s">
        <v>94</v>
      </c>
      <c r="G374" s="132" t="str">
        <f>VLOOKUP(F374,Destination!$B$3:$E$337,2,0)</f>
        <v>Dong Nai</v>
      </c>
      <c r="H374" s="133">
        <f>VLOOKUP(F374,Destination!$B$2:$E$337,4,0)</f>
        <v>35</v>
      </c>
      <c r="I374" s="133">
        <f t="shared" si="10"/>
        <v>40</v>
      </c>
      <c r="J374" s="134">
        <f>INDEX(Cost!$A$2:$G$26,MATCH(I374,Cost!$A$2:$A$26,0),MATCH($E374,Cost!$A$2:$G$2,0))</f>
        <v>579395</v>
      </c>
      <c r="K374" s="141"/>
      <c r="L374" s="142"/>
      <c r="M374" s="228">
        <f t="shared" si="11"/>
        <v>579395</v>
      </c>
      <c r="N374" s="230"/>
      <c r="O374" s="144" t="str">
        <f>VLOOKUP($F374,Destination!B$3:G$338,6,0)</f>
        <v>THÙNG</v>
      </c>
      <c r="P374" s="231"/>
      <c r="Q374" s="198"/>
      <c r="R374" s="113"/>
      <c r="S374" s="113"/>
      <c r="T374" s="113"/>
      <c r="U374" s="113"/>
      <c r="V374" s="113"/>
      <c r="W374" s="113"/>
      <c r="X374" s="113"/>
      <c r="Y374" s="113"/>
      <c r="Z374" s="113"/>
      <c r="AA374" s="113"/>
      <c r="AB374" s="113"/>
      <c r="AC374" s="113"/>
      <c r="AD374" s="113"/>
      <c r="AE374" s="113"/>
      <c r="AF374" s="113"/>
      <c r="AG374" s="113"/>
      <c r="AH374" s="113"/>
      <c r="AI374" s="148"/>
    </row>
    <row r="375" spans="1:35" s="112" customFormat="1" ht="21.75" hidden="1" customHeight="1">
      <c r="A375" s="129">
        <f>IF(B374&lt;&gt;"",COUNTA(B$6:B374),"")</f>
        <v>369</v>
      </c>
      <c r="B375" s="254" t="s">
        <v>45</v>
      </c>
      <c r="C375" s="249">
        <v>42470</v>
      </c>
      <c r="D375" s="198">
        <v>4375</v>
      </c>
      <c r="E375" s="215" t="str">
        <f>VLOOKUP($B375,'trong tai xe'!A$1:B$201,2,0)</f>
        <v>2.5T</v>
      </c>
      <c r="F375" s="64" t="s">
        <v>88</v>
      </c>
      <c r="G375" s="132" t="str">
        <f>VLOOKUP(F375,Destination!$B$3:$E$337,2,0)</f>
        <v>HCM</v>
      </c>
      <c r="H375" s="133">
        <f>VLOOKUP(F375,Destination!$B$2:$E$337,4,0)</f>
        <v>35</v>
      </c>
      <c r="I375" s="133">
        <f t="shared" si="10"/>
        <v>40</v>
      </c>
      <c r="J375" s="134">
        <f>INDEX(Cost!$A$2:$G$26,MATCH(I375,Cost!$A$2:$A$26,0),MATCH($E375,Cost!$A$2:$G$2,0))</f>
        <v>579395</v>
      </c>
      <c r="K375" s="141"/>
      <c r="L375" s="142"/>
      <c r="M375" s="228">
        <f t="shared" si="11"/>
        <v>579395</v>
      </c>
      <c r="N375" s="230"/>
      <c r="O375" s="144" t="str">
        <f>VLOOKUP($F375,Destination!B$3:G$338,6,0)</f>
        <v>BOARD</v>
      </c>
      <c r="P375" s="231"/>
      <c r="Q375" s="198"/>
      <c r="R375" s="113"/>
      <c r="S375" s="113"/>
      <c r="T375" s="113"/>
      <c r="U375" s="113"/>
      <c r="V375" s="113"/>
      <c r="W375" s="113"/>
      <c r="X375" s="113"/>
      <c r="Y375" s="113"/>
      <c r="Z375" s="113"/>
      <c r="AA375" s="113"/>
      <c r="AB375" s="113"/>
      <c r="AC375" s="113"/>
      <c r="AD375" s="113"/>
      <c r="AE375" s="113"/>
      <c r="AF375" s="113"/>
      <c r="AG375" s="113"/>
      <c r="AH375" s="113"/>
      <c r="AI375" s="148"/>
    </row>
    <row r="376" spans="1:35" s="112" customFormat="1" ht="21.75" hidden="1" customHeight="1">
      <c r="A376" s="129">
        <f>IF(B375&lt;&gt;"",COUNTA(B$6:B375),"")</f>
        <v>370</v>
      </c>
      <c r="B376" s="254" t="s">
        <v>45</v>
      </c>
      <c r="C376" s="249">
        <v>42500</v>
      </c>
      <c r="D376" s="198">
        <v>4459</v>
      </c>
      <c r="E376" s="215" t="str">
        <f>VLOOKUP($B376,'trong tai xe'!A$1:B$201,2,0)</f>
        <v>2.5T</v>
      </c>
      <c r="F376" s="64" t="s">
        <v>69</v>
      </c>
      <c r="G376" s="132" t="str">
        <f>VLOOKUP(F376,Destination!$B$3:$E$337,2,0)</f>
        <v>HCM(Q9)</v>
      </c>
      <c r="H376" s="133">
        <f>VLOOKUP(F376,Destination!$B$2:$E$337,4,0)</f>
        <v>27</v>
      </c>
      <c r="I376" s="133">
        <f t="shared" si="10"/>
        <v>30</v>
      </c>
      <c r="J376" s="134">
        <f>INDEX(Cost!$A$2:$G$26,MATCH(I376,Cost!$A$2:$A$26,0),MATCH($E376,Cost!$A$2:$G$2,0))</f>
        <v>514557</v>
      </c>
      <c r="K376" s="141"/>
      <c r="L376" s="142"/>
      <c r="M376" s="228">
        <f t="shared" si="11"/>
        <v>514557</v>
      </c>
      <c r="N376" s="230"/>
      <c r="O376" s="144" t="str">
        <f>VLOOKUP($F376,Destination!B$3:G$338,6,0)</f>
        <v>THÙNG</v>
      </c>
      <c r="P376" s="231"/>
      <c r="Q376" s="198"/>
      <c r="R376" s="113"/>
      <c r="S376" s="113"/>
      <c r="T376" s="113"/>
      <c r="U376" s="113"/>
      <c r="V376" s="113"/>
      <c r="W376" s="113"/>
      <c r="X376" s="113"/>
      <c r="Y376" s="113"/>
      <c r="Z376" s="113"/>
      <c r="AA376" s="113"/>
      <c r="AB376" s="113"/>
      <c r="AC376" s="113"/>
      <c r="AD376" s="113"/>
      <c r="AE376" s="113"/>
      <c r="AF376" s="113"/>
      <c r="AG376" s="113"/>
      <c r="AH376" s="113"/>
      <c r="AI376" s="148"/>
    </row>
    <row r="377" spans="1:35" s="112" customFormat="1" ht="21.75" hidden="1" customHeight="1">
      <c r="A377" s="129">
        <f>IF(B376&lt;&gt;"",COUNTA(B$6:B376),"")</f>
        <v>371</v>
      </c>
      <c r="B377" s="254" t="s">
        <v>45</v>
      </c>
      <c r="C377" s="249">
        <v>42531</v>
      </c>
      <c r="D377" s="198">
        <v>4168</v>
      </c>
      <c r="E377" s="215" t="str">
        <f>VLOOKUP($B377,'trong tai xe'!A$1:B$201,2,0)</f>
        <v>2.5T</v>
      </c>
      <c r="F377" s="64" t="s">
        <v>86</v>
      </c>
      <c r="G377" s="132" t="str">
        <f>VLOOKUP(F377,Destination!$B$3:$E$337,2,0)</f>
        <v>Binh Duong</v>
      </c>
      <c r="H377" s="133">
        <f>VLOOKUP(F377,Destination!$B$2:$E$337,4,0)</f>
        <v>25</v>
      </c>
      <c r="I377" s="133">
        <f t="shared" si="10"/>
        <v>30</v>
      </c>
      <c r="J377" s="134">
        <f>INDEX(Cost!$A$2:$G$26,MATCH(I377,Cost!$A$2:$A$26,0),MATCH($E377,Cost!$A$2:$G$2,0))</f>
        <v>514557</v>
      </c>
      <c r="K377" s="141"/>
      <c r="L377" s="142"/>
      <c r="M377" s="228">
        <f t="shared" si="11"/>
        <v>514557</v>
      </c>
      <c r="N377" s="230"/>
      <c r="O377" s="144" t="str">
        <f>VLOOKUP($F377,Destination!B$3:G$338,6,0)</f>
        <v>BOARD</v>
      </c>
      <c r="P377" s="231"/>
      <c r="Q377" s="198"/>
      <c r="R377" s="113"/>
      <c r="S377" s="113"/>
      <c r="T377" s="113"/>
      <c r="U377" s="113"/>
      <c r="V377" s="113"/>
      <c r="W377" s="113"/>
      <c r="X377" s="113"/>
      <c r="Y377" s="113"/>
      <c r="Z377" s="113"/>
      <c r="AA377" s="113"/>
      <c r="AB377" s="113"/>
      <c r="AC377" s="113"/>
      <c r="AD377" s="113"/>
      <c r="AE377" s="113"/>
      <c r="AF377" s="113"/>
      <c r="AG377" s="113"/>
      <c r="AH377" s="113"/>
      <c r="AI377" s="148"/>
    </row>
    <row r="378" spans="1:35" s="112" customFormat="1" ht="21.75" hidden="1" customHeight="1">
      <c r="A378" s="129">
        <f>IF(B377&lt;&gt;"",COUNTA(B$6:B377),"")</f>
        <v>372</v>
      </c>
      <c r="B378" s="254" t="s">
        <v>45</v>
      </c>
      <c r="C378" s="249">
        <v>42531</v>
      </c>
      <c r="D378" s="198">
        <v>4138</v>
      </c>
      <c r="E378" s="215" t="str">
        <f>VLOOKUP($B378,'trong tai xe'!A$1:B$201,2,0)</f>
        <v>2.5T</v>
      </c>
      <c r="F378" s="64" t="s">
        <v>72</v>
      </c>
      <c r="G378" s="132" t="str">
        <f>VLOOKUP(F378,Destination!$B$3:$E$337,2,0)</f>
        <v>DONG AN</v>
      </c>
      <c r="H378" s="133">
        <f>VLOOKUP(F378,Destination!$B$2:$E$337,4,0)</f>
        <v>12</v>
      </c>
      <c r="I378" s="133">
        <f t="shared" si="10"/>
        <v>20</v>
      </c>
      <c r="J378" s="134">
        <f>INDEX(Cost!$A$2:$G$26,MATCH(I378,Cost!$A$2:$A$26,0),MATCH($E378,Cost!$A$2:$G$2,0))</f>
        <v>449720</v>
      </c>
      <c r="K378" s="141"/>
      <c r="L378" s="142"/>
      <c r="M378" s="228">
        <f t="shared" si="11"/>
        <v>449720</v>
      </c>
      <c r="N378" s="230"/>
      <c r="O378" s="144" t="str">
        <f>VLOOKUP($F378,Destination!B$3:G$338,6,0)</f>
        <v>THÙNG</v>
      </c>
      <c r="P378" s="231"/>
      <c r="Q378" s="198"/>
      <c r="R378" s="113"/>
      <c r="S378" s="113"/>
      <c r="T378" s="113"/>
      <c r="U378" s="113"/>
      <c r="V378" s="113"/>
      <c r="W378" s="113"/>
      <c r="X378" s="113"/>
      <c r="Y378" s="113"/>
      <c r="Z378" s="113"/>
      <c r="AA378" s="113"/>
      <c r="AB378" s="113"/>
      <c r="AC378" s="113"/>
      <c r="AD378" s="113"/>
      <c r="AE378" s="113"/>
      <c r="AF378" s="113"/>
      <c r="AG378" s="113"/>
      <c r="AH378" s="113"/>
      <c r="AI378" s="148"/>
    </row>
    <row r="379" spans="1:35" s="112" customFormat="1" ht="21.75" hidden="1" customHeight="1">
      <c r="A379" s="129">
        <f>IF(B378&lt;&gt;"",COUNTA(B$6:B378),"")</f>
        <v>373</v>
      </c>
      <c r="B379" s="254" t="s">
        <v>45</v>
      </c>
      <c r="C379" s="249">
        <v>42592</v>
      </c>
      <c r="D379" s="198">
        <v>3641</v>
      </c>
      <c r="E379" s="215" t="str">
        <f>VLOOKUP($B379,'trong tai xe'!A$1:B$201,2,0)</f>
        <v>2.5T</v>
      </c>
      <c r="F379" s="64" t="s">
        <v>69</v>
      </c>
      <c r="G379" s="132" t="str">
        <f>VLOOKUP(F379,Destination!$B$3:$E$337,2,0)</f>
        <v>HCM(Q9)</v>
      </c>
      <c r="H379" s="133">
        <f>VLOOKUP(F379,Destination!$B$2:$E$337,4,0)</f>
        <v>27</v>
      </c>
      <c r="I379" s="133">
        <f t="shared" si="10"/>
        <v>30</v>
      </c>
      <c r="J379" s="134">
        <f>INDEX(Cost!$A$2:$G$26,MATCH(I379,Cost!$A$2:$A$26,0),MATCH($E379,Cost!$A$2:$G$2,0))</f>
        <v>514557</v>
      </c>
      <c r="K379" s="141"/>
      <c r="L379" s="142"/>
      <c r="M379" s="228">
        <f t="shared" si="11"/>
        <v>514557</v>
      </c>
      <c r="N379" s="230"/>
      <c r="O379" s="144" t="str">
        <f>VLOOKUP($F379,Destination!B$3:G$338,6,0)</f>
        <v>THÙNG</v>
      </c>
      <c r="P379" s="231"/>
      <c r="Q379" s="198"/>
      <c r="R379" s="113"/>
      <c r="S379" s="113"/>
      <c r="T379" s="113"/>
      <c r="U379" s="113"/>
      <c r="V379" s="113"/>
      <c r="W379" s="113"/>
      <c r="X379" s="113"/>
      <c r="Y379" s="113"/>
      <c r="Z379" s="113"/>
      <c r="AA379" s="113"/>
      <c r="AB379" s="113"/>
      <c r="AC379" s="113"/>
      <c r="AD379" s="113"/>
      <c r="AE379" s="113"/>
      <c r="AF379" s="113"/>
      <c r="AG379" s="113"/>
      <c r="AH379" s="113"/>
      <c r="AI379" s="148"/>
    </row>
    <row r="380" spans="1:35" s="112" customFormat="1" ht="21.75" hidden="1" customHeight="1">
      <c r="A380" s="129">
        <f>IF(B379&lt;&gt;"",COUNTA(B$6:B379),"")</f>
        <v>374</v>
      </c>
      <c r="B380" s="254" t="s">
        <v>45</v>
      </c>
      <c r="C380" s="249">
        <v>42592</v>
      </c>
      <c r="D380" s="198">
        <v>3836</v>
      </c>
      <c r="E380" s="215" t="str">
        <f>VLOOKUP($B380,'trong tai xe'!A$1:B$201,2,0)</f>
        <v>2.5T</v>
      </c>
      <c r="F380" s="51" t="s">
        <v>633</v>
      </c>
      <c r="G380" s="132" t="str">
        <f>VLOOKUP(F380,Destination!$B$3:$E$337,2,0)</f>
        <v>TAN YUEN</v>
      </c>
      <c r="H380" s="133">
        <f>VLOOKUP(F380,Destination!$B$2:$E$337,4,0)</f>
        <v>34</v>
      </c>
      <c r="I380" s="133">
        <f t="shared" si="10"/>
        <v>40</v>
      </c>
      <c r="J380" s="134">
        <f>INDEX(Cost!$A$2:$G$26,MATCH(I380,Cost!$A$2:$A$26,0),MATCH($E380,Cost!$A$2:$G$2,0))</f>
        <v>579395</v>
      </c>
      <c r="K380" s="141"/>
      <c r="L380" s="142"/>
      <c r="M380" s="228">
        <f t="shared" si="11"/>
        <v>579395</v>
      </c>
      <c r="N380" s="230"/>
      <c r="O380" s="144">
        <f>VLOOKUP($F380,Destination!B$3:G$338,6,0)</f>
        <v>0</v>
      </c>
      <c r="P380" s="231"/>
      <c r="Q380" s="198"/>
      <c r="R380" s="113"/>
      <c r="S380" s="113"/>
      <c r="T380" s="113"/>
      <c r="U380" s="113"/>
      <c r="V380" s="113"/>
      <c r="W380" s="113"/>
      <c r="X380" s="113"/>
      <c r="Y380" s="113"/>
      <c r="Z380" s="113"/>
      <c r="AA380" s="113"/>
      <c r="AB380" s="113"/>
      <c r="AC380" s="113"/>
      <c r="AD380" s="113"/>
      <c r="AE380" s="113"/>
      <c r="AF380" s="113"/>
      <c r="AG380" s="113"/>
      <c r="AH380" s="113"/>
      <c r="AI380" s="148"/>
    </row>
    <row r="381" spans="1:35" s="112" customFormat="1" ht="21.75" hidden="1" customHeight="1">
      <c r="A381" s="129">
        <f>IF(B380&lt;&gt;"",COUNTA(B$6:B380),"")</f>
        <v>375</v>
      </c>
      <c r="B381" s="254" t="s">
        <v>45</v>
      </c>
      <c r="C381" s="249">
        <v>42653</v>
      </c>
      <c r="D381" s="198">
        <v>3721</v>
      </c>
      <c r="E381" s="215" t="str">
        <f>VLOOKUP($B381,'trong tai xe'!A$1:B$201,2,0)</f>
        <v>2.5T</v>
      </c>
      <c r="F381" s="64" t="s">
        <v>69</v>
      </c>
      <c r="G381" s="132" t="str">
        <f>VLOOKUP(F381,Destination!$B$3:$E$337,2,0)</f>
        <v>HCM(Q9)</v>
      </c>
      <c r="H381" s="133">
        <f>VLOOKUP(F381,Destination!$B$2:$E$337,4,0)</f>
        <v>27</v>
      </c>
      <c r="I381" s="133">
        <f t="shared" si="10"/>
        <v>30</v>
      </c>
      <c r="J381" s="134">
        <f>INDEX(Cost!$A$2:$G$26,MATCH(I381,Cost!$A$2:$A$26,0),MATCH($E381,Cost!$A$2:$G$2,0))</f>
        <v>514557</v>
      </c>
      <c r="K381" s="141"/>
      <c r="L381" s="142"/>
      <c r="M381" s="228">
        <f t="shared" si="11"/>
        <v>514557</v>
      </c>
      <c r="N381" s="230"/>
      <c r="O381" s="144" t="str">
        <f>VLOOKUP($F381,Destination!B$3:G$338,6,0)</f>
        <v>THÙNG</v>
      </c>
      <c r="P381" s="231"/>
      <c r="Q381" s="198"/>
      <c r="R381" s="113"/>
      <c r="S381" s="113"/>
      <c r="T381" s="113"/>
      <c r="U381" s="113"/>
      <c r="V381" s="113"/>
      <c r="W381" s="113"/>
      <c r="X381" s="113"/>
      <c r="Y381" s="113"/>
      <c r="Z381" s="113"/>
      <c r="AA381" s="113"/>
      <c r="AB381" s="113"/>
      <c r="AC381" s="113"/>
      <c r="AD381" s="113"/>
      <c r="AE381" s="113"/>
      <c r="AF381" s="113"/>
      <c r="AG381" s="113"/>
      <c r="AH381" s="113"/>
      <c r="AI381" s="148"/>
    </row>
    <row r="382" spans="1:35" s="112" customFormat="1" ht="21.75" hidden="1" customHeight="1">
      <c r="A382" s="129">
        <f>IF(B381&lt;&gt;"",COUNTA(B$6:B381),"")</f>
        <v>376</v>
      </c>
      <c r="B382" s="254" t="s">
        <v>45</v>
      </c>
      <c r="C382" s="249">
        <v>42653</v>
      </c>
      <c r="D382" s="198">
        <v>3751</v>
      </c>
      <c r="E382" s="215" t="str">
        <f>VLOOKUP($B382,'trong tai xe'!A$1:B$201,2,0)</f>
        <v>2.5T</v>
      </c>
      <c r="F382" s="64" t="s">
        <v>106</v>
      </c>
      <c r="G382" s="132" t="str">
        <f>VLOOKUP(F382,Destination!$B$3:$E$337,2,0)</f>
        <v>HCM</v>
      </c>
      <c r="H382" s="133">
        <f>VLOOKUP(F382,Destination!$B$2:$E$337,4,0)</f>
        <v>55</v>
      </c>
      <c r="I382" s="133">
        <f t="shared" si="10"/>
        <v>60</v>
      </c>
      <c r="J382" s="134">
        <f>INDEX(Cost!$A$2:$G$26,MATCH(I382,Cost!$A$2:$A$26,0),MATCH($E382,Cost!$A$2:$G$2,0))</f>
        <v>712310</v>
      </c>
      <c r="K382" s="141"/>
      <c r="L382" s="142"/>
      <c r="M382" s="228">
        <f t="shared" si="11"/>
        <v>712310</v>
      </c>
      <c r="N382" s="230"/>
      <c r="O382" s="144" t="str">
        <f>VLOOKUP($F382,Destination!B$3:G$338,6,0)</f>
        <v>THÙNG</v>
      </c>
      <c r="P382" s="231"/>
      <c r="Q382" s="198"/>
      <c r="R382" s="113"/>
      <c r="S382" s="113"/>
      <c r="T382" s="113"/>
      <c r="U382" s="113"/>
      <c r="V382" s="113"/>
      <c r="W382" s="113"/>
      <c r="X382" s="113"/>
      <c r="Y382" s="113"/>
      <c r="Z382" s="113"/>
      <c r="AA382" s="113"/>
      <c r="AB382" s="113"/>
      <c r="AC382" s="113"/>
      <c r="AD382" s="113"/>
      <c r="AE382" s="113"/>
      <c r="AF382" s="113"/>
      <c r="AG382" s="113"/>
      <c r="AH382" s="113"/>
      <c r="AI382" s="148"/>
    </row>
    <row r="383" spans="1:35" s="112" customFormat="1" ht="21.75" hidden="1" customHeight="1">
      <c r="A383" s="129">
        <f>IF(B382&lt;&gt;"",COUNTA(B$6:B382),"")</f>
        <v>377</v>
      </c>
      <c r="B383" s="254" t="s">
        <v>45</v>
      </c>
      <c r="C383" s="249">
        <v>42684</v>
      </c>
      <c r="D383" s="198">
        <v>3766</v>
      </c>
      <c r="E383" s="215" t="str">
        <f>VLOOKUP($B383,'trong tai xe'!A$1:B$201,2,0)</f>
        <v>2.5T</v>
      </c>
      <c r="F383" s="64" t="s">
        <v>92</v>
      </c>
      <c r="G383" s="132" t="str">
        <f>VLOOKUP(F383,Destination!$B$3:$E$337,2,0)</f>
        <v>HCM</v>
      </c>
      <c r="H383" s="133">
        <f>VLOOKUP(F383,Destination!$B$2:$E$337,4,0)</f>
        <v>8</v>
      </c>
      <c r="I383" s="133">
        <f t="shared" si="10"/>
        <v>10</v>
      </c>
      <c r="J383" s="134">
        <f>INDEX(Cost!$A$2:$G$26,MATCH(I383,Cost!$A$2:$A$26,0),MATCH($E383,Cost!$A$2:$G$2,0))</f>
        <v>375157</v>
      </c>
      <c r="K383" s="141"/>
      <c r="L383" s="142"/>
      <c r="M383" s="228">
        <f t="shared" si="11"/>
        <v>375157</v>
      </c>
      <c r="N383" s="230"/>
      <c r="O383" s="144" t="str">
        <f>VLOOKUP($F383,Destination!B$3:G$338,6,0)</f>
        <v>BOARD</v>
      </c>
      <c r="P383" s="231"/>
      <c r="Q383" s="198"/>
      <c r="R383" s="113"/>
      <c r="S383" s="113"/>
      <c r="T383" s="113"/>
      <c r="U383" s="113"/>
      <c r="V383" s="113"/>
      <c r="W383" s="113"/>
      <c r="X383" s="113"/>
      <c r="Y383" s="113"/>
      <c r="Z383" s="113"/>
      <c r="AA383" s="113"/>
      <c r="AB383" s="113"/>
      <c r="AC383" s="113"/>
      <c r="AD383" s="113"/>
      <c r="AE383" s="113"/>
      <c r="AF383" s="113"/>
      <c r="AG383" s="113"/>
      <c r="AH383" s="113"/>
      <c r="AI383" s="148"/>
    </row>
    <row r="384" spans="1:35" s="112" customFormat="1" ht="21.75" hidden="1" customHeight="1">
      <c r="A384" s="129">
        <f>IF(B383&lt;&gt;"",COUNTA(B$6:B383),"")</f>
        <v>378</v>
      </c>
      <c r="B384" s="254" t="s">
        <v>45</v>
      </c>
      <c r="C384" s="249">
        <v>42684</v>
      </c>
      <c r="D384" s="198">
        <v>3675</v>
      </c>
      <c r="E384" s="215" t="str">
        <f>VLOOKUP($B384,'trong tai xe'!A$1:B$201,2,0)</f>
        <v>2.5T</v>
      </c>
      <c r="F384" s="64" t="s">
        <v>105</v>
      </c>
      <c r="G384" s="132" t="str">
        <f>VLOOKUP(F384,Destination!$B$3:$E$337,2,0)</f>
        <v>Binh Duong</v>
      </c>
      <c r="H384" s="133">
        <f>VLOOKUP(F384,Destination!$B$2:$E$337,4,0)</f>
        <v>14</v>
      </c>
      <c r="I384" s="133">
        <f t="shared" si="10"/>
        <v>20</v>
      </c>
      <c r="J384" s="134">
        <f>INDEX(Cost!$A$2:$G$26,MATCH(I384,Cost!$A$2:$A$26,0),MATCH($E384,Cost!$A$2:$G$2,0))</f>
        <v>449720</v>
      </c>
      <c r="K384" s="141"/>
      <c r="L384" s="142"/>
      <c r="M384" s="228">
        <f t="shared" si="11"/>
        <v>449720</v>
      </c>
      <c r="N384" s="230"/>
      <c r="O384" s="144" t="str">
        <f>VLOOKUP($F384,Destination!B$3:G$338,6,0)</f>
        <v>THÙNG</v>
      </c>
      <c r="P384" s="231"/>
      <c r="Q384" s="198"/>
      <c r="R384" s="113"/>
      <c r="S384" s="113"/>
      <c r="T384" s="113"/>
      <c r="U384" s="113"/>
      <c r="V384" s="113"/>
      <c r="W384" s="113"/>
      <c r="X384" s="113"/>
      <c r="Y384" s="113"/>
      <c r="Z384" s="113"/>
      <c r="AA384" s="113"/>
      <c r="AB384" s="113"/>
      <c r="AC384" s="113"/>
      <c r="AD384" s="113"/>
      <c r="AE384" s="113"/>
      <c r="AF384" s="113"/>
      <c r="AG384" s="113"/>
      <c r="AH384" s="113"/>
      <c r="AI384" s="148"/>
    </row>
    <row r="385" spans="1:35" s="112" customFormat="1" ht="21.75" hidden="1" customHeight="1">
      <c r="A385" s="129">
        <f>IF(B384&lt;&gt;"",COUNTA(B$6:B384),"")</f>
        <v>379</v>
      </c>
      <c r="B385" s="254" t="s">
        <v>45</v>
      </c>
      <c r="C385" s="249">
        <v>42684</v>
      </c>
      <c r="D385" s="198">
        <v>3795</v>
      </c>
      <c r="E385" s="215" t="str">
        <f>VLOOKUP($B385,'trong tai xe'!A$1:B$201,2,0)</f>
        <v>2.5T</v>
      </c>
      <c r="F385" s="64" t="s">
        <v>69</v>
      </c>
      <c r="G385" s="132" t="str">
        <f>VLOOKUP(F385,Destination!$B$3:$E$337,2,0)</f>
        <v>HCM(Q9)</v>
      </c>
      <c r="H385" s="133">
        <f>VLOOKUP(F385,Destination!$B$2:$E$337,4,0)</f>
        <v>27</v>
      </c>
      <c r="I385" s="133">
        <f t="shared" si="10"/>
        <v>30</v>
      </c>
      <c r="J385" s="134">
        <f>INDEX(Cost!$A$2:$G$26,MATCH(I385,Cost!$A$2:$A$26,0),MATCH($E385,Cost!$A$2:$G$2,0))</f>
        <v>514557</v>
      </c>
      <c r="K385" s="141"/>
      <c r="L385" s="142"/>
      <c r="M385" s="228">
        <f t="shared" si="11"/>
        <v>514557</v>
      </c>
      <c r="N385" s="230"/>
      <c r="O385" s="144" t="str">
        <f>VLOOKUP($F385,Destination!B$3:G$338,6,0)</f>
        <v>THÙNG</v>
      </c>
      <c r="P385" s="231"/>
      <c r="Q385" s="198"/>
      <c r="R385" s="113"/>
      <c r="S385" s="113"/>
      <c r="T385" s="113"/>
      <c r="U385" s="113"/>
      <c r="V385" s="113"/>
      <c r="W385" s="113"/>
      <c r="X385" s="113"/>
      <c r="Y385" s="113"/>
      <c r="Z385" s="113"/>
      <c r="AA385" s="113"/>
      <c r="AB385" s="113"/>
      <c r="AC385" s="113"/>
      <c r="AD385" s="113"/>
      <c r="AE385" s="113"/>
      <c r="AF385" s="113"/>
      <c r="AG385" s="113"/>
      <c r="AH385" s="113"/>
      <c r="AI385" s="148"/>
    </row>
    <row r="386" spans="1:35" s="112" customFormat="1" ht="21.75" hidden="1" customHeight="1">
      <c r="A386" s="129">
        <f>IF(B385&lt;&gt;"",COUNTA(B$6:B385),"")</f>
        <v>380</v>
      </c>
      <c r="B386" s="254" t="s">
        <v>45</v>
      </c>
      <c r="C386" s="249">
        <v>42714</v>
      </c>
      <c r="D386" s="198">
        <v>3964</v>
      </c>
      <c r="E386" s="215" t="str">
        <f>VLOOKUP($B386,'trong tai xe'!A$1:B$201,2,0)</f>
        <v>2.5T</v>
      </c>
      <c r="F386" s="64" t="s">
        <v>86</v>
      </c>
      <c r="G386" s="132" t="str">
        <f>VLOOKUP(F386,Destination!$B$3:$E$337,2,0)</f>
        <v>Binh Duong</v>
      </c>
      <c r="H386" s="133">
        <f>VLOOKUP(F386,Destination!$B$2:$E$337,4,0)</f>
        <v>25</v>
      </c>
      <c r="I386" s="133">
        <f t="shared" si="10"/>
        <v>30</v>
      </c>
      <c r="J386" s="134">
        <f>INDEX(Cost!$A$2:$G$26,MATCH(I386,Cost!$A$2:$A$26,0),MATCH($E386,Cost!$A$2:$G$2,0))</f>
        <v>514557</v>
      </c>
      <c r="K386" s="141"/>
      <c r="L386" s="142"/>
      <c r="M386" s="228">
        <f t="shared" si="11"/>
        <v>514557</v>
      </c>
      <c r="N386" s="230"/>
      <c r="O386" s="144" t="str">
        <f>VLOOKUP($F386,Destination!B$3:G$338,6,0)</f>
        <v>BOARD</v>
      </c>
      <c r="P386" s="231"/>
      <c r="Q386" s="198"/>
      <c r="R386" s="113"/>
      <c r="S386" s="113"/>
      <c r="T386" s="113"/>
      <c r="U386" s="113"/>
      <c r="V386" s="113"/>
      <c r="W386" s="113"/>
      <c r="X386" s="113"/>
      <c r="Y386" s="113"/>
      <c r="Z386" s="113"/>
      <c r="AA386" s="113"/>
      <c r="AB386" s="113"/>
      <c r="AC386" s="113"/>
      <c r="AD386" s="113"/>
      <c r="AE386" s="113"/>
      <c r="AF386" s="113"/>
      <c r="AG386" s="113"/>
      <c r="AH386" s="113"/>
      <c r="AI386" s="148"/>
    </row>
    <row r="387" spans="1:35" s="112" customFormat="1" ht="21.75" hidden="1" customHeight="1">
      <c r="A387" s="129">
        <f>IF(B386&lt;&gt;"",COUNTA(B$6:B386),"")</f>
        <v>381</v>
      </c>
      <c r="B387" s="254" t="s">
        <v>45</v>
      </c>
      <c r="C387" s="255" t="s">
        <v>111</v>
      </c>
      <c r="D387" s="198">
        <v>4493</v>
      </c>
      <c r="E387" s="215" t="str">
        <f>VLOOKUP($B387,'trong tai xe'!A$1:B$201,2,0)</f>
        <v>2.5T</v>
      </c>
      <c r="F387" s="64" t="s">
        <v>93</v>
      </c>
      <c r="G387" s="132" t="str">
        <f>VLOOKUP(F387,Destination!$B$3:$E$337,2,0)</f>
        <v>HCM</v>
      </c>
      <c r="H387" s="133">
        <f>VLOOKUP(F387,Destination!$B$2:$E$337,4,0)</f>
        <v>12</v>
      </c>
      <c r="I387" s="133">
        <f t="shared" si="10"/>
        <v>20</v>
      </c>
      <c r="J387" s="134">
        <f>INDEX(Cost!$A$2:$G$26,MATCH(I387,Cost!$A$2:$A$26,0),MATCH($E387,Cost!$A$2:$G$2,0))</f>
        <v>449720</v>
      </c>
      <c r="K387" s="141">
        <f>J387/2</f>
        <v>224860</v>
      </c>
      <c r="L387" s="142" t="s">
        <v>141</v>
      </c>
      <c r="M387" s="228">
        <f t="shared" si="11"/>
        <v>674580</v>
      </c>
      <c r="N387" s="230"/>
      <c r="O387" s="144" t="str">
        <f>VLOOKUP($F387,Destination!B$3:G$338,6,0)</f>
        <v>THÙNG</v>
      </c>
      <c r="P387" s="231"/>
      <c r="Q387" s="198"/>
      <c r="R387" s="113"/>
      <c r="S387" s="113"/>
      <c r="T387" s="113"/>
      <c r="U387" s="113"/>
      <c r="V387" s="113"/>
      <c r="W387" s="113"/>
      <c r="X387" s="113"/>
      <c r="Y387" s="113"/>
      <c r="Z387" s="113"/>
      <c r="AA387" s="113"/>
      <c r="AB387" s="113"/>
      <c r="AC387" s="113"/>
      <c r="AD387" s="113"/>
      <c r="AE387" s="113"/>
      <c r="AF387" s="113"/>
      <c r="AG387" s="113"/>
      <c r="AH387" s="113"/>
      <c r="AI387" s="148"/>
    </row>
    <row r="388" spans="1:35" s="112" customFormat="1" ht="21.75" hidden="1" customHeight="1">
      <c r="A388" s="129">
        <f>IF(B387&lt;&gt;"",COUNTA(B$6:B387),"")</f>
        <v>382</v>
      </c>
      <c r="B388" s="254" t="s">
        <v>45</v>
      </c>
      <c r="C388" s="249" t="s">
        <v>636</v>
      </c>
      <c r="D388" s="198">
        <v>3613</v>
      </c>
      <c r="E388" s="215" t="str">
        <f>VLOOKUP($B388,'trong tai xe'!A$1:B$201,2,0)</f>
        <v>2.5T</v>
      </c>
      <c r="F388" s="64" t="s">
        <v>69</v>
      </c>
      <c r="G388" s="132" t="str">
        <f>VLOOKUP(F388,Destination!$B$3:$E$337,2,0)</f>
        <v>HCM(Q9)</v>
      </c>
      <c r="H388" s="133">
        <f>VLOOKUP(F388,Destination!$B$2:$E$337,4,0)</f>
        <v>27</v>
      </c>
      <c r="I388" s="133">
        <f t="shared" si="10"/>
        <v>30</v>
      </c>
      <c r="J388" s="134">
        <f>INDEX(Cost!$A$2:$G$26,MATCH(I388,Cost!$A$2:$A$26,0),MATCH($E388,Cost!$A$2:$G$2,0))</f>
        <v>514557</v>
      </c>
      <c r="K388" s="141"/>
      <c r="L388" s="142"/>
      <c r="M388" s="228">
        <f t="shared" si="11"/>
        <v>514557</v>
      </c>
      <c r="N388" s="230"/>
      <c r="O388" s="144" t="str">
        <f>VLOOKUP($F388,Destination!B$3:G$338,6,0)</f>
        <v>THÙNG</v>
      </c>
      <c r="P388" s="231"/>
      <c r="Q388" s="198"/>
      <c r="R388" s="113"/>
      <c r="S388" s="113"/>
      <c r="T388" s="113"/>
      <c r="U388" s="113"/>
      <c r="V388" s="113"/>
      <c r="W388" s="113"/>
      <c r="X388" s="113"/>
      <c r="Y388" s="113"/>
      <c r="Z388" s="113"/>
      <c r="AA388" s="113"/>
      <c r="AB388" s="113"/>
      <c r="AC388" s="113"/>
      <c r="AD388" s="113"/>
      <c r="AE388" s="113"/>
      <c r="AF388" s="113"/>
      <c r="AG388" s="113"/>
      <c r="AH388" s="113"/>
      <c r="AI388" s="148"/>
    </row>
    <row r="389" spans="1:35" s="112" customFormat="1" ht="21.75" hidden="1" customHeight="1">
      <c r="A389" s="129">
        <f>IF(B388&lt;&gt;"",COUNTA(B$6:B388),"")</f>
        <v>383</v>
      </c>
      <c r="B389" s="254" t="s">
        <v>43</v>
      </c>
      <c r="C389" s="249" t="s">
        <v>637</v>
      </c>
      <c r="D389" s="198">
        <v>3996</v>
      </c>
      <c r="E389" s="215" t="str">
        <f>VLOOKUP($B389,'trong tai xe'!A$1:B$201,2,0)</f>
        <v>8T</v>
      </c>
      <c r="F389" s="64" t="s">
        <v>73</v>
      </c>
      <c r="G389" s="132" t="str">
        <f>VLOOKUP(F389,Destination!$B$3:$E$337,2,0)</f>
        <v>HCM</v>
      </c>
      <c r="H389" s="133">
        <f>VLOOKUP(F389,Destination!$B$2:$E$337,4,0)</f>
        <v>55</v>
      </c>
      <c r="I389" s="133">
        <f t="shared" si="10"/>
        <v>60</v>
      </c>
      <c r="J389" s="134">
        <f>INDEX(Cost!$A$2:$G$26,MATCH(I389,Cost!$A$2:$A$26,0),MATCH($E389,Cost!$A$2:$G$2,0))</f>
        <v>1468296</v>
      </c>
      <c r="K389" s="141"/>
      <c r="L389" s="142"/>
      <c r="M389" s="228">
        <f t="shared" si="11"/>
        <v>1468296</v>
      </c>
      <c r="N389" s="230"/>
      <c r="O389" s="144" t="str">
        <f>VLOOKUP($F389,Destination!B$3:G$338,6,0)</f>
        <v>THÙNG</v>
      </c>
      <c r="P389" s="231"/>
      <c r="Q389" s="198"/>
      <c r="R389" s="113"/>
      <c r="S389" s="113"/>
      <c r="T389" s="113"/>
      <c r="U389" s="113"/>
      <c r="V389" s="113"/>
      <c r="W389" s="113"/>
      <c r="X389" s="113"/>
      <c r="Y389" s="113"/>
      <c r="Z389" s="113"/>
      <c r="AA389" s="113"/>
      <c r="AB389" s="113"/>
      <c r="AC389" s="113"/>
      <c r="AD389" s="113"/>
      <c r="AE389" s="113"/>
      <c r="AF389" s="113"/>
      <c r="AG389" s="113"/>
      <c r="AH389" s="113"/>
      <c r="AI389" s="148"/>
    </row>
    <row r="390" spans="1:35" s="112" customFormat="1" ht="21.75" hidden="1" customHeight="1">
      <c r="A390" s="129">
        <f>IF(B389&lt;&gt;"",COUNTA(B$6:B389),"")</f>
        <v>384</v>
      </c>
      <c r="B390" s="306">
        <v>2959</v>
      </c>
      <c r="C390" s="249">
        <v>42561</v>
      </c>
      <c r="D390" s="198">
        <v>3630</v>
      </c>
      <c r="E390" s="215" t="str">
        <f>VLOOKUP($B390,'trong tai xe'!A$1:B$201,2,0)</f>
        <v>2.5T</v>
      </c>
      <c r="F390" s="64" t="s">
        <v>92</v>
      </c>
      <c r="G390" s="132" t="str">
        <f>VLOOKUP(F390,Destination!$B$3:$E$337,2,0)</f>
        <v>HCM</v>
      </c>
      <c r="H390" s="133">
        <f>VLOOKUP(F390,Destination!$B$2:$E$337,4,0)</f>
        <v>8</v>
      </c>
      <c r="I390" s="133">
        <f t="shared" ref="I390" si="12">ROUNDUP(H390,-1)</f>
        <v>10</v>
      </c>
      <c r="J390" s="134">
        <f>INDEX(Cost!$A$2:$G$26,MATCH(I390,Cost!$A$2:$A$26,0),MATCH($E390,Cost!$A$2:$G$2,0))</f>
        <v>375157</v>
      </c>
      <c r="K390" s="141"/>
      <c r="L390" s="142"/>
      <c r="M390" s="228">
        <f t="shared" ref="M390" si="13">IF(I390="","",J390+K390)</f>
        <v>375157</v>
      </c>
      <c r="N390" s="230"/>
      <c r="O390" s="144" t="str">
        <f>VLOOKUP($F390,Destination!B$3:G$338,6,0)</f>
        <v>BOARD</v>
      </c>
      <c r="P390" s="231"/>
      <c r="Q390" s="198"/>
      <c r="R390" s="113"/>
      <c r="S390" s="113"/>
      <c r="T390" s="113"/>
      <c r="U390" s="113"/>
      <c r="V390" s="113"/>
      <c r="W390" s="113"/>
      <c r="X390" s="113"/>
      <c r="Y390" s="113"/>
      <c r="Z390" s="113"/>
      <c r="AA390" s="113"/>
      <c r="AB390" s="113"/>
      <c r="AC390" s="113"/>
      <c r="AD390" s="113"/>
      <c r="AE390" s="113"/>
      <c r="AF390" s="113"/>
      <c r="AG390" s="113"/>
      <c r="AH390" s="113"/>
      <c r="AI390" s="148"/>
    </row>
    <row r="391" spans="1:35" s="112" customFormat="1" ht="21.75" hidden="1" customHeight="1">
      <c r="A391" s="129">
        <f>IF(B389&lt;&gt;"",COUNTA(B$6:B389),"")</f>
        <v>384</v>
      </c>
      <c r="B391" s="217">
        <v>18140</v>
      </c>
      <c r="C391" s="249" t="s">
        <v>637</v>
      </c>
      <c r="D391" s="198">
        <v>4720</v>
      </c>
      <c r="E391" s="215" t="str">
        <f>VLOOKUP($B391,'trong tai xe'!A$1:B$201,2,0)</f>
        <v>5T</v>
      </c>
      <c r="F391" s="64" t="s">
        <v>69</v>
      </c>
      <c r="G391" s="132" t="str">
        <f>VLOOKUP(F391,Destination!$B$3:$E$337,2,0)</f>
        <v>HCM(Q9)</v>
      </c>
      <c r="H391" s="133">
        <f>VLOOKUP(F391,Destination!$B$2:$E$337,4,0)</f>
        <v>27</v>
      </c>
      <c r="I391" s="133">
        <f t="shared" si="10"/>
        <v>30</v>
      </c>
      <c r="J391" s="134">
        <f>INDEX(Cost!$A$2:$G$26,MATCH(I391,Cost!$A$2:$A$26,0),MATCH($E391,Cost!$A$2:$G$2,0))</f>
        <v>691065</v>
      </c>
      <c r="K391" s="141"/>
      <c r="L391" s="142"/>
      <c r="M391" s="228">
        <f t="shared" si="11"/>
        <v>691065</v>
      </c>
      <c r="N391" s="230"/>
      <c r="O391" s="144" t="str">
        <f>VLOOKUP($F391,Destination!B$3:G$338,6,0)</f>
        <v>THÙNG</v>
      </c>
      <c r="P391" s="231"/>
      <c r="Q391" s="198"/>
      <c r="R391" s="113"/>
      <c r="S391" s="113"/>
      <c r="T391" s="113"/>
      <c r="U391" s="113"/>
      <c r="V391" s="113"/>
      <c r="W391" s="113"/>
      <c r="X391" s="113"/>
      <c r="Y391" s="113"/>
      <c r="Z391" s="113"/>
      <c r="AA391" s="113"/>
      <c r="AB391" s="113"/>
      <c r="AC391" s="113"/>
      <c r="AD391" s="113"/>
      <c r="AE391" s="113"/>
      <c r="AF391" s="113"/>
      <c r="AG391" s="113"/>
      <c r="AH391" s="113"/>
      <c r="AI391" s="148"/>
    </row>
    <row r="392" spans="1:35" s="112" customFormat="1" ht="21.75" hidden="1" customHeight="1">
      <c r="A392" s="129">
        <f>IF(B391&lt;&gt;"",COUNTA(B$6:B391),"")</f>
        <v>386</v>
      </c>
      <c r="B392" s="217">
        <v>7138</v>
      </c>
      <c r="C392" s="249" t="s">
        <v>637</v>
      </c>
      <c r="D392" s="198">
        <v>3987</v>
      </c>
      <c r="E392" s="215" t="str">
        <f>VLOOKUP($B392,'trong tai xe'!A$1:B$201,2,0)</f>
        <v>8T</v>
      </c>
      <c r="F392" s="64" t="s">
        <v>91</v>
      </c>
      <c r="G392" s="132" t="str">
        <f>VLOOKUP(F392,Destination!$B$3:$E$337,2,0)</f>
        <v>LONG AN</v>
      </c>
      <c r="H392" s="133">
        <f>VLOOKUP(F392,Destination!$B$2:$E$337,4,0)</f>
        <v>64</v>
      </c>
      <c r="I392" s="133">
        <f t="shared" ref="I392:I455" si="14">ROUNDUP(H392,-1)</f>
        <v>70</v>
      </c>
      <c r="J392" s="134">
        <f>INDEX(Cost!$A$2:$G$26,MATCH(I392,Cost!$A$2:$A$26,0),MATCH($E392,Cost!$A$2:$G$2,0))</f>
        <v>1564565</v>
      </c>
      <c r="K392" s="141"/>
      <c r="L392" s="142"/>
      <c r="M392" s="228">
        <f t="shared" ref="M392:M455" si="15">IF(I392="","",J392+K392)</f>
        <v>1564565</v>
      </c>
      <c r="N392" s="230"/>
      <c r="O392" s="144" t="str">
        <f>VLOOKUP($F392,Destination!B$3:G$338,6,0)</f>
        <v>BOARD</v>
      </c>
      <c r="P392" s="231"/>
      <c r="Q392" s="198"/>
      <c r="R392" s="113"/>
      <c r="S392" s="113"/>
      <c r="T392" s="113"/>
      <c r="U392" s="113"/>
      <c r="V392" s="113"/>
      <c r="W392" s="113"/>
      <c r="X392" s="113"/>
      <c r="Y392" s="113"/>
      <c r="Z392" s="113"/>
      <c r="AA392" s="113"/>
      <c r="AB392" s="113"/>
      <c r="AC392" s="113"/>
      <c r="AD392" s="113"/>
      <c r="AE392" s="113"/>
      <c r="AF392" s="113"/>
      <c r="AG392" s="113"/>
      <c r="AH392" s="113"/>
      <c r="AI392" s="148"/>
    </row>
    <row r="393" spans="1:35" s="112" customFormat="1" ht="21.75" hidden="1" customHeight="1">
      <c r="A393" s="129">
        <f>IF(B392&lt;&gt;"",COUNTA(B$6:B392),"")</f>
        <v>387</v>
      </c>
      <c r="B393" s="217">
        <v>18806</v>
      </c>
      <c r="C393" s="249" t="s">
        <v>637</v>
      </c>
      <c r="D393" s="198">
        <v>4723</v>
      </c>
      <c r="E393" s="215" t="str">
        <f>VLOOKUP($B393,'trong tai xe'!A$1:B$201,2,0)</f>
        <v>10T</v>
      </c>
      <c r="F393" s="64" t="s">
        <v>96</v>
      </c>
      <c r="G393" s="132" t="str">
        <f>VLOOKUP(F393,Destination!$B$3:$E$337,2,0)</f>
        <v>SONG THAN</v>
      </c>
      <c r="H393" s="133">
        <f>VLOOKUP(F393,Destination!$B$2:$E$337,4,0)</f>
        <v>17</v>
      </c>
      <c r="I393" s="133">
        <f t="shared" si="14"/>
        <v>20</v>
      </c>
      <c r="J393" s="134">
        <f>INDEX(Cost!$A$2:$G$26,MATCH(I393,Cost!$A$2:$A$26,0),MATCH($E393,Cost!$A$2:$G$2,0))</f>
        <v>0</v>
      </c>
      <c r="K393" s="141"/>
      <c r="L393" s="142"/>
      <c r="M393" s="228">
        <f t="shared" si="15"/>
        <v>0</v>
      </c>
      <c r="N393" s="230"/>
      <c r="O393" s="144" t="str">
        <f>VLOOKUP($F393,Destination!B$3:G$338,6,0)</f>
        <v>THÙNG</v>
      </c>
      <c r="P393" s="231"/>
      <c r="Q393" s="198"/>
      <c r="R393" s="113"/>
      <c r="S393" s="113"/>
      <c r="T393" s="113"/>
      <c r="U393" s="113"/>
      <c r="V393" s="113"/>
      <c r="W393" s="113"/>
      <c r="X393" s="113"/>
      <c r="Y393" s="113"/>
      <c r="Z393" s="113"/>
      <c r="AA393" s="113"/>
      <c r="AB393" s="113"/>
      <c r="AC393" s="113"/>
      <c r="AD393" s="113"/>
      <c r="AE393" s="113"/>
      <c r="AF393" s="113"/>
      <c r="AG393" s="113"/>
      <c r="AH393" s="113"/>
      <c r="AI393" s="148"/>
    </row>
    <row r="394" spans="1:35" s="112" customFormat="1" ht="21.75" hidden="1" customHeight="1">
      <c r="A394" s="129">
        <f>IF(B393&lt;&gt;"",COUNTA(B$6:B393),"")</f>
        <v>388</v>
      </c>
      <c r="B394" s="217">
        <v>5535</v>
      </c>
      <c r="C394" s="249" t="s">
        <v>637</v>
      </c>
      <c r="D394" s="198">
        <v>4729</v>
      </c>
      <c r="E394" s="215" t="str">
        <f>VLOOKUP($B394,'trong tai xe'!A$1:B$201,2,0)</f>
        <v>2.5T</v>
      </c>
      <c r="F394" s="64" t="s">
        <v>93</v>
      </c>
      <c r="G394" s="132" t="str">
        <f>VLOOKUP(F394,Destination!$B$3:$E$337,2,0)</f>
        <v>HCM</v>
      </c>
      <c r="H394" s="133">
        <f>VLOOKUP(F394,Destination!$B$2:$E$337,4,0)</f>
        <v>12</v>
      </c>
      <c r="I394" s="133">
        <f t="shared" si="14"/>
        <v>20</v>
      </c>
      <c r="J394" s="134">
        <f>INDEX(Cost!$A$2:$G$26,MATCH(I394,Cost!$A$2:$A$26,0),MATCH($E394,Cost!$A$2:$G$2,0))</f>
        <v>449720</v>
      </c>
      <c r="K394" s="141"/>
      <c r="L394" s="142"/>
      <c r="M394" s="228">
        <f t="shared" si="15"/>
        <v>449720</v>
      </c>
      <c r="N394" s="230"/>
      <c r="O394" s="144" t="str">
        <f>VLOOKUP($F394,Destination!B$3:G$338,6,0)</f>
        <v>THÙNG</v>
      </c>
      <c r="P394" s="231"/>
      <c r="Q394" s="198"/>
      <c r="R394" s="113"/>
      <c r="S394" s="113"/>
      <c r="T394" s="113"/>
      <c r="U394" s="113"/>
      <c r="V394" s="113"/>
      <c r="W394" s="113"/>
      <c r="X394" s="113"/>
      <c r="Y394" s="113"/>
      <c r="Z394" s="113"/>
      <c r="AA394" s="113"/>
      <c r="AB394" s="113"/>
      <c r="AC394" s="113"/>
      <c r="AD394" s="113"/>
      <c r="AE394" s="113"/>
      <c r="AF394" s="113"/>
      <c r="AG394" s="113"/>
      <c r="AH394" s="113"/>
      <c r="AI394" s="148"/>
    </row>
    <row r="395" spans="1:35" s="112" customFormat="1" ht="21.75" hidden="1" customHeight="1">
      <c r="A395" s="129">
        <f>IF(B394&lt;&gt;"",COUNTA(B$6:B394),"")</f>
        <v>389</v>
      </c>
      <c r="B395" s="217">
        <v>2959</v>
      </c>
      <c r="C395" s="249" t="s">
        <v>637</v>
      </c>
      <c r="D395" s="198">
        <v>4730</v>
      </c>
      <c r="E395" s="215" t="str">
        <f>VLOOKUP($B395,'trong tai xe'!A$1:B$201,2,0)</f>
        <v>2.5T</v>
      </c>
      <c r="F395" s="259" t="s">
        <v>366</v>
      </c>
      <c r="G395" s="132" t="str">
        <f>VLOOKUP(F395,Destination!$B$3:$E$337,2,0)</f>
        <v>Binh Duong</v>
      </c>
      <c r="H395" s="133">
        <f>VLOOKUP(F395,Destination!$B$2:$E$337,4,0)</f>
        <v>40</v>
      </c>
      <c r="I395" s="133">
        <f t="shared" si="14"/>
        <v>40</v>
      </c>
      <c r="J395" s="134">
        <f>INDEX(Cost!$A$2:$G$26,MATCH(I395,Cost!$A$2:$A$26,0),MATCH($E395,Cost!$A$2:$G$2,0))</f>
        <v>579395</v>
      </c>
      <c r="K395" s="141"/>
      <c r="L395" s="142"/>
      <c r="M395" s="228">
        <f t="shared" si="15"/>
        <v>579395</v>
      </c>
      <c r="N395" s="230"/>
      <c r="O395" s="144" t="str">
        <f>VLOOKUP($F395,Destination!B$3:G$338,6,0)</f>
        <v>THÙNG</v>
      </c>
      <c r="P395" s="231"/>
      <c r="Q395" s="198"/>
      <c r="R395" s="113"/>
      <c r="S395" s="113"/>
      <c r="T395" s="113"/>
      <c r="U395" s="113"/>
      <c r="V395" s="113"/>
      <c r="W395" s="113"/>
      <c r="X395" s="113"/>
      <c r="Y395" s="113"/>
      <c r="Z395" s="113"/>
      <c r="AA395" s="113"/>
      <c r="AB395" s="113"/>
      <c r="AC395" s="113"/>
      <c r="AD395" s="113"/>
      <c r="AE395" s="113"/>
      <c r="AF395" s="113"/>
      <c r="AG395" s="113"/>
      <c r="AH395" s="113"/>
      <c r="AI395" s="148"/>
    </row>
    <row r="396" spans="1:35" s="112" customFormat="1" ht="21.75" hidden="1" customHeight="1">
      <c r="A396" s="129">
        <f>IF(B395&lt;&gt;"",COUNTA(B$6:B395),"")</f>
        <v>390</v>
      </c>
      <c r="B396" s="217">
        <v>2634</v>
      </c>
      <c r="C396" s="249" t="s">
        <v>637</v>
      </c>
      <c r="D396" s="198">
        <v>3942</v>
      </c>
      <c r="E396" s="215" t="str">
        <f>VLOOKUP($B396,'trong tai xe'!A$1:B$201,2,0)</f>
        <v>5T</v>
      </c>
      <c r="F396" s="259" t="s">
        <v>69</v>
      </c>
      <c r="G396" s="132" t="str">
        <f>VLOOKUP(F396,Destination!$B$3:$E$337,2,0)</f>
        <v>HCM(Q9)</v>
      </c>
      <c r="H396" s="133">
        <f>VLOOKUP(F396,Destination!$B$2:$E$337,4,0)</f>
        <v>27</v>
      </c>
      <c r="I396" s="133">
        <f t="shared" si="14"/>
        <v>30</v>
      </c>
      <c r="J396" s="134">
        <f>INDEX(Cost!$A$2:$G$26,MATCH(I396,Cost!$A$2:$A$26,0),MATCH($E396,Cost!$A$2:$G$2,0))</f>
        <v>691065</v>
      </c>
      <c r="K396" s="141"/>
      <c r="L396" s="142"/>
      <c r="M396" s="228">
        <f t="shared" si="15"/>
        <v>691065</v>
      </c>
      <c r="N396" s="230"/>
      <c r="O396" s="144" t="str">
        <f>VLOOKUP($F396,Destination!B$3:G$338,6,0)</f>
        <v>THÙNG</v>
      </c>
      <c r="P396" s="231"/>
      <c r="Q396" s="198"/>
      <c r="R396" s="113"/>
      <c r="S396" s="113"/>
      <c r="T396" s="113"/>
      <c r="U396" s="113"/>
      <c r="V396" s="113"/>
      <c r="W396" s="113"/>
      <c r="X396" s="113"/>
      <c r="Y396" s="113"/>
      <c r="Z396" s="113"/>
      <c r="AA396" s="113"/>
      <c r="AB396" s="113"/>
      <c r="AC396" s="113"/>
      <c r="AD396" s="113"/>
      <c r="AE396" s="113"/>
      <c r="AF396" s="113"/>
      <c r="AG396" s="113"/>
      <c r="AH396" s="113"/>
      <c r="AI396" s="148"/>
    </row>
    <row r="397" spans="1:35" s="112" customFormat="1" ht="21.75" hidden="1" customHeight="1">
      <c r="A397" s="129">
        <f>IF(B396&lt;&gt;"",COUNTA(B$6:B396),"")</f>
        <v>391</v>
      </c>
      <c r="B397" s="217">
        <v>6980</v>
      </c>
      <c r="C397" s="249" t="s">
        <v>637</v>
      </c>
      <c r="D397" s="198">
        <v>4727</v>
      </c>
      <c r="E397" s="215" t="str">
        <f>VLOOKUP($B397,'trong tai xe'!A$1:B$201,2,0)</f>
        <v>5T</v>
      </c>
      <c r="F397" s="259" t="s">
        <v>91</v>
      </c>
      <c r="G397" s="132" t="str">
        <f>VLOOKUP(F397,Destination!$B$3:$E$337,2,0)</f>
        <v>LONG AN</v>
      </c>
      <c r="H397" s="133">
        <f>VLOOKUP(F397,Destination!$B$2:$E$337,4,0)</f>
        <v>64</v>
      </c>
      <c r="I397" s="133">
        <f t="shared" si="14"/>
        <v>70</v>
      </c>
      <c r="J397" s="134">
        <f>INDEX(Cost!$A$2:$G$26,MATCH(I397,Cost!$A$2:$A$26,0),MATCH($E397,Cost!$A$2:$G$2,0))</f>
        <v>1035900</v>
      </c>
      <c r="K397" s="141"/>
      <c r="L397" s="142"/>
      <c r="M397" s="228">
        <f t="shared" si="15"/>
        <v>1035900</v>
      </c>
      <c r="N397" s="230"/>
      <c r="O397" s="144" t="str">
        <f>VLOOKUP($F397,Destination!B$3:G$338,6,0)</f>
        <v>BOARD</v>
      </c>
      <c r="P397" s="231"/>
      <c r="Q397" s="198"/>
      <c r="R397" s="113"/>
      <c r="S397" s="113"/>
      <c r="T397" s="113"/>
      <c r="U397" s="113"/>
      <c r="V397" s="113"/>
      <c r="W397" s="113"/>
      <c r="X397" s="113"/>
      <c r="Y397" s="113"/>
      <c r="Z397" s="113"/>
      <c r="AA397" s="113"/>
      <c r="AB397" s="113"/>
      <c r="AC397" s="113"/>
      <c r="AD397" s="113"/>
      <c r="AE397" s="113"/>
      <c r="AF397" s="113"/>
      <c r="AG397" s="113"/>
      <c r="AH397" s="113"/>
      <c r="AI397" s="148"/>
    </row>
    <row r="398" spans="1:35" s="112" customFormat="1" ht="21.75" hidden="1" customHeight="1">
      <c r="A398" s="129">
        <f>IF(B397&lt;&gt;"",COUNTA(B$6:B397),"")</f>
        <v>392</v>
      </c>
      <c r="B398" s="217">
        <v>46785</v>
      </c>
      <c r="C398" s="249" t="s">
        <v>637</v>
      </c>
      <c r="D398" s="198">
        <v>3995</v>
      </c>
      <c r="E398" s="215" t="str">
        <f>VLOOKUP($B398,'trong tai xe'!A$1:B$201,2,0)</f>
        <v>2.5T</v>
      </c>
      <c r="F398" s="259" t="s">
        <v>132</v>
      </c>
      <c r="G398" s="132" t="str">
        <f>VLOOKUP(F398,Destination!$B$3:$E$337,2,0)</f>
        <v>Binh Duong</v>
      </c>
      <c r="H398" s="133">
        <f>VLOOKUP(F398,Destination!$B$2:$E$337,4,0)</f>
        <v>13</v>
      </c>
      <c r="I398" s="133">
        <f t="shared" si="14"/>
        <v>20</v>
      </c>
      <c r="J398" s="134">
        <f>INDEX(Cost!$A$2:$G$26,MATCH(I398,Cost!$A$2:$A$26,0),MATCH($E398,Cost!$A$2:$G$2,0))</f>
        <v>449720</v>
      </c>
      <c r="K398" s="141"/>
      <c r="L398" s="142"/>
      <c r="M398" s="228">
        <f t="shared" si="15"/>
        <v>449720</v>
      </c>
      <c r="N398" s="230"/>
      <c r="O398" s="144" t="str">
        <f>VLOOKUP($F398,Destination!B$3:G$338,6,0)</f>
        <v>THÙNG</v>
      </c>
      <c r="P398" s="231"/>
      <c r="Q398" s="198"/>
      <c r="R398" s="113"/>
      <c r="S398" s="113"/>
      <c r="T398" s="113"/>
      <c r="U398" s="113"/>
      <c r="V398" s="113"/>
      <c r="W398" s="113"/>
      <c r="X398" s="113"/>
      <c r="Y398" s="113"/>
      <c r="Z398" s="113"/>
      <c r="AA398" s="113"/>
      <c r="AB398" s="113"/>
      <c r="AC398" s="113"/>
      <c r="AD398" s="113"/>
      <c r="AE398" s="113"/>
      <c r="AF398" s="113"/>
      <c r="AG398" s="113"/>
      <c r="AH398" s="113"/>
      <c r="AI398" s="148"/>
    </row>
    <row r="399" spans="1:35" s="112" customFormat="1" ht="21.75" hidden="1" customHeight="1">
      <c r="A399" s="129">
        <f>IF(B398&lt;&gt;"",COUNTA(B$6:B398),"")</f>
        <v>393</v>
      </c>
      <c r="B399" s="217">
        <v>46674</v>
      </c>
      <c r="C399" s="249" t="s">
        <v>637</v>
      </c>
      <c r="D399" s="198">
        <v>3997</v>
      </c>
      <c r="E399" s="215" t="str">
        <f>VLOOKUP($B399,'trong tai xe'!A$1:B$201,2,0)</f>
        <v>8T</v>
      </c>
      <c r="F399" s="259" t="s">
        <v>103</v>
      </c>
      <c r="G399" s="132" t="str">
        <f>VLOOKUP(F399,Destination!$B$3:$E$337,2,0)</f>
        <v>Binh Duong</v>
      </c>
      <c r="H399" s="133">
        <f>VLOOKUP(F399,Destination!$B$2:$E$337,4,0)</f>
        <v>25</v>
      </c>
      <c r="I399" s="133">
        <f t="shared" si="14"/>
        <v>30</v>
      </c>
      <c r="J399" s="134">
        <f>INDEX(Cost!$A$2:$G$26,MATCH(I399,Cost!$A$2:$A$26,0),MATCH($E399,Cost!$A$2:$G$2,0))</f>
        <v>1159225</v>
      </c>
      <c r="K399" s="141"/>
      <c r="L399" s="142"/>
      <c r="M399" s="228">
        <f t="shared" si="15"/>
        <v>1159225</v>
      </c>
      <c r="N399" s="230"/>
      <c r="O399" s="144" t="str">
        <f>VLOOKUP($F399,Destination!B$3:G$338,6,0)</f>
        <v>BOARD</v>
      </c>
      <c r="P399" s="231"/>
      <c r="Q399" s="198"/>
      <c r="R399" s="113"/>
      <c r="S399" s="113"/>
      <c r="T399" s="113"/>
      <c r="U399" s="113"/>
      <c r="V399" s="113"/>
      <c r="W399" s="113"/>
      <c r="X399" s="113"/>
      <c r="Y399" s="113"/>
      <c r="Z399" s="113"/>
      <c r="AA399" s="113"/>
      <c r="AB399" s="113"/>
      <c r="AC399" s="113"/>
      <c r="AD399" s="113"/>
      <c r="AE399" s="113"/>
      <c r="AF399" s="113"/>
      <c r="AG399" s="113"/>
      <c r="AH399" s="113"/>
      <c r="AI399" s="148"/>
    </row>
    <row r="400" spans="1:35" s="112" customFormat="1" ht="21.75" hidden="1" customHeight="1">
      <c r="A400" s="129">
        <f>IF(B399&lt;&gt;"",COUNTA(B$6:B399),"")</f>
        <v>394</v>
      </c>
      <c r="B400" s="217">
        <v>18140</v>
      </c>
      <c r="C400" s="249" t="s">
        <v>637</v>
      </c>
      <c r="D400" s="198">
        <v>3977</v>
      </c>
      <c r="E400" s="215" t="str">
        <f>VLOOKUP($B400,'trong tai xe'!A$1:B$201,2,0)</f>
        <v>5T</v>
      </c>
      <c r="F400" s="259" t="s">
        <v>69</v>
      </c>
      <c r="G400" s="132" t="str">
        <f>VLOOKUP(F400,Destination!$B$3:$E$337,2,0)</f>
        <v>HCM(Q9)</v>
      </c>
      <c r="H400" s="133">
        <f>VLOOKUP(F400,Destination!$B$2:$E$337,4,0)</f>
        <v>27</v>
      </c>
      <c r="I400" s="133">
        <f t="shared" si="14"/>
        <v>30</v>
      </c>
      <c r="J400" s="134">
        <f>INDEX(Cost!$A$2:$G$26,MATCH(I400,Cost!$A$2:$A$26,0),MATCH($E400,Cost!$A$2:$G$2,0))</f>
        <v>691065</v>
      </c>
      <c r="K400" s="141"/>
      <c r="L400" s="142"/>
      <c r="M400" s="228">
        <f t="shared" si="15"/>
        <v>691065</v>
      </c>
      <c r="N400" s="230"/>
      <c r="O400" s="144" t="str">
        <f>VLOOKUP($F400,Destination!B$3:G$338,6,0)</f>
        <v>THÙNG</v>
      </c>
      <c r="P400" s="231"/>
      <c r="Q400" s="198"/>
      <c r="R400" s="113"/>
      <c r="S400" s="113"/>
      <c r="T400" s="113"/>
      <c r="U400" s="113"/>
      <c r="V400" s="113"/>
      <c r="W400" s="113"/>
      <c r="X400" s="113"/>
      <c r="Y400" s="113"/>
      <c r="Z400" s="113"/>
      <c r="AA400" s="113"/>
      <c r="AB400" s="113"/>
      <c r="AC400" s="113"/>
      <c r="AD400" s="113"/>
      <c r="AE400" s="113"/>
      <c r="AF400" s="113"/>
      <c r="AG400" s="113"/>
      <c r="AH400" s="113"/>
      <c r="AI400" s="148"/>
    </row>
    <row r="401" spans="1:35" s="112" customFormat="1" ht="21.75" hidden="1" customHeight="1">
      <c r="A401" s="129">
        <f>IF(B400&lt;&gt;"",COUNTA(B$6:B400),"")</f>
        <v>395</v>
      </c>
      <c r="B401" s="217">
        <v>1096</v>
      </c>
      <c r="C401" s="249" t="s">
        <v>637</v>
      </c>
      <c r="D401" s="198">
        <v>4722</v>
      </c>
      <c r="E401" s="215" t="str">
        <f>VLOOKUP($B401,'trong tai xe'!A$1:B$201,2,0)</f>
        <v>2.5T</v>
      </c>
      <c r="F401" s="259" t="s">
        <v>100</v>
      </c>
      <c r="G401" s="132" t="str">
        <f>VLOOKUP(F401,Destination!$B$3:$E$337,2,0)</f>
        <v>HCM</v>
      </c>
      <c r="H401" s="133">
        <f>VLOOKUP(F401,Destination!$B$2:$E$337,4,0)</f>
        <v>22</v>
      </c>
      <c r="I401" s="133">
        <f t="shared" si="14"/>
        <v>30</v>
      </c>
      <c r="J401" s="134">
        <f>INDEX(Cost!$A$2:$G$26,MATCH(I401,Cost!$A$2:$A$26,0),MATCH($E401,Cost!$A$2:$G$2,0))</f>
        <v>514557</v>
      </c>
      <c r="K401" s="141"/>
      <c r="L401" s="142"/>
      <c r="M401" s="228">
        <f t="shared" si="15"/>
        <v>514557</v>
      </c>
      <c r="N401" s="230"/>
      <c r="O401" s="144" t="str">
        <f>VLOOKUP($F401,Destination!B$3:G$338,6,0)</f>
        <v>THÙNG</v>
      </c>
      <c r="P401" s="231"/>
      <c r="Q401" s="198"/>
      <c r="R401" s="113"/>
      <c r="S401" s="113"/>
      <c r="T401" s="113"/>
      <c r="U401" s="113"/>
      <c r="V401" s="113"/>
      <c r="W401" s="113"/>
      <c r="X401" s="113"/>
      <c r="Y401" s="113"/>
      <c r="Z401" s="113"/>
      <c r="AA401" s="113"/>
      <c r="AB401" s="113"/>
      <c r="AC401" s="113"/>
      <c r="AD401" s="113"/>
      <c r="AE401" s="113"/>
      <c r="AF401" s="113"/>
      <c r="AG401" s="113"/>
      <c r="AH401" s="113"/>
      <c r="AI401" s="148"/>
    </row>
    <row r="402" spans="1:35" s="112" customFormat="1" ht="21.75" hidden="1" customHeight="1">
      <c r="A402" s="129">
        <f>IF(B401&lt;&gt;"",COUNTA(B$6:B401),"")</f>
        <v>396</v>
      </c>
      <c r="B402" s="217">
        <v>15469</v>
      </c>
      <c r="C402" s="249" t="s">
        <v>637</v>
      </c>
      <c r="D402" s="198">
        <v>4726</v>
      </c>
      <c r="E402" s="215" t="str">
        <f>VLOOKUP($B402,'trong tai xe'!A$1:B$201,2,0)</f>
        <v>2.5T</v>
      </c>
      <c r="F402" s="259" t="s">
        <v>99</v>
      </c>
      <c r="G402" s="132" t="str">
        <f>VLOOKUP(F402,Destination!$B$3:$E$337,2,0)</f>
        <v>Binh Duong</v>
      </c>
      <c r="H402" s="133">
        <f>VLOOKUP(F402,Destination!$B$2:$E$337,4,0)</f>
        <v>8</v>
      </c>
      <c r="I402" s="133">
        <f t="shared" si="14"/>
        <v>10</v>
      </c>
      <c r="J402" s="134">
        <f>INDEX(Cost!$A$2:$G$26,MATCH(I402,Cost!$A$2:$A$26,0),MATCH($E402,Cost!$A$2:$G$2,0))</f>
        <v>375157</v>
      </c>
      <c r="K402" s="141"/>
      <c r="L402" s="142"/>
      <c r="M402" s="228">
        <f t="shared" si="15"/>
        <v>375157</v>
      </c>
      <c r="N402" s="230"/>
      <c r="O402" s="144" t="str">
        <f>VLOOKUP($F402,Destination!B$3:G$338,6,0)</f>
        <v>BOARD</v>
      </c>
      <c r="P402" s="231"/>
      <c r="Q402" s="198"/>
      <c r="R402" s="113"/>
      <c r="S402" s="113"/>
      <c r="T402" s="113"/>
      <c r="U402" s="113"/>
      <c r="V402" s="113"/>
      <c r="W402" s="113"/>
      <c r="X402" s="113"/>
      <c r="Y402" s="113"/>
      <c r="Z402" s="113"/>
      <c r="AA402" s="113"/>
      <c r="AB402" s="113"/>
      <c r="AC402" s="113"/>
      <c r="AD402" s="113"/>
      <c r="AE402" s="113"/>
      <c r="AF402" s="113"/>
      <c r="AG402" s="113"/>
      <c r="AH402" s="113"/>
      <c r="AI402" s="148"/>
    </row>
    <row r="403" spans="1:35" s="112" customFormat="1" ht="21.75" customHeight="1">
      <c r="A403" s="129">
        <f>IF(B402&lt;&gt;"",COUNTA(B$6:B402),"")</f>
        <v>397</v>
      </c>
      <c r="B403" s="217">
        <v>8548</v>
      </c>
      <c r="C403" s="249" t="s">
        <v>637</v>
      </c>
      <c r="D403" s="198">
        <v>3936</v>
      </c>
      <c r="E403" s="215" t="str">
        <f>VLOOKUP($B403,'trong tai xe'!A$1:B$201,2,0)</f>
        <v>2.5T</v>
      </c>
      <c r="F403" s="259" t="s">
        <v>69</v>
      </c>
      <c r="G403" s="132" t="str">
        <f>VLOOKUP(F403,Destination!$B$3:$E$337,2,0)</f>
        <v>HCM(Q9)</v>
      </c>
      <c r="H403" s="133">
        <f>VLOOKUP(F403,Destination!$B$2:$E$337,4,0)</f>
        <v>27</v>
      </c>
      <c r="I403" s="133">
        <f t="shared" si="14"/>
        <v>30</v>
      </c>
      <c r="J403" s="134">
        <f>INDEX(Cost!$A$2:$G$26,MATCH(I403,Cost!$A$2:$A$26,0),MATCH($E403,Cost!$A$2:$G$2,0))</f>
        <v>514557</v>
      </c>
      <c r="K403" s="141"/>
      <c r="L403" s="142"/>
      <c r="M403" s="228">
        <f t="shared" si="15"/>
        <v>514557</v>
      </c>
      <c r="N403" s="230"/>
      <c r="O403" s="144" t="str">
        <f>VLOOKUP($F403,Destination!B$3:G$338,6,0)</f>
        <v>THÙNG</v>
      </c>
      <c r="P403" s="231"/>
      <c r="Q403" s="198"/>
      <c r="R403" s="113"/>
      <c r="S403" s="113"/>
      <c r="T403" s="113"/>
      <c r="U403" s="113"/>
      <c r="V403" s="113"/>
      <c r="W403" s="113"/>
      <c r="X403" s="113"/>
      <c r="Y403" s="113"/>
      <c r="Z403" s="113"/>
      <c r="AA403" s="113"/>
      <c r="AB403" s="113"/>
      <c r="AC403" s="113"/>
      <c r="AD403" s="113"/>
      <c r="AE403" s="113"/>
      <c r="AF403" s="113"/>
      <c r="AG403" s="113"/>
      <c r="AH403" s="113"/>
      <c r="AI403" s="148"/>
    </row>
    <row r="404" spans="1:35" s="112" customFormat="1" ht="21.75" hidden="1" customHeight="1">
      <c r="A404" s="129">
        <f>IF(B403&lt;&gt;"",COUNTA(B$6:B403),"")</f>
        <v>398</v>
      </c>
      <c r="B404" s="217">
        <v>34439</v>
      </c>
      <c r="C404" s="249" t="s">
        <v>637</v>
      </c>
      <c r="D404" s="198">
        <v>3983</v>
      </c>
      <c r="E404" s="215" t="str">
        <f>VLOOKUP($B404,'trong tai xe'!A$1:B$201,2,0)</f>
        <v>1.2T</v>
      </c>
      <c r="F404" s="259" t="s">
        <v>90</v>
      </c>
      <c r="G404" s="132" t="str">
        <f>VLOOKUP(F404,Destination!$B$3:$E$337,2,0)</f>
        <v>Binh Duong</v>
      </c>
      <c r="H404" s="133">
        <f>VLOOKUP(F404,Destination!$B$2:$E$337,4,0)</f>
        <v>35</v>
      </c>
      <c r="I404" s="133">
        <f t="shared" si="14"/>
        <v>40</v>
      </c>
      <c r="J404" s="134">
        <f>INDEX(Cost!$A$2:$G$26,MATCH(I404,Cost!$A$2:$A$26,0),MATCH($E404,Cost!$A$2:$G$2,0))</f>
        <v>521455</v>
      </c>
      <c r="K404" s="141"/>
      <c r="L404" s="142"/>
      <c r="M404" s="228">
        <f t="shared" si="15"/>
        <v>521455</v>
      </c>
      <c r="N404" s="230"/>
      <c r="O404" s="144" t="str">
        <f>VLOOKUP($F404,Destination!B$3:G$338,6,0)</f>
        <v>THÙNG</v>
      </c>
      <c r="P404" s="231"/>
      <c r="Q404" s="198"/>
      <c r="R404" s="113"/>
      <c r="S404" s="113"/>
      <c r="T404" s="113"/>
      <c r="U404" s="113"/>
      <c r="V404" s="113"/>
      <c r="W404" s="113"/>
      <c r="X404" s="113"/>
      <c r="Y404" s="113"/>
      <c r="Z404" s="113"/>
      <c r="AA404" s="113"/>
      <c r="AB404" s="113"/>
      <c r="AC404" s="113"/>
      <c r="AD404" s="113"/>
      <c r="AE404" s="113"/>
      <c r="AF404" s="113"/>
      <c r="AG404" s="113"/>
      <c r="AH404" s="113"/>
      <c r="AI404" s="148"/>
    </row>
    <row r="405" spans="1:35" s="112" customFormat="1" ht="21.75" hidden="1" customHeight="1">
      <c r="A405" s="129">
        <f>IF(B404&lt;&gt;"",COUNTA(B$6:B404),"")</f>
        <v>399</v>
      </c>
      <c r="B405" s="217">
        <v>2959</v>
      </c>
      <c r="C405" s="249" t="s">
        <v>637</v>
      </c>
      <c r="D405" s="198">
        <v>3982</v>
      </c>
      <c r="E405" s="215" t="str">
        <f>VLOOKUP($B405,'trong tai xe'!A$1:B$201,2,0)</f>
        <v>2.5T</v>
      </c>
      <c r="F405" s="259" t="s">
        <v>102</v>
      </c>
      <c r="G405" s="132" t="str">
        <f>VLOOKUP(F405,Destination!$B$3:$E$337,2,0)</f>
        <v>Dong Nai</v>
      </c>
      <c r="H405" s="133">
        <f>VLOOKUP(F405,Destination!$B$2:$E$337,4,0)</f>
        <v>40</v>
      </c>
      <c r="I405" s="133">
        <f t="shared" si="14"/>
        <v>40</v>
      </c>
      <c r="J405" s="134">
        <f>INDEX(Cost!$A$2:$G$26,MATCH(I405,Cost!$A$2:$A$26,0),MATCH($E405,Cost!$A$2:$G$2,0))</f>
        <v>579395</v>
      </c>
      <c r="K405" s="141"/>
      <c r="L405" s="142"/>
      <c r="M405" s="228">
        <f t="shared" si="15"/>
        <v>579395</v>
      </c>
      <c r="N405" s="230"/>
      <c r="O405" s="144" t="str">
        <f>VLOOKUP($F405,Destination!B$3:G$338,6,0)</f>
        <v>THÙNG</v>
      </c>
      <c r="P405" s="231"/>
      <c r="Q405" s="198"/>
      <c r="R405" s="113"/>
      <c r="S405" s="113"/>
      <c r="T405" s="113"/>
      <c r="U405" s="113"/>
      <c r="V405" s="113"/>
      <c r="W405" s="113"/>
      <c r="X405" s="113"/>
      <c r="Y405" s="113"/>
      <c r="Z405" s="113"/>
      <c r="AA405" s="113"/>
      <c r="AB405" s="113"/>
      <c r="AC405" s="113"/>
      <c r="AD405" s="113"/>
      <c r="AE405" s="113"/>
      <c r="AF405" s="113"/>
      <c r="AG405" s="113"/>
      <c r="AH405" s="113"/>
      <c r="AI405" s="148"/>
    </row>
    <row r="406" spans="1:35" s="112" customFormat="1" ht="21.75" hidden="1" customHeight="1">
      <c r="A406" s="129">
        <f>IF(B405&lt;&gt;"",COUNTA(B$6:B405),"")</f>
        <v>400</v>
      </c>
      <c r="B406" s="217">
        <v>9794</v>
      </c>
      <c r="C406" s="249" t="s">
        <v>637</v>
      </c>
      <c r="D406" s="198">
        <v>3968</v>
      </c>
      <c r="E406" s="215" t="str">
        <f>VLOOKUP($B406,'trong tai xe'!A$1:B$201,2,0)</f>
        <v>2.5T</v>
      </c>
      <c r="F406" s="259" t="s">
        <v>92</v>
      </c>
      <c r="G406" s="132" t="str">
        <f>VLOOKUP(F406,Destination!$B$3:$E$337,2,0)</f>
        <v>HCM</v>
      </c>
      <c r="H406" s="133">
        <f>VLOOKUP(F406,Destination!$B$2:$E$337,4,0)</f>
        <v>8</v>
      </c>
      <c r="I406" s="133">
        <f t="shared" si="14"/>
        <v>10</v>
      </c>
      <c r="J406" s="134">
        <f>INDEX(Cost!$A$2:$G$26,MATCH(I406,Cost!$A$2:$A$26,0),MATCH($E406,Cost!$A$2:$G$2,0))</f>
        <v>375157</v>
      </c>
      <c r="K406" s="141"/>
      <c r="L406" s="142"/>
      <c r="M406" s="228">
        <f t="shared" si="15"/>
        <v>375157</v>
      </c>
      <c r="N406" s="230"/>
      <c r="O406" s="144" t="str">
        <f>VLOOKUP($F406,Destination!B$3:G$338,6,0)</f>
        <v>BOARD</v>
      </c>
      <c r="P406" s="231"/>
      <c r="Q406" s="198"/>
      <c r="R406" s="113"/>
      <c r="S406" s="113"/>
      <c r="T406" s="113"/>
      <c r="U406" s="113"/>
      <c r="V406" s="113"/>
      <c r="W406" s="113"/>
      <c r="X406" s="113"/>
      <c r="Y406" s="113"/>
      <c r="Z406" s="113"/>
      <c r="AA406" s="113"/>
      <c r="AB406" s="113"/>
      <c r="AC406" s="113"/>
      <c r="AD406" s="113"/>
      <c r="AE406" s="113"/>
      <c r="AF406" s="113"/>
      <c r="AG406" s="113"/>
      <c r="AH406" s="113"/>
      <c r="AI406" s="148"/>
    </row>
    <row r="407" spans="1:35" s="112" customFormat="1" ht="21.75" hidden="1" customHeight="1">
      <c r="A407" s="129">
        <f>IF(B406&lt;&gt;"",COUNTA(B$6:B406),"")</f>
        <v>401</v>
      </c>
      <c r="B407" s="261" t="s">
        <v>41</v>
      </c>
      <c r="C407" s="249" t="s">
        <v>637</v>
      </c>
      <c r="D407" s="198">
        <v>3972</v>
      </c>
      <c r="E407" s="215" t="str">
        <f>VLOOKUP($B407,'trong tai xe'!A$1:B$201,2,0)</f>
        <v>5T</v>
      </c>
      <c r="F407" s="259" t="s">
        <v>91</v>
      </c>
      <c r="G407" s="132" t="str">
        <f>VLOOKUP(F407,Destination!$B$3:$E$337,2,0)</f>
        <v>LONG AN</v>
      </c>
      <c r="H407" s="133">
        <f>VLOOKUP(F407,Destination!$B$2:$E$337,4,0)</f>
        <v>64</v>
      </c>
      <c r="I407" s="133">
        <f t="shared" si="14"/>
        <v>70</v>
      </c>
      <c r="J407" s="134">
        <f>INDEX(Cost!$A$2:$G$26,MATCH(I407,Cost!$A$2:$A$26,0),MATCH($E407,Cost!$A$2:$G$2,0))</f>
        <v>1035900</v>
      </c>
      <c r="K407" s="141"/>
      <c r="L407" s="142"/>
      <c r="M407" s="228">
        <f t="shared" si="15"/>
        <v>1035900</v>
      </c>
      <c r="N407" s="230"/>
      <c r="O407" s="144" t="str">
        <f>VLOOKUP($F407,Destination!B$3:G$338,6,0)</f>
        <v>BOARD</v>
      </c>
      <c r="P407" s="231"/>
      <c r="Q407" s="198"/>
      <c r="R407" s="113"/>
      <c r="S407" s="113"/>
      <c r="T407" s="113"/>
      <c r="U407" s="113"/>
      <c r="V407" s="113"/>
      <c r="W407" s="113"/>
      <c r="X407" s="113"/>
      <c r="Y407" s="113"/>
      <c r="Z407" s="113"/>
      <c r="AA407" s="113"/>
      <c r="AB407" s="113"/>
      <c r="AC407" s="113"/>
      <c r="AD407" s="113"/>
      <c r="AE407" s="113"/>
      <c r="AF407" s="113"/>
      <c r="AG407" s="113"/>
      <c r="AH407" s="113"/>
      <c r="AI407" s="148"/>
    </row>
    <row r="408" spans="1:35" s="112" customFormat="1" ht="21.75" hidden="1" customHeight="1">
      <c r="A408" s="129">
        <f>IF(B407&lt;&gt;"",COUNTA(B$6:B407),"")</f>
        <v>402</v>
      </c>
      <c r="B408" s="217">
        <v>6980</v>
      </c>
      <c r="C408" s="249" t="s">
        <v>637</v>
      </c>
      <c r="D408" s="198">
        <v>3978</v>
      </c>
      <c r="E408" s="215" t="str">
        <f>VLOOKUP($B408,'trong tai xe'!A$1:B$201,2,0)</f>
        <v>5T</v>
      </c>
      <c r="F408" s="259" t="s">
        <v>69</v>
      </c>
      <c r="G408" s="132" t="str">
        <f>VLOOKUP(F408,Destination!$B$3:$E$337,2,0)</f>
        <v>HCM(Q9)</v>
      </c>
      <c r="H408" s="133">
        <f>VLOOKUP(F408,Destination!$B$2:$E$337,4,0)</f>
        <v>27</v>
      </c>
      <c r="I408" s="133">
        <f t="shared" si="14"/>
        <v>30</v>
      </c>
      <c r="J408" s="134">
        <f>INDEX(Cost!$A$2:$G$26,MATCH(I408,Cost!$A$2:$A$26,0),MATCH($E408,Cost!$A$2:$G$2,0))</f>
        <v>691065</v>
      </c>
      <c r="K408" s="141"/>
      <c r="L408" s="142"/>
      <c r="M408" s="228">
        <f t="shared" si="15"/>
        <v>691065</v>
      </c>
      <c r="N408" s="230"/>
      <c r="O408" s="144" t="str">
        <f>VLOOKUP($F408,Destination!B$3:G$338,6,0)</f>
        <v>THÙNG</v>
      </c>
      <c r="P408" s="231"/>
      <c r="Q408" s="198"/>
      <c r="R408" s="113"/>
      <c r="S408" s="113"/>
      <c r="T408" s="113"/>
      <c r="U408" s="113"/>
      <c r="V408" s="113"/>
      <c r="W408" s="113"/>
      <c r="X408" s="113"/>
      <c r="Y408" s="113"/>
      <c r="Z408" s="113"/>
      <c r="AA408" s="113"/>
      <c r="AB408" s="113"/>
      <c r="AC408" s="113"/>
      <c r="AD408" s="113"/>
      <c r="AE408" s="113"/>
      <c r="AF408" s="113"/>
      <c r="AG408" s="113"/>
      <c r="AH408" s="113"/>
      <c r="AI408" s="148"/>
    </row>
    <row r="409" spans="1:35" s="112" customFormat="1" ht="21.75" hidden="1" customHeight="1">
      <c r="A409" s="129">
        <f>IF(B408&lt;&gt;"",COUNTA(B$6:B408),"")</f>
        <v>403</v>
      </c>
      <c r="B409" s="217">
        <v>13780</v>
      </c>
      <c r="C409" s="249" t="s">
        <v>637</v>
      </c>
      <c r="D409" s="198">
        <v>3975</v>
      </c>
      <c r="E409" s="215" t="str">
        <f>VLOOKUP($B409,'trong tai xe'!A$1:B$201,2,0)</f>
        <v>5T</v>
      </c>
      <c r="F409" s="259" t="s">
        <v>100</v>
      </c>
      <c r="G409" s="132" t="str">
        <f>VLOOKUP(F409,Destination!$B$3:$E$337,2,0)</f>
        <v>HCM</v>
      </c>
      <c r="H409" s="133">
        <f>VLOOKUP(F409,Destination!$B$2:$E$337,4,0)</f>
        <v>22</v>
      </c>
      <c r="I409" s="133">
        <f t="shared" si="14"/>
        <v>30</v>
      </c>
      <c r="J409" s="134">
        <f>INDEX(Cost!$A$2:$G$26,MATCH(I409,Cost!$A$2:$A$26,0),MATCH($E409,Cost!$A$2:$G$2,0))</f>
        <v>691065</v>
      </c>
      <c r="K409" s="141"/>
      <c r="L409" s="142"/>
      <c r="M409" s="228">
        <f t="shared" si="15"/>
        <v>691065</v>
      </c>
      <c r="N409" s="230"/>
      <c r="O409" s="144" t="str">
        <f>VLOOKUP($F409,Destination!B$3:G$338,6,0)</f>
        <v>THÙNG</v>
      </c>
      <c r="P409" s="231"/>
      <c r="Q409" s="198"/>
      <c r="R409" s="113"/>
      <c r="S409" s="113"/>
      <c r="T409" s="113"/>
      <c r="U409" s="113"/>
      <c r="V409" s="113"/>
      <c r="W409" s="113"/>
      <c r="X409" s="113"/>
      <c r="Y409" s="113"/>
      <c r="Z409" s="113"/>
      <c r="AA409" s="113"/>
      <c r="AB409" s="113"/>
      <c r="AC409" s="113"/>
      <c r="AD409" s="113"/>
      <c r="AE409" s="113"/>
      <c r="AF409" s="113"/>
      <c r="AG409" s="113"/>
      <c r="AH409" s="113"/>
      <c r="AI409" s="148"/>
    </row>
    <row r="410" spans="1:35" s="112" customFormat="1" ht="21.75" hidden="1" customHeight="1">
      <c r="A410" s="129">
        <f>IF(B409&lt;&gt;"",COUNTA(B$6:B409),"")</f>
        <v>404</v>
      </c>
      <c r="B410" s="217">
        <v>46674</v>
      </c>
      <c r="C410" s="249" t="s">
        <v>637</v>
      </c>
      <c r="D410" s="198">
        <v>3944</v>
      </c>
      <c r="E410" s="215" t="str">
        <f>VLOOKUP($B410,'trong tai xe'!A$1:B$201,2,0)</f>
        <v>8T</v>
      </c>
      <c r="F410" s="259" t="s">
        <v>92</v>
      </c>
      <c r="G410" s="132" t="str">
        <f>VLOOKUP(F410,Destination!$B$3:$E$337,2,0)</f>
        <v>HCM</v>
      </c>
      <c r="H410" s="133">
        <f>VLOOKUP(F410,Destination!$B$2:$E$337,4,0)</f>
        <v>8</v>
      </c>
      <c r="I410" s="133">
        <f t="shared" si="14"/>
        <v>10</v>
      </c>
      <c r="J410" s="134">
        <f>INDEX(Cost!$A$2:$G$26,MATCH(I410,Cost!$A$2:$A$26,0),MATCH($E410,Cost!$A$2:$G$2,0))</f>
        <v>941356</v>
      </c>
      <c r="K410" s="141"/>
      <c r="L410" s="142"/>
      <c r="M410" s="228">
        <f t="shared" si="15"/>
        <v>941356</v>
      </c>
      <c r="N410" s="230"/>
      <c r="O410" s="144" t="str">
        <f>VLOOKUP($F410,Destination!B$3:G$338,6,0)</f>
        <v>BOARD</v>
      </c>
      <c r="P410" s="231"/>
      <c r="Q410" s="198"/>
      <c r="R410" s="113"/>
      <c r="S410" s="113"/>
      <c r="T410" s="113"/>
      <c r="U410" s="113"/>
      <c r="V410" s="113"/>
      <c r="W410" s="113"/>
      <c r="X410" s="113"/>
      <c r="Y410" s="113"/>
      <c r="Z410" s="113"/>
      <c r="AA410" s="113"/>
      <c r="AB410" s="113"/>
      <c r="AC410" s="113"/>
      <c r="AD410" s="113"/>
      <c r="AE410" s="113"/>
      <c r="AF410" s="113"/>
      <c r="AG410" s="113"/>
      <c r="AH410" s="113"/>
      <c r="AI410" s="148"/>
    </row>
    <row r="411" spans="1:35" s="112" customFormat="1" ht="21.75" hidden="1" customHeight="1">
      <c r="A411" s="129">
        <f>IF(B410&lt;&gt;"",COUNTA(B$6:B410),"")</f>
        <v>405</v>
      </c>
      <c r="B411" s="217">
        <v>2634</v>
      </c>
      <c r="C411" s="249" t="s">
        <v>637</v>
      </c>
      <c r="D411" s="198">
        <v>4706</v>
      </c>
      <c r="E411" s="215" t="str">
        <f>VLOOKUP($B411,'trong tai xe'!A$1:B$201,2,0)</f>
        <v>5T</v>
      </c>
      <c r="F411" s="259" t="s">
        <v>140</v>
      </c>
      <c r="G411" s="132" t="str">
        <f>VLOOKUP(F411,Destination!$B$3:$E$337,2,0)</f>
        <v>Vung Tau</v>
      </c>
      <c r="H411" s="133">
        <f>VLOOKUP(F411,Destination!$B$2:$E$337,4,0)</f>
        <v>100</v>
      </c>
      <c r="I411" s="133">
        <f t="shared" si="14"/>
        <v>100</v>
      </c>
      <c r="J411" s="134">
        <f>INDEX(Cost!$A$2:$G$26,MATCH(I411,Cost!$A$2:$A$26,0),MATCH($E411,Cost!$A$2:$G$2,0))</f>
        <v>1294526</v>
      </c>
      <c r="K411" s="141"/>
      <c r="L411" s="142"/>
      <c r="M411" s="228">
        <f t="shared" si="15"/>
        <v>1294526</v>
      </c>
      <c r="N411" s="230"/>
      <c r="O411" s="144">
        <f>VLOOKUP($F411,Destination!B$3:G$338,6,0)</f>
        <v>0</v>
      </c>
      <c r="P411" s="231"/>
      <c r="Q411" s="198"/>
      <c r="R411" s="113"/>
      <c r="S411" s="113"/>
      <c r="T411" s="113"/>
      <c r="U411" s="113"/>
      <c r="V411" s="113"/>
      <c r="W411" s="113"/>
      <c r="X411" s="113"/>
      <c r="Y411" s="113"/>
      <c r="Z411" s="113"/>
      <c r="AA411" s="113"/>
      <c r="AB411" s="113"/>
      <c r="AC411" s="113"/>
      <c r="AD411" s="113"/>
      <c r="AE411" s="113"/>
      <c r="AF411" s="113"/>
      <c r="AG411" s="113"/>
      <c r="AH411" s="113"/>
      <c r="AI411" s="148"/>
    </row>
    <row r="412" spans="1:35" s="112" customFormat="1" ht="21.75" hidden="1" customHeight="1">
      <c r="A412" s="129">
        <f>IF(B411&lt;&gt;"",COUNTA(B$6:B411),"")</f>
        <v>406</v>
      </c>
      <c r="B412" s="217">
        <v>4662</v>
      </c>
      <c r="C412" s="249" t="s">
        <v>637</v>
      </c>
      <c r="D412" s="198">
        <v>4704</v>
      </c>
      <c r="E412" s="215" t="str">
        <f>VLOOKUP($B412,'trong tai xe'!A$1:B$201,2,0)</f>
        <v>2.5T</v>
      </c>
      <c r="F412" s="259" t="s">
        <v>69</v>
      </c>
      <c r="G412" s="132" t="str">
        <f>VLOOKUP(F412,Destination!$B$3:$E$337,2,0)</f>
        <v>HCM(Q9)</v>
      </c>
      <c r="H412" s="133">
        <f>VLOOKUP(F412,Destination!$B$2:$E$337,4,0)</f>
        <v>27</v>
      </c>
      <c r="I412" s="133">
        <f t="shared" si="14"/>
        <v>30</v>
      </c>
      <c r="J412" s="134">
        <f>INDEX(Cost!$A$2:$G$26,MATCH(I412,Cost!$A$2:$A$26,0),MATCH($E412,Cost!$A$2:$G$2,0))</f>
        <v>514557</v>
      </c>
      <c r="K412" s="141"/>
      <c r="L412" s="142"/>
      <c r="M412" s="228">
        <f t="shared" si="15"/>
        <v>514557</v>
      </c>
      <c r="N412" s="230"/>
      <c r="O412" s="144" t="str">
        <f>VLOOKUP($F412,Destination!B$3:G$338,6,0)</f>
        <v>THÙNG</v>
      </c>
      <c r="P412" s="231"/>
      <c r="Q412" s="198"/>
      <c r="R412" s="113"/>
      <c r="S412" s="113"/>
      <c r="T412" s="113"/>
      <c r="U412" s="113"/>
      <c r="V412" s="113"/>
      <c r="W412" s="113"/>
      <c r="X412" s="113"/>
      <c r="Y412" s="113"/>
      <c r="Z412" s="113"/>
      <c r="AA412" s="113"/>
      <c r="AB412" s="113"/>
      <c r="AC412" s="113"/>
      <c r="AD412" s="113"/>
      <c r="AE412" s="113"/>
      <c r="AF412" s="113"/>
      <c r="AG412" s="113"/>
      <c r="AH412" s="113"/>
      <c r="AI412" s="148"/>
    </row>
    <row r="413" spans="1:35" s="112" customFormat="1" ht="21.75" hidden="1" customHeight="1">
      <c r="A413" s="129">
        <f>IF(B412&lt;&gt;"",COUNTA(B$6:B412),"")</f>
        <v>407</v>
      </c>
      <c r="B413" s="261">
        <v>9794</v>
      </c>
      <c r="C413" s="249" t="s">
        <v>637</v>
      </c>
      <c r="D413" s="198">
        <v>4703</v>
      </c>
      <c r="E413" s="215" t="str">
        <f>VLOOKUP($B413,'trong tai xe'!A$1:B$201,2,0)</f>
        <v>2.5T</v>
      </c>
      <c r="F413" s="259" t="s">
        <v>121</v>
      </c>
      <c r="G413" s="132" t="str">
        <f>VLOOKUP(F413,Destination!$B$3:$E$337,2,0)</f>
        <v>HCM</v>
      </c>
      <c r="H413" s="133">
        <f>VLOOKUP(F413,Destination!$B$2:$E$337,4,0)</f>
        <v>35</v>
      </c>
      <c r="I413" s="133">
        <f t="shared" si="14"/>
        <v>40</v>
      </c>
      <c r="J413" s="134">
        <f>INDEX(Cost!$A$2:$G$26,MATCH(I413,Cost!$A$2:$A$26,0),MATCH($E413,Cost!$A$2:$G$2,0))</f>
        <v>579395</v>
      </c>
      <c r="K413" s="141"/>
      <c r="L413" s="142"/>
      <c r="M413" s="228">
        <f t="shared" si="15"/>
        <v>579395</v>
      </c>
      <c r="N413" s="230"/>
      <c r="O413" s="144" t="str">
        <f>VLOOKUP($F413,Destination!B$3:G$338,6,0)</f>
        <v>THÙNG</v>
      </c>
      <c r="P413" s="231"/>
      <c r="Q413" s="198"/>
      <c r="R413" s="113"/>
      <c r="S413" s="113"/>
      <c r="T413" s="113"/>
      <c r="U413" s="113"/>
      <c r="V413" s="113"/>
      <c r="W413" s="113"/>
      <c r="X413" s="113"/>
      <c r="Y413" s="113"/>
      <c r="Z413" s="113"/>
      <c r="AA413" s="113"/>
      <c r="AB413" s="113"/>
      <c r="AC413" s="113"/>
      <c r="AD413" s="113"/>
      <c r="AE413" s="113"/>
      <c r="AF413" s="113"/>
      <c r="AG413" s="113"/>
      <c r="AH413" s="113"/>
      <c r="AI413" s="148"/>
    </row>
    <row r="414" spans="1:35" s="112" customFormat="1" ht="21.75" customHeight="1">
      <c r="A414" s="129">
        <f>IF(B413&lt;&gt;"",COUNTA(B$6:B413),"")</f>
        <v>408</v>
      </c>
      <c r="B414" s="217">
        <v>8548</v>
      </c>
      <c r="C414" s="249" t="s">
        <v>637</v>
      </c>
      <c r="D414" s="198">
        <v>4705</v>
      </c>
      <c r="E414" s="215" t="str">
        <f>VLOOKUP($B414,'trong tai xe'!A$1:B$201,2,0)</f>
        <v>2.5T</v>
      </c>
      <c r="F414" s="259" t="s">
        <v>87</v>
      </c>
      <c r="G414" s="132" t="str">
        <f>VLOOKUP(F414,Destination!$B$3:$E$337,2,0)</f>
        <v>Dong Nai</v>
      </c>
      <c r="H414" s="133">
        <f>VLOOKUP(F414,Destination!$B$2:$E$337,4,0)</f>
        <v>40</v>
      </c>
      <c r="I414" s="133">
        <f t="shared" si="14"/>
        <v>40</v>
      </c>
      <c r="J414" s="134">
        <f>INDEX(Cost!$A$2:$G$26,MATCH(I414,Cost!$A$2:$A$26,0),MATCH($E414,Cost!$A$2:$G$2,0))</f>
        <v>579395</v>
      </c>
      <c r="K414" s="141"/>
      <c r="L414" s="142"/>
      <c r="M414" s="228">
        <f t="shared" si="15"/>
        <v>579395</v>
      </c>
      <c r="N414" s="230"/>
      <c r="O414" s="144" t="str">
        <f>VLOOKUP($F414,Destination!B$3:G$338,6,0)</f>
        <v>THÙNG</v>
      </c>
      <c r="P414" s="231"/>
      <c r="Q414" s="198"/>
      <c r="R414" s="113"/>
      <c r="S414" s="113"/>
      <c r="T414" s="113"/>
      <c r="U414" s="113"/>
      <c r="V414" s="113"/>
      <c r="W414" s="113"/>
      <c r="X414" s="113"/>
      <c r="Y414" s="113"/>
      <c r="Z414" s="113"/>
      <c r="AA414" s="113"/>
      <c r="AB414" s="113"/>
      <c r="AC414" s="113"/>
      <c r="AD414" s="113"/>
      <c r="AE414" s="113"/>
      <c r="AF414" s="113"/>
      <c r="AG414" s="113"/>
      <c r="AH414" s="113"/>
      <c r="AI414" s="148"/>
    </row>
    <row r="415" spans="1:35" s="112" customFormat="1" ht="21.75" hidden="1" customHeight="1">
      <c r="A415" s="129">
        <f>IF(B414&lt;&gt;"",COUNTA(B$6:B414),"")</f>
        <v>409</v>
      </c>
      <c r="B415" s="217">
        <v>64551</v>
      </c>
      <c r="C415" s="249" t="s">
        <v>637</v>
      </c>
      <c r="D415" s="198">
        <v>3998</v>
      </c>
      <c r="E415" s="215" t="str">
        <f>VLOOKUP($B415,'trong tai xe'!A$1:B$201,2,0)</f>
        <v>5T</v>
      </c>
      <c r="F415" s="259" t="s">
        <v>69</v>
      </c>
      <c r="G415" s="132" t="str">
        <f>VLOOKUP(F415,Destination!$B$3:$E$337,2,0)</f>
        <v>HCM(Q9)</v>
      </c>
      <c r="H415" s="133">
        <f>VLOOKUP(F415,Destination!$B$2:$E$337,4,0)</f>
        <v>27</v>
      </c>
      <c r="I415" s="133">
        <f t="shared" si="14"/>
        <v>30</v>
      </c>
      <c r="J415" s="134">
        <f>INDEX(Cost!$A$2:$G$26,MATCH(I415,Cost!$A$2:$A$26,0),MATCH($E415,Cost!$A$2:$G$2,0))</f>
        <v>691065</v>
      </c>
      <c r="K415" s="141"/>
      <c r="L415" s="142"/>
      <c r="M415" s="228">
        <f t="shared" si="15"/>
        <v>691065</v>
      </c>
      <c r="N415" s="230"/>
      <c r="O415" s="144" t="str">
        <f>VLOOKUP($F415,Destination!B$3:G$338,6,0)</f>
        <v>THÙNG</v>
      </c>
      <c r="P415" s="231"/>
      <c r="Q415" s="198"/>
      <c r="R415" s="113"/>
      <c r="S415" s="113"/>
      <c r="T415" s="113"/>
      <c r="U415" s="113"/>
      <c r="V415" s="113"/>
      <c r="W415" s="113"/>
      <c r="X415" s="113"/>
      <c r="Y415" s="113"/>
      <c r="Z415" s="113"/>
      <c r="AA415" s="113"/>
      <c r="AB415" s="113"/>
      <c r="AC415" s="113"/>
      <c r="AD415" s="113"/>
      <c r="AE415" s="113"/>
      <c r="AF415" s="113"/>
      <c r="AG415" s="113"/>
      <c r="AH415" s="113"/>
      <c r="AI415" s="148"/>
    </row>
    <row r="416" spans="1:35" s="112" customFormat="1" ht="21.75" hidden="1" customHeight="1">
      <c r="A416" s="129">
        <f>IF(B415&lt;&gt;"",COUNTA(B$6:B415),"")</f>
        <v>410</v>
      </c>
      <c r="B416" s="217">
        <v>4662</v>
      </c>
      <c r="C416" s="249" t="s">
        <v>637</v>
      </c>
      <c r="D416" s="198">
        <v>4752</v>
      </c>
      <c r="E416" s="215" t="str">
        <f>VLOOKUP($B416,'trong tai xe'!A$1:B$201,2,0)</f>
        <v>2.5T</v>
      </c>
      <c r="F416" s="259" t="s">
        <v>75</v>
      </c>
      <c r="G416" s="132" t="str">
        <f>VLOOKUP(F416,Destination!$B$3:$E$337,2,0)</f>
        <v>VINH LONG</v>
      </c>
      <c r="H416" s="133">
        <f>VLOOKUP(F416,Destination!$B$2:$E$337,4,0)</f>
        <v>179</v>
      </c>
      <c r="I416" s="133">
        <f t="shared" si="14"/>
        <v>180</v>
      </c>
      <c r="J416" s="134">
        <f>INDEX(Cost!$A$2:$G$26,MATCH(I416,Cost!$A$2:$A$26,0),MATCH($E416,Cost!$A$2:$G$2,0))</f>
        <v>2781000</v>
      </c>
      <c r="K416" s="141"/>
      <c r="L416" s="142"/>
      <c r="M416" s="228">
        <f t="shared" si="15"/>
        <v>2781000</v>
      </c>
      <c r="N416" s="230"/>
      <c r="O416" s="144" t="str">
        <f>VLOOKUP($F416,Destination!B$3:G$338,6,0)</f>
        <v>THÙNG</v>
      </c>
      <c r="P416" s="231"/>
      <c r="Q416" s="198"/>
      <c r="R416" s="113"/>
      <c r="S416" s="113"/>
      <c r="T416" s="113"/>
      <c r="U416" s="113"/>
      <c r="V416" s="113"/>
      <c r="W416" s="113"/>
      <c r="X416" s="113"/>
      <c r="Y416" s="113"/>
      <c r="Z416" s="113"/>
      <c r="AA416" s="113"/>
      <c r="AB416" s="113"/>
      <c r="AC416" s="113"/>
      <c r="AD416" s="113"/>
      <c r="AE416" s="113"/>
      <c r="AF416" s="113"/>
      <c r="AG416" s="113"/>
      <c r="AH416" s="113"/>
      <c r="AI416" s="148"/>
    </row>
    <row r="417" spans="1:35" s="112" customFormat="1" ht="21.75" hidden="1" customHeight="1">
      <c r="A417" s="129">
        <f>IF(B416&lt;&gt;"",COUNTA(B$6:B416),"")</f>
        <v>411</v>
      </c>
      <c r="B417" s="217">
        <v>3297</v>
      </c>
      <c r="C417" s="249" t="s">
        <v>637</v>
      </c>
      <c r="D417" s="198">
        <v>4713</v>
      </c>
      <c r="E417" s="215" t="str">
        <f>VLOOKUP($B417,'trong tai xe'!A$1:B$201,2,0)</f>
        <v>8T</v>
      </c>
      <c r="F417" s="259" t="s">
        <v>91</v>
      </c>
      <c r="G417" s="132" t="str">
        <f>VLOOKUP(F417,Destination!$B$3:$E$337,2,0)</f>
        <v>LONG AN</v>
      </c>
      <c r="H417" s="133">
        <f>VLOOKUP(F417,Destination!$B$2:$E$337,4,0)</f>
        <v>64</v>
      </c>
      <c r="I417" s="133">
        <f t="shared" si="14"/>
        <v>70</v>
      </c>
      <c r="J417" s="134">
        <f>INDEX(Cost!$A$2:$G$26,MATCH(I417,Cost!$A$2:$A$26,0),MATCH($E417,Cost!$A$2:$G$2,0))</f>
        <v>1564565</v>
      </c>
      <c r="K417" s="141"/>
      <c r="L417" s="142"/>
      <c r="M417" s="228">
        <f t="shared" si="15"/>
        <v>1564565</v>
      </c>
      <c r="N417" s="230"/>
      <c r="O417" s="144" t="str">
        <f>VLOOKUP($F417,Destination!B$3:G$338,6,0)</f>
        <v>BOARD</v>
      </c>
      <c r="P417" s="231"/>
      <c r="Q417" s="198"/>
      <c r="R417" s="113"/>
      <c r="S417" s="113"/>
      <c r="T417" s="113"/>
      <c r="U417" s="113"/>
      <c r="V417" s="113"/>
      <c r="W417" s="113"/>
      <c r="X417" s="113"/>
      <c r="Y417" s="113"/>
      <c r="Z417" s="113"/>
      <c r="AA417" s="113"/>
      <c r="AB417" s="113"/>
      <c r="AC417" s="113"/>
      <c r="AD417" s="113"/>
      <c r="AE417" s="113"/>
      <c r="AF417" s="113"/>
      <c r="AG417" s="113"/>
      <c r="AH417" s="113"/>
      <c r="AI417" s="148"/>
    </row>
    <row r="418" spans="1:35" s="112" customFormat="1" ht="21.75" hidden="1" customHeight="1">
      <c r="A418" s="129">
        <f>IF(B417&lt;&gt;"",COUNTA(B$6:B417),"")</f>
        <v>412</v>
      </c>
      <c r="B418" s="217">
        <v>71306</v>
      </c>
      <c r="C418" s="249" t="s">
        <v>637</v>
      </c>
      <c r="D418" s="198">
        <v>4712</v>
      </c>
      <c r="E418" s="215" t="str">
        <f>VLOOKUP($B418,'trong tai xe'!A$1:B$201,2,0)</f>
        <v>8T</v>
      </c>
      <c r="F418" s="259" t="s">
        <v>91</v>
      </c>
      <c r="G418" s="132" t="str">
        <f>VLOOKUP(F418,Destination!$B$3:$E$337,2,0)</f>
        <v>LONG AN</v>
      </c>
      <c r="H418" s="133">
        <f>VLOOKUP(F418,Destination!$B$2:$E$337,4,0)</f>
        <v>64</v>
      </c>
      <c r="I418" s="133">
        <f t="shared" si="14"/>
        <v>70</v>
      </c>
      <c r="J418" s="134">
        <f>INDEX(Cost!$A$2:$G$26,MATCH(I418,Cost!$A$2:$A$26,0),MATCH($E418,Cost!$A$2:$G$2,0))</f>
        <v>1564565</v>
      </c>
      <c r="K418" s="141"/>
      <c r="L418" s="142"/>
      <c r="M418" s="228">
        <f t="shared" si="15"/>
        <v>1564565</v>
      </c>
      <c r="N418" s="230"/>
      <c r="O418" s="144" t="str">
        <f>VLOOKUP($F418,Destination!B$3:G$338,6,0)</f>
        <v>BOARD</v>
      </c>
      <c r="P418" s="231"/>
      <c r="Q418" s="198"/>
      <c r="R418" s="113"/>
      <c r="S418" s="113"/>
      <c r="T418" s="113"/>
      <c r="U418" s="113"/>
      <c r="V418" s="113"/>
      <c r="W418" s="113"/>
      <c r="X418" s="113"/>
      <c r="Y418" s="113"/>
      <c r="Z418" s="113"/>
      <c r="AA418" s="113"/>
      <c r="AB418" s="113"/>
      <c r="AC418" s="113"/>
      <c r="AD418" s="113"/>
      <c r="AE418" s="113"/>
      <c r="AF418" s="113"/>
      <c r="AG418" s="113"/>
      <c r="AH418" s="113"/>
      <c r="AI418" s="148"/>
    </row>
    <row r="419" spans="1:35" s="112" customFormat="1" ht="21.75" hidden="1" customHeight="1">
      <c r="A419" s="129">
        <f>IF(B418&lt;&gt;"",COUNTA(B$6:B418),"")</f>
        <v>413</v>
      </c>
      <c r="B419" s="217">
        <v>14459</v>
      </c>
      <c r="C419" s="249" t="s">
        <v>637</v>
      </c>
      <c r="D419" s="198">
        <v>4709</v>
      </c>
      <c r="E419" s="215" t="str">
        <f>VLOOKUP($B419,'trong tai xe'!A$1:B$201,2,0)</f>
        <v>1.2T</v>
      </c>
      <c r="F419" s="259" t="s">
        <v>140</v>
      </c>
      <c r="G419" s="132" t="str">
        <f>VLOOKUP(F419,Destination!$B$3:$E$337,2,0)</f>
        <v>Vung Tau</v>
      </c>
      <c r="H419" s="133">
        <f>VLOOKUP(F419,Destination!$B$2:$E$337,4,0)</f>
        <v>100</v>
      </c>
      <c r="I419" s="133">
        <f t="shared" si="14"/>
        <v>100</v>
      </c>
      <c r="J419" s="134">
        <f>INDEX(Cost!$A$2:$G$26,MATCH(I419,Cost!$A$2:$A$26,0),MATCH($E419,Cost!$A$2:$G$2,0))</f>
        <v>871576</v>
      </c>
      <c r="K419" s="141"/>
      <c r="L419" s="142"/>
      <c r="M419" s="228">
        <f t="shared" si="15"/>
        <v>871576</v>
      </c>
      <c r="N419" s="230"/>
      <c r="O419" s="144">
        <f>VLOOKUP($F419,Destination!B$3:G$338,6,0)</f>
        <v>0</v>
      </c>
      <c r="P419" s="231"/>
      <c r="Q419" s="198"/>
      <c r="R419" s="113"/>
      <c r="S419" s="113"/>
      <c r="T419" s="113"/>
      <c r="U419" s="113"/>
      <c r="V419" s="113"/>
      <c r="W419" s="113"/>
      <c r="X419" s="113"/>
      <c r="Y419" s="113"/>
      <c r="Z419" s="113"/>
      <c r="AA419" s="113"/>
      <c r="AB419" s="113"/>
      <c r="AC419" s="113"/>
      <c r="AD419" s="113"/>
      <c r="AE419" s="113"/>
      <c r="AF419" s="113"/>
      <c r="AG419" s="113"/>
      <c r="AH419" s="113"/>
      <c r="AI419" s="148"/>
    </row>
    <row r="420" spans="1:35" s="112" customFormat="1" ht="21.75" hidden="1" customHeight="1">
      <c r="A420" s="129">
        <f>IF(B419&lt;&gt;"",COUNTA(B$6:B419),"")</f>
        <v>414</v>
      </c>
      <c r="B420" s="217">
        <v>1096</v>
      </c>
      <c r="C420" s="249" t="s">
        <v>637</v>
      </c>
      <c r="D420" s="198">
        <v>3991</v>
      </c>
      <c r="E420" s="215" t="str">
        <f>VLOOKUP($B420,'trong tai xe'!A$1:B$201,2,0)</f>
        <v>2.5T</v>
      </c>
      <c r="F420" s="259" t="s">
        <v>92</v>
      </c>
      <c r="G420" s="132" t="str">
        <f>VLOOKUP(F420,Destination!$B$3:$E$337,2,0)</f>
        <v>HCM</v>
      </c>
      <c r="H420" s="133">
        <f>VLOOKUP(F420,Destination!$B$2:$E$337,4,0)</f>
        <v>8</v>
      </c>
      <c r="I420" s="133">
        <f t="shared" si="14"/>
        <v>10</v>
      </c>
      <c r="J420" s="134">
        <f>INDEX(Cost!$A$2:$G$26,MATCH(I420,Cost!$A$2:$A$26,0),MATCH($E420,Cost!$A$2:$G$2,0))</f>
        <v>375157</v>
      </c>
      <c r="K420" s="141"/>
      <c r="L420" s="142"/>
      <c r="M420" s="228">
        <f t="shared" si="15"/>
        <v>375157</v>
      </c>
      <c r="N420" s="230"/>
      <c r="O420" s="144" t="str">
        <f>VLOOKUP($F420,Destination!B$3:G$338,6,0)</f>
        <v>BOARD</v>
      </c>
      <c r="P420" s="231"/>
      <c r="Q420" s="198"/>
      <c r="R420" s="113"/>
      <c r="S420" s="113"/>
      <c r="T420" s="113"/>
      <c r="U420" s="113"/>
      <c r="V420" s="113"/>
      <c r="W420" s="113"/>
      <c r="X420" s="113"/>
      <c r="Y420" s="113"/>
      <c r="Z420" s="113"/>
      <c r="AA420" s="113"/>
      <c r="AB420" s="113"/>
      <c r="AC420" s="113"/>
      <c r="AD420" s="113"/>
      <c r="AE420" s="113"/>
      <c r="AF420" s="113"/>
      <c r="AG420" s="113"/>
      <c r="AH420" s="113"/>
      <c r="AI420" s="148"/>
    </row>
    <row r="421" spans="1:35" s="112" customFormat="1" ht="21.75" hidden="1" customHeight="1">
      <c r="A421" s="129">
        <f>IF(B420&lt;&gt;"",COUNTA(B$6:B420),"")</f>
        <v>415</v>
      </c>
      <c r="B421" s="217">
        <v>13780</v>
      </c>
      <c r="C421" s="249" t="s">
        <v>637</v>
      </c>
      <c r="D421" s="198">
        <v>3971</v>
      </c>
      <c r="E421" s="215" t="str">
        <f>VLOOKUP($B421,'trong tai xe'!A$1:B$201,2,0)</f>
        <v>5T</v>
      </c>
      <c r="F421" s="259" t="s">
        <v>69</v>
      </c>
      <c r="G421" s="132" t="str">
        <f>VLOOKUP(F421,Destination!$B$3:$E$337,2,0)</f>
        <v>HCM(Q9)</v>
      </c>
      <c r="H421" s="133">
        <f>VLOOKUP(F421,Destination!$B$2:$E$337,4,0)</f>
        <v>27</v>
      </c>
      <c r="I421" s="133">
        <f t="shared" si="14"/>
        <v>30</v>
      </c>
      <c r="J421" s="134">
        <f>INDEX(Cost!$A$2:$G$26,MATCH(I421,Cost!$A$2:$A$26,0),MATCH($E421,Cost!$A$2:$G$2,0))</f>
        <v>691065</v>
      </c>
      <c r="K421" s="141"/>
      <c r="L421" s="142"/>
      <c r="M421" s="228">
        <f t="shared" si="15"/>
        <v>691065</v>
      </c>
      <c r="N421" s="230"/>
      <c r="O421" s="144" t="str">
        <f>VLOOKUP($F421,Destination!B$3:G$338,6,0)</f>
        <v>THÙNG</v>
      </c>
      <c r="P421" s="231"/>
      <c r="Q421" s="198"/>
      <c r="R421" s="113"/>
      <c r="S421" s="113"/>
      <c r="T421" s="113"/>
      <c r="U421" s="113"/>
      <c r="V421" s="113"/>
      <c r="W421" s="113"/>
      <c r="X421" s="113"/>
      <c r="Y421" s="113"/>
      <c r="Z421" s="113"/>
      <c r="AA421" s="113"/>
      <c r="AB421" s="113"/>
      <c r="AC421" s="113"/>
      <c r="AD421" s="113"/>
      <c r="AE421" s="113"/>
      <c r="AF421" s="113"/>
      <c r="AG421" s="113"/>
      <c r="AH421" s="113"/>
      <c r="AI421" s="148"/>
    </row>
    <row r="422" spans="1:35" s="112" customFormat="1" ht="21.75" hidden="1" customHeight="1">
      <c r="A422" s="129">
        <f>IF(B421&lt;&gt;"",COUNTA(B$6:B421),"")</f>
        <v>416</v>
      </c>
      <c r="B422" s="217">
        <v>12803</v>
      </c>
      <c r="C422" s="249" t="s">
        <v>637</v>
      </c>
      <c r="D422" s="198">
        <v>3993</v>
      </c>
      <c r="E422" s="215" t="str">
        <f>VLOOKUP($B422,'trong tai xe'!A$1:B$201,2,0)</f>
        <v>2.5T</v>
      </c>
      <c r="F422" s="259" t="s">
        <v>119</v>
      </c>
      <c r="G422" s="132" t="str">
        <f>VLOOKUP(F422,Destination!$B$3:$E$337,2,0)</f>
        <v>LONG AN</v>
      </c>
      <c r="H422" s="133">
        <f>VLOOKUP(F422,Destination!$B$2:$E$337,4,0)</f>
        <v>60</v>
      </c>
      <c r="I422" s="133">
        <f t="shared" si="14"/>
        <v>60</v>
      </c>
      <c r="J422" s="134">
        <f>INDEX(Cost!$A$2:$G$26,MATCH(I422,Cost!$A$2:$A$26,0),MATCH($E422,Cost!$A$2:$G$2,0))</f>
        <v>712310</v>
      </c>
      <c r="K422" s="141"/>
      <c r="L422" s="142"/>
      <c r="M422" s="228">
        <f t="shared" si="15"/>
        <v>712310</v>
      </c>
      <c r="N422" s="230"/>
      <c r="O422" s="144" t="str">
        <f>VLOOKUP($F422,Destination!B$3:G$338,6,0)</f>
        <v>THÙNG</v>
      </c>
      <c r="P422" s="231"/>
      <c r="Q422" s="198"/>
      <c r="R422" s="113"/>
      <c r="S422" s="113"/>
      <c r="T422" s="113"/>
      <c r="U422" s="113"/>
      <c r="V422" s="113"/>
      <c r="W422" s="113"/>
      <c r="X422" s="113"/>
      <c r="Y422" s="113"/>
      <c r="Z422" s="113"/>
      <c r="AA422" s="113"/>
      <c r="AB422" s="113"/>
      <c r="AC422" s="113"/>
      <c r="AD422" s="113"/>
      <c r="AE422" s="113"/>
      <c r="AF422" s="113"/>
      <c r="AG422" s="113"/>
      <c r="AH422" s="113"/>
      <c r="AI422" s="148"/>
    </row>
    <row r="423" spans="1:35" s="112" customFormat="1" ht="21.75" hidden="1" customHeight="1">
      <c r="A423" s="129">
        <f>IF(B422&lt;&gt;"",COUNTA(B$6:B422),"")</f>
        <v>417</v>
      </c>
      <c r="B423" s="217">
        <v>2634</v>
      </c>
      <c r="C423" s="249" t="s">
        <v>638</v>
      </c>
      <c r="D423" s="198">
        <v>4743</v>
      </c>
      <c r="E423" s="215" t="str">
        <f>VLOOKUP($B423,'trong tai xe'!A$1:B$201,2,0)</f>
        <v>5T</v>
      </c>
      <c r="F423" s="64" t="s">
        <v>69</v>
      </c>
      <c r="G423" s="132" t="str">
        <f>VLOOKUP(F423,Destination!$B$3:$E$337,2,0)</f>
        <v>HCM(Q9)</v>
      </c>
      <c r="H423" s="133">
        <f>VLOOKUP(F423,Destination!$B$2:$E$337,4,0)</f>
        <v>27</v>
      </c>
      <c r="I423" s="133">
        <f t="shared" si="14"/>
        <v>30</v>
      </c>
      <c r="J423" s="134">
        <f>INDEX(Cost!$A$2:$G$26,MATCH(I423,Cost!$A$2:$A$26,0),MATCH($E423,Cost!$A$2:$G$2,0))</f>
        <v>691065</v>
      </c>
      <c r="K423" s="141"/>
      <c r="L423" s="142"/>
      <c r="M423" s="228">
        <f t="shared" si="15"/>
        <v>691065</v>
      </c>
      <c r="N423" s="230"/>
      <c r="O423" s="144" t="str">
        <f>VLOOKUP($F423,Destination!B$3:G$338,6,0)</f>
        <v>THÙNG</v>
      </c>
      <c r="P423" s="231"/>
      <c r="Q423" s="198"/>
      <c r="R423" s="113"/>
      <c r="S423" s="113"/>
      <c r="T423" s="113"/>
      <c r="U423" s="113"/>
      <c r="V423" s="113"/>
      <c r="W423" s="113"/>
      <c r="X423" s="113"/>
      <c r="Y423" s="113"/>
      <c r="Z423" s="113"/>
      <c r="AA423" s="113"/>
      <c r="AB423" s="113"/>
      <c r="AC423" s="113"/>
      <c r="AD423" s="113"/>
      <c r="AE423" s="113"/>
      <c r="AF423" s="113"/>
      <c r="AG423" s="113"/>
      <c r="AH423" s="113"/>
      <c r="AI423" s="148"/>
    </row>
    <row r="424" spans="1:35" s="112" customFormat="1" ht="21.75" hidden="1" customHeight="1">
      <c r="A424" s="129">
        <f>IF(B423&lt;&gt;"",COUNTA(B$6:B423),"")</f>
        <v>418</v>
      </c>
      <c r="B424" s="217">
        <v>10658</v>
      </c>
      <c r="C424" s="249" t="s">
        <v>638</v>
      </c>
      <c r="D424" s="198">
        <v>4765</v>
      </c>
      <c r="E424" s="215" t="str">
        <f>VLOOKUP($B424,'trong tai xe'!A$1:B$201,2,0)</f>
        <v>10T</v>
      </c>
      <c r="F424" s="64" t="s">
        <v>89</v>
      </c>
      <c r="G424" s="132" t="str">
        <f>VLOOKUP(F424,Destination!$B$3:$E$337,2,0)</f>
        <v>Binh Duong</v>
      </c>
      <c r="H424" s="133">
        <f>VLOOKUP(F424,Destination!$B$2:$E$337,4,0)</f>
        <v>10</v>
      </c>
      <c r="I424" s="133">
        <f t="shared" si="14"/>
        <v>10</v>
      </c>
      <c r="J424" s="134">
        <f>INDEX(Cost!$A$2:$G$26,MATCH(I424,Cost!$A$2:$A$26,0),MATCH($E424,Cost!$A$2:$G$2,0))</f>
        <v>0</v>
      </c>
      <c r="K424" s="141"/>
      <c r="L424" s="142"/>
      <c r="M424" s="228">
        <f t="shared" si="15"/>
        <v>0</v>
      </c>
      <c r="N424" s="230"/>
      <c r="O424" s="144" t="str">
        <f>VLOOKUP($F424,Destination!B$3:G$338,6,0)</f>
        <v>THÙNG</v>
      </c>
      <c r="P424" s="231"/>
      <c r="Q424" s="198"/>
      <c r="R424" s="113"/>
      <c r="S424" s="113"/>
      <c r="T424" s="113"/>
      <c r="U424" s="113"/>
      <c r="V424" s="113"/>
      <c r="W424" s="113"/>
      <c r="X424" s="113"/>
      <c r="Y424" s="113"/>
      <c r="Z424" s="113"/>
      <c r="AA424" s="113"/>
      <c r="AB424" s="113"/>
      <c r="AC424" s="113"/>
      <c r="AD424" s="113"/>
      <c r="AE424" s="113"/>
      <c r="AF424" s="113"/>
      <c r="AG424" s="113"/>
      <c r="AH424" s="113"/>
      <c r="AI424" s="148"/>
    </row>
    <row r="425" spans="1:35" s="112" customFormat="1" ht="21.75" hidden="1" customHeight="1">
      <c r="A425" s="129">
        <f>IF(B424&lt;&gt;"",COUNTA(B$6:B424),"")</f>
        <v>419</v>
      </c>
      <c r="B425" s="217">
        <v>14459</v>
      </c>
      <c r="C425" s="249" t="s">
        <v>638</v>
      </c>
      <c r="D425" s="198">
        <v>4745</v>
      </c>
      <c r="E425" s="215" t="str">
        <f>VLOOKUP($B425,'trong tai xe'!A$1:B$201,2,0)</f>
        <v>1.2T</v>
      </c>
      <c r="F425" s="64" t="s">
        <v>80</v>
      </c>
      <c r="G425" s="132" t="str">
        <f>VLOOKUP(F425,Destination!$B$3:$E$337,2,0)</f>
        <v>HCM</v>
      </c>
      <c r="H425" s="133">
        <f>VLOOKUP(F425,Destination!$B$2:$E$337,4,0)</f>
        <v>37</v>
      </c>
      <c r="I425" s="133">
        <f t="shared" si="14"/>
        <v>40</v>
      </c>
      <c r="J425" s="134">
        <f>INDEX(Cost!$A$2:$G$26,MATCH(I425,Cost!$A$2:$A$26,0),MATCH($E425,Cost!$A$2:$G$2,0))</f>
        <v>521455</v>
      </c>
      <c r="K425" s="141"/>
      <c r="L425" s="142"/>
      <c r="M425" s="228">
        <f t="shared" si="15"/>
        <v>521455</v>
      </c>
      <c r="N425" s="230"/>
      <c r="O425" s="144" t="str">
        <f>VLOOKUP($F425,Destination!B$3:G$338,6,0)</f>
        <v>THÙNG</v>
      </c>
      <c r="P425" s="231"/>
      <c r="Q425" s="198"/>
      <c r="R425" s="113"/>
      <c r="S425" s="113"/>
      <c r="T425" s="113"/>
      <c r="U425" s="113"/>
      <c r="V425" s="113"/>
      <c r="W425" s="113"/>
      <c r="X425" s="113"/>
      <c r="Y425" s="113"/>
      <c r="Z425" s="113"/>
      <c r="AA425" s="113"/>
      <c r="AB425" s="113"/>
      <c r="AC425" s="113"/>
      <c r="AD425" s="113"/>
      <c r="AE425" s="113"/>
      <c r="AF425" s="113"/>
      <c r="AG425" s="113"/>
      <c r="AH425" s="113"/>
      <c r="AI425" s="148"/>
    </row>
    <row r="426" spans="1:35" s="112" customFormat="1" ht="21.75" hidden="1" customHeight="1">
      <c r="A426" s="129">
        <f>IF(B425&lt;&gt;"",COUNTA(B$6:B425),"")</f>
        <v>420</v>
      </c>
      <c r="B426" s="217">
        <v>7138</v>
      </c>
      <c r="C426" s="249" t="s">
        <v>638</v>
      </c>
      <c r="D426" s="198">
        <v>4503</v>
      </c>
      <c r="E426" s="215" t="str">
        <f>VLOOKUP($B426,'trong tai xe'!A$1:B$201,2,0)</f>
        <v>8T</v>
      </c>
      <c r="F426" s="64" t="s">
        <v>93</v>
      </c>
      <c r="G426" s="132" t="str">
        <f>VLOOKUP(F426,Destination!$B$3:$E$337,2,0)</f>
        <v>HCM</v>
      </c>
      <c r="H426" s="133">
        <f>VLOOKUP(F426,Destination!$B$2:$E$337,4,0)</f>
        <v>12</v>
      </c>
      <c r="I426" s="133">
        <f t="shared" si="14"/>
        <v>20</v>
      </c>
      <c r="J426" s="134">
        <f>INDEX(Cost!$A$2:$G$26,MATCH(I426,Cost!$A$2:$A$26,0),MATCH($E426,Cost!$A$2:$G$2,0))</f>
        <v>1057891</v>
      </c>
      <c r="K426" s="141"/>
      <c r="L426" s="142"/>
      <c r="M426" s="228">
        <f t="shared" si="15"/>
        <v>1057891</v>
      </c>
      <c r="N426" s="230"/>
      <c r="O426" s="144" t="str">
        <f>VLOOKUP($F426,Destination!B$3:G$338,6,0)</f>
        <v>THÙNG</v>
      </c>
      <c r="P426" s="231"/>
      <c r="Q426" s="198"/>
      <c r="R426" s="113"/>
      <c r="S426" s="113"/>
      <c r="T426" s="113"/>
      <c r="U426" s="113"/>
      <c r="V426" s="113"/>
      <c r="W426" s="113"/>
      <c r="X426" s="113"/>
      <c r="Y426" s="113"/>
      <c r="Z426" s="113"/>
      <c r="AA426" s="113"/>
      <c r="AB426" s="113"/>
      <c r="AC426" s="113"/>
      <c r="AD426" s="113"/>
      <c r="AE426" s="113"/>
      <c r="AF426" s="113"/>
      <c r="AG426" s="113"/>
      <c r="AH426" s="113"/>
      <c r="AI426" s="148"/>
    </row>
    <row r="427" spans="1:35" s="112" customFormat="1" ht="21.75" hidden="1" customHeight="1">
      <c r="A427" s="129">
        <f>IF(B426&lt;&gt;"",COUNTA(B$6:B426),"")</f>
        <v>421</v>
      </c>
      <c r="B427" s="217">
        <v>64551</v>
      </c>
      <c r="C427" s="249" t="s">
        <v>638</v>
      </c>
      <c r="D427" s="198">
        <v>4763</v>
      </c>
      <c r="E427" s="215" t="str">
        <f>VLOOKUP($B427,'trong tai xe'!A$1:B$201,2,0)</f>
        <v>5T</v>
      </c>
      <c r="F427" s="64" t="s">
        <v>381</v>
      </c>
      <c r="G427" s="132" t="str">
        <f>VLOOKUP(F427,Destination!$B$3:$E$337,2,0)</f>
        <v>Binh Duong</v>
      </c>
      <c r="H427" s="133">
        <f>VLOOKUP(F427,Destination!$B$2:$E$337,4,0)</f>
        <v>33</v>
      </c>
      <c r="I427" s="133">
        <f t="shared" si="14"/>
        <v>40</v>
      </c>
      <c r="J427" s="134">
        <f>INDEX(Cost!$A$2:$G$26,MATCH(I427,Cost!$A$2:$A$26,0),MATCH($E427,Cost!$A$2:$G$2,0))</f>
        <v>777275</v>
      </c>
      <c r="K427" s="141"/>
      <c r="L427" s="142"/>
      <c r="M427" s="228">
        <f t="shared" si="15"/>
        <v>777275</v>
      </c>
      <c r="N427" s="230"/>
      <c r="O427" s="144" t="str">
        <f>VLOOKUP($F427,Destination!B$3:G$338,6,0)</f>
        <v>BOARD</v>
      </c>
      <c r="P427" s="231"/>
      <c r="Q427" s="198"/>
      <c r="R427" s="113"/>
      <c r="S427" s="113"/>
      <c r="T427" s="113"/>
      <c r="U427" s="113"/>
      <c r="V427" s="113"/>
      <c r="W427" s="113"/>
      <c r="X427" s="113"/>
      <c r="Y427" s="113"/>
      <c r="Z427" s="113"/>
      <c r="AA427" s="113"/>
      <c r="AB427" s="113"/>
      <c r="AC427" s="113"/>
      <c r="AD427" s="113"/>
      <c r="AE427" s="113"/>
      <c r="AF427" s="113"/>
      <c r="AG427" s="113"/>
      <c r="AH427" s="113"/>
      <c r="AI427" s="148"/>
    </row>
    <row r="428" spans="1:35" s="112" customFormat="1" ht="21.75" hidden="1" customHeight="1">
      <c r="A428" s="129">
        <f>IF(B427&lt;&gt;"",COUNTA(B$6:B427),"")</f>
        <v>422</v>
      </c>
      <c r="B428" s="254" t="s">
        <v>45</v>
      </c>
      <c r="C428" s="249" t="s">
        <v>638</v>
      </c>
      <c r="D428" s="198">
        <v>4764</v>
      </c>
      <c r="E428" s="215" t="str">
        <f>VLOOKUP($B428,'trong tai xe'!A$1:B$201,2,0)</f>
        <v>2.5T</v>
      </c>
      <c r="F428" s="64" t="s">
        <v>103</v>
      </c>
      <c r="G428" s="132" t="str">
        <f>VLOOKUP(F428,Destination!$B$3:$E$337,2,0)</f>
        <v>Binh Duong</v>
      </c>
      <c r="H428" s="133">
        <f>VLOOKUP(F428,Destination!$B$2:$E$337,4,0)</f>
        <v>25</v>
      </c>
      <c r="I428" s="133">
        <f t="shared" si="14"/>
        <v>30</v>
      </c>
      <c r="J428" s="134">
        <f>INDEX(Cost!$A$2:$G$26,MATCH(I428,Cost!$A$2:$A$26,0),MATCH($E428,Cost!$A$2:$G$2,0))</f>
        <v>514557</v>
      </c>
      <c r="K428" s="141"/>
      <c r="L428" s="142"/>
      <c r="M428" s="228">
        <f t="shared" si="15"/>
        <v>514557</v>
      </c>
      <c r="N428" s="230"/>
      <c r="O428" s="144" t="str">
        <f>VLOOKUP($F428,Destination!B$3:G$338,6,0)</f>
        <v>BOARD</v>
      </c>
      <c r="P428" s="231"/>
      <c r="Q428" s="198"/>
      <c r="R428" s="113"/>
      <c r="S428" s="113"/>
      <c r="T428" s="113"/>
      <c r="U428" s="113"/>
      <c r="V428" s="113"/>
      <c r="W428" s="113"/>
      <c r="X428" s="113"/>
      <c r="Y428" s="113"/>
      <c r="Z428" s="113"/>
      <c r="AA428" s="113"/>
      <c r="AB428" s="113"/>
      <c r="AC428" s="113"/>
      <c r="AD428" s="113"/>
      <c r="AE428" s="113"/>
      <c r="AF428" s="113"/>
      <c r="AG428" s="113"/>
      <c r="AH428" s="113"/>
      <c r="AI428" s="148"/>
    </row>
    <row r="429" spans="1:35" s="112" customFormat="1" ht="21.75" hidden="1" customHeight="1">
      <c r="A429" s="129">
        <f>IF(B428&lt;&gt;"",COUNTA(B$6:B428),"")</f>
        <v>423</v>
      </c>
      <c r="B429" s="217">
        <v>12803</v>
      </c>
      <c r="C429" s="249" t="s">
        <v>638</v>
      </c>
      <c r="D429" s="198">
        <v>4760</v>
      </c>
      <c r="E429" s="215" t="str">
        <f>VLOOKUP($B429,'trong tai xe'!A$1:B$201,2,0)</f>
        <v>2.5T</v>
      </c>
      <c r="F429" s="64" t="s">
        <v>89</v>
      </c>
      <c r="G429" s="132" t="str">
        <f>VLOOKUP(F429,Destination!$B$3:$E$337,2,0)</f>
        <v>Binh Duong</v>
      </c>
      <c r="H429" s="133">
        <f>VLOOKUP(F429,Destination!$B$2:$E$337,4,0)</f>
        <v>10</v>
      </c>
      <c r="I429" s="133">
        <f t="shared" si="14"/>
        <v>10</v>
      </c>
      <c r="J429" s="134">
        <f>INDEX(Cost!$A$2:$G$26,MATCH(I429,Cost!$A$2:$A$26,0),MATCH($E429,Cost!$A$2:$G$2,0))</f>
        <v>375157</v>
      </c>
      <c r="K429" s="141"/>
      <c r="L429" s="142"/>
      <c r="M429" s="228">
        <f t="shared" si="15"/>
        <v>375157</v>
      </c>
      <c r="N429" s="230"/>
      <c r="O429" s="144" t="str">
        <f>VLOOKUP($F429,Destination!B$3:G$338,6,0)</f>
        <v>THÙNG</v>
      </c>
      <c r="P429" s="231"/>
      <c r="Q429" s="198"/>
      <c r="R429" s="113"/>
      <c r="S429" s="113"/>
      <c r="T429" s="113"/>
      <c r="U429" s="113"/>
      <c r="V429" s="113"/>
      <c r="W429" s="113"/>
      <c r="X429" s="113"/>
      <c r="Y429" s="113"/>
      <c r="Z429" s="113"/>
      <c r="AA429" s="113"/>
      <c r="AB429" s="113"/>
      <c r="AC429" s="113"/>
      <c r="AD429" s="113"/>
      <c r="AE429" s="113"/>
      <c r="AF429" s="113"/>
      <c r="AG429" s="113"/>
      <c r="AH429" s="113"/>
      <c r="AI429" s="148"/>
    </row>
    <row r="430" spans="1:35" s="112" customFormat="1" ht="21.75" hidden="1" customHeight="1">
      <c r="A430" s="129">
        <f>IF(B429&lt;&gt;"",COUNTA(B$6:B429),"")</f>
        <v>424</v>
      </c>
      <c r="B430" s="217">
        <v>14459</v>
      </c>
      <c r="C430" s="249" t="s">
        <v>638</v>
      </c>
      <c r="D430" s="198">
        <v>4791</v>
      </c>
      <c r="E430" s="215" t="str">
        <f>VLOOKUP($B430,'trong tai xe'!A$1:B$201,2,0)</f>
        <v>1.2T</v>
      </c>
      <c r="F430" s="64" t="s">
        <v>106</v>
      </c>
      <c r="G430" s="132" t="str">
        <f>VLOOKUP(F430,Destination!$B$3:$E$337,2,0)</f>
        <v>HCM</v>
      </c>
      <c r="H430" s="133">
        <f>VLOOKUP(F430,Destination!$B$2:$E$337,4,0)</f>
        <v>55</v>
      </c>
      <c r="I430" s="133">
        <f t="shared" si="14"/>
        <v>60</v>
      </c>
      <c r="J430" s="134">
        <f>INDEX(Cost!$A$2:$G$26,MATCH(I430,Cost!$A$2:$A$26,0),MATCH($E430,Cost!$A$2:$G$2,0))</f>
        <v>641078</v>
      </c>
      <c r="K430" s="141"/>
      <c r="L430" s="142"/>
      <c r="M430" s="228">
        <f t="shared" si="15"/>
        <v>641078</v>
      </c>
      <c r="N430" s="230"/>
      <c r="O430" s="144" t="str">
        <f>VLOOKUP($F430,Destination!B$3:G$338,6,0)</f>
        <v>THÙNG</v>
      </c>
      <c r="P430" s="231"/>
      <c r="Q430" s="198"/>
      <c r="R430" s="113"/>
      <c r="S430" s="113"/>
      <c r="T430" s="113"/>
      <c r="U430" s="113"/>
      <c r="V430" s="113"/>
      <c r="W430" s="113"/>
      <c r="X430" s="113"/>
      <c r="Y430" s="113"/>
      <c r="Z430" s="113"/>
      <c r="AA430" s="113"/>
      <c r="AB430" s="113"/>
      <c r="AC430" s="113"/>
      <c r="AD430" s="113"/>
      <c r="AE430" s="113"/>
      <c r="AF430" s="113"/>
      <c r="AG430" s="113"/>
      <c r="AH430" s="113"/>
      <c r="AI430" s="148"/>
    </row>
    <row r="431" spans="1:35" s="112" customFormat="1" ht="21.75" hidden="1" customHeight="1">
      <c r="A431" s="129">
        <f>IF(B430&lt;&gt;"",COUNTA(B$6:B430),"")</f>
        <v>425</v>
      </c>
      <c r="B431" s="217">
        <v>44457</v>
      </c>
      <c r="C431" s="249" t="s">
        <v>638</v>
      </c>
      <c r="D431" s="198">
        <v>4784</v>
      </c>
      <c r="E431" s="215" t="str">
        <f>VLOOKUP($B431,'trong tai xe'!A$1:B$201,2,0)</f>
        <v>2.5T</v>
      </c>
      <c r="F431" s="64" t="s">
        <v>91</v>
      </c>
      <c r="G431" s="132" t="str">
        <f>VLOOKUP(F431,Destination!$B$3:$E$337,2,0)</f>
        <v>LONG AN</v>
      </c>
      <c r="H431" s="133">
        <f>VLOOKUP(F431,Destination!$B$2:$E$337,4,0)</f>
        <v>64</v>
      </c>
      <c r="I431" s="133">
        <f t="shared" si="14"/>
        <v>70</v>
      </c>
      <c r="J431" s="134">
        <f>INDEX(Cost!$A$2:$G$26,MATCH(I431,Cost!$A$2:$A$26,0),MATCH($E431,Cost!$A$2:$G$2,0))</f>
        <v>773906</v>
      </c>
      <c r="K431" s="141"/>
      <c r="L431" s="142"/>
      <c r="M431" s="228">
        <f t="shared" si="15"/>
        <v>773906</v>
      </c>
      <c r="N431" s="230"/>
      <c r="O431" s="144" t="str">
        <f>VLOOKUP($F431,Destination!B$3:G$338,6,0)</f>
        <v>BOARD</v>
      </c>
      <c r="P431" s="231"/>
      <c r="Q431" s="198"/>
      <c r="R431" s="113"/>
      <c r="S431" s="113"/>
      <c r="T431" s="113"/>
      <c r="U431" s="113"/>
      <c r="V431" s="113"/>
      <c r="W431" s="113"/>
      <c r="X431" s="113"/>
      <c r="Y431" s="113"/>
      <c r="Z431" s="113"/>
      <c r="AA431" s="113"/>
      <c r="AB431" s="113"/>
      <c r="AC431" s="113"/>
      <c r="AD431" s="113"/>
      <c r="AE431" s="113"/>
      <c r="AF431" s="113"/>
      <c r="AG431" s="113"/>
      <c r="AH431" s="113"/>
      <c r="AI431" s="148"/>
    </row>
    <row r="432" spans="1:35" s="112" customFormat="1" ht="21.75" hidden="1" customHeight="1">
      <c r="A432" s="129">
        <f>IF(B431&lt;&gt;"",COUNTA(B$6:B431),"")</f>
        <v>426</v>
      </c>
      <c r="B432" s="217">
        <v>15469</v>
      </c>
      <c r="C432" s="249" t="s">
        <v>638</v>
      </c>
      <c r="D432" s="198">
        <v>4782</v>
      </c>
      <c r="E432" s="215" t="str">
        <f>VLOOKUP($B432,'trong tai xe'!A$1:B$201,2,0)</f>
        <v>2.5T</v>
      </c>
      <c r="F432" s="64" t="s">
        <v>99</v>
      </c>
      <c r="G432" s="132" t="str">
        <f>VLOOKUP(F432,Destination!$B$3:$E$337,2,0)</f>
        <v>Binh Duong</v>
      </c>
      <c r="H432" s="133">
        <f>VLOOKUP(F432,Destination!$B$2:$E$337,4,0)</f>
        <v>8</v>
      </c>
      <c r="I432" s="133">
        <f t="shared" si="14"/>
        <v>10</v>
      </c>
      <c r="J432" s="134">
        <f>INDEX(Cost!$A$2:$G$26,MATCH(I432,Cost!$A$2:$A$26,0),MATCH($E432,Cost!$A$2:$G$2,0))</f>
        <v>375157</v>
      </c>
      <c r="K432" s="141"/>
      <c r="L432" s="142"/>
      <c r="M432" s="228">
        <f t="shared" si="15"/>
        <v>375157</v>
      </c>
      <c r="N432" s="230"/>
      <c r="O432" s="144" t="str">
        <f>VLOOKUP($F432,Destination!B$3:G$338,6,0)</f>
        <v>BOARD</v>
      </c>
      <c r="P432" s="231"/>
      <c r="Q432" s="198"/>
      <c r="R432" s="113"/>
      <c r="S432" s="113"/>
      <c r="T432" s="113"/>
      <c r="U432" s="113"/>
      <c r="V432" s="113"/>
      <c r="W432" s="113"/>
      <c r="X432" s="113"/>
      <c r="Y432" s="113"/>
      <c r="Z432" s="113"/>
      <c r="AA432" s="113"/>
      <c r="AB432" s="113"/>
      <c r="AC432" s="113"/>
      <c r="AD432" s="113"/>
      <c r="AE432" s="113"/>
      <c r="AF432" s="113"/>
      <c r="AG432" s="113"/>
      <c r="AH432" s="113"/>
      <c r="AI432" s="148"/>
    </row>
    <row r="433" spans="1:35" s="112" customFormat="1" ht="21.75" hidden="1" customHeight="1">
      <c r="A433" s="129">
        <f>IF(B432&lt;&gt;"",COUNTA(B$6:B432),"")</f>
        <v>427</v>
      </c>
      <c r="B433" s="217">
        <v>46674</v>
      </c>
      <c r="C433" s="249" t="s">
        <v>638</v>
      </c>
      <c r="D433" s="198">
        <v>4799</v>
      </c>
      <c r="E433" s="215" t="str">
        <f>VLOOKUP($B433,'trong tai xe'!A$1:B$201,2,0)</f>
        <v>8T</v>
      </c>
      <c r="F433" s="64" t="s">
        <v>73</v>
      </c>
      <c r="G433" s="132" t="str">
        <f>VLOOKUP(F433,Destination!$B$3:$E$337,2,0)</f>
        <v>HCM</v>
      </c>
      <c r="H433" s="133">
        <f>VLOOKUP(F433,Destination!$B$2:$E$337,4,0)</f>
        <v>55</v>
      </c>
      <c r="I433" s="133">
        <f t="shared" si="14"/>
        <v>60</v>
      </c>
      <c r="J433" s="134">
        <f>INDEX(Cost!$A$2:$G$26,MATCH(I433,Cost!$A$2:$A$26,0),MATCH($E433,Cost!$A$2:$G$2,0))</f>
        <v>1468296</v>
      </c>
      <c r="K433" s="141"/>
      <c r="L433" s="142"/>
      <c r="M433" s="228">
        <f t="shared" si="15"/>
        <v>1468296</v>
      </c>
      <c r="N433" s="230"/>
      <c r="O433" s="144" t="str">
        <f>VLOOKUP($F433,Destination!B$3:G$338,6,0)</f>
        <v>THÙNG</v>
      </c>
      <c r="P433" s="231"/>
      <c r="Q433" s="198"/>
      <c r="R433" s="113"/>
      <c r="S433" s="113"/>
      <c r="T433" s="113"/>
      <c r="U433" s="113"/>
      <c r="V433" s="113"/>
      <c r="W433" s="113"/>
      <c r="X433" s="113"/>
      <c r="Y433" s="113"/>
      <c r="Z433" s="113"/>
      <c r="AA433" s="113"/>
      <c r="AB433" s="113"/>
      <c r="AC433" s="113"/>
      <c r="AD433" s="113"/>
      <c r="AE433" s="113"/>
      <c r="AF433" s="113"/>
      <c r="AG433" s="113"/>
      <c r="AH433" s="113"/>
      <c r="AI433" s="148"/>
    </row>
    <row r="434" spans="1:35" s="112" customFormat="1" ht="21.75" hidden="1" customHeight="1">
      <c r="A434" s="129">
        <f>IF(B433&lt;&gt;"",COUNTA(B$6:B433),"")</f>
        <v>428</v>
      </c>
      <c r="B434" s="217">
        <v>18140</v>
      </c>
      <c r="C434" s="249" t="s">
        <v>638</v>
      </c>
      <c r="D434" s="198">
        <v>4776</v>
      </c>
      <c r="E434" s="215" t="str">
        <f>VLOOKUP($B434,'trong tai xe'!A$1:B$201,2,0)</f>
        <v>5T</v>
      </c>
      <c r="F434" s="64" t="s">
        <v>69</v>
      </c>
      <c r="G434" s="132" t="str">
        <f>VLOOKUP(F434,Destination!$B$3:$E$337,2,0)</f>
        <v>HCM(Q9)</v>
      </c>
      <c r="H434" s="133">
        <f>VLOOKUP(F434,Destination!$B$2:$E$337,4,0)</f>
        <v>27</v>
      </c>
      <c r="I434" s="133">
        <f t="shared" si="14"/>
        <v>30</v>
      </c>
      <c r="J434" s="134">
        <f>INDEX(Cost!$A$2:$G$26,MATCH(I434,Cost!$A$2:$A$26,0),MATCH($E434,Cost!$A$2:$G$2,0))</f>
        <v>691065</v>
      </c>
      <c r="K434" s="141"/>
      <c r="L434" s="142"/>
      <c r="M434" s="228">
        <f t="shared" si="15"/>
        <v>691065</v>
      </c>
      <c r="N434" s="230"/>
      <c r="O434" s="144" t="str">
        <f>VLOOKUP($F434,Destination!B$3:G$338,6,0)</f>
        <v>THÙNG</v>
      </c>
      <c r="P434" s="231"/>
      <c r="Q434" s="198"/>
      <c r="R434" s="113"/>
      <c r="S434" s="113"/>
      <c r="T434" s="113"/>
      <c r="U434" s="113"/>
      <c r="V434" s="113"/>
      <c r="W434" s="113"/>
      <c r="X434" s="113"/>
      <c r="Y434" s="113"/>
      <c r="Z434" s="113"/>
      <c r="AA434" s="113"/>
      <c r="AB434" s="113"/>
      <c r="AC434" s="113"/>
      <c r="AD434" s="113"/>
      <c r="AE434" s="113"/>
      <c r="AF434" s="113"/>
      <c r="AG434" s="113"/>
      <c r="AH434" s="113"/>
      <c r="AI434" s="148"/>
    </row>
    <row r="435" spans="1:35" s="112" customFormat="1" ht="21.75" hidden="1" customHeight="1">
      <c r="A435" s="129">
        <f>IF(B434&lt;&gt;"",COUNTA(B$6:B434),"")</f>
        <v>429</v>
      </c>
      <c r="B435" s="217">
        <v>17246</v>
      </c>
      <c r="C435" s="249" t="s">
        <v>638</v>
      </c>
      <c r="D435" s="198">
        <v>4742</v>
      </c>
      <c r="E435" s="215" t="str">
        <f>VLOOKUP($B435,'trong tai xe'!A$1:B$201,2,0)</f>
        <v>8T</v>
      </c>
      <c r="F435" s="64" t="s">
        <v>135</v>
      </c>
      <c r="G435" s="132" t="str">
        <f>VLOOKUP(F435,Destination!$B$3:$E$337,2,0)</f>
        <v>HAU GIANG</v>
      </c>
      <c r="H435" s="133">
        <f>VLOOKUP(F435,Destination!$B$2:$E$337,4,0)</f>
        <v>240</v>
      </c>
      <c r="I435" s="133">
        <f t="shared" si="14"/>
        <v>240</v>
      </c>
      <c r="J435" s="134">
        <f>INDEX(Cost!$A$2:$G$26,MATCH(I435,Cost!$A$2:$A$26,0),MATCH($E435,Cost!$A$2:$G$2,0))</f>
        <v>5041024</v>
      </c>
      <c r="K435" s="141"/>
      <c r="L435" s="142"/>
      <c r="M435" s="228">
        <f t="shared" si="15"/>
        <v>5041024</v>
      </c>
      <c r="N435" s="230"/>
      <c r="O435" s="144" t="str">
        <f>VLOOKUP($F435,Destination!B$3:G$338,6,0)</f>
        <v>THÙNG</v>
      </c>
      <c r="P435" s="231"/>
      <c r="Q435" s="198"/>
      <c r="R435" s="113"/>
      <c r="S435" s="113"/>
      <c r="T435" s="113"/>
      <c r="U435" s="113"/>
      <c r="V435" s="113"/>
      <c r="W435" s="113"/>
      <c r="X435" s="113"/>
      <c r="Y435" s="113"/>
      <c r="Z435" s="113"/>
      <c r="AA435" s="113"/>
      <c r="AB435" s="113"/>
      <c r="AC435" s="113"/>
      <c r="AD435" s="113"/>
      <c r="AE435" s="113"/>
      <c r="AF435" s="113"/>
      <c r="AG435" s="113"/>
      <c r="AH435" s="113"/>
      <c r="AI435" s="148"/>
    </row>
    <row r="436" spans="1:35" s="112" customFormat="1" ht="21.75" hidden="1" customHeight="1">
      <c r="A436" s="129">
        <f>IF(B435&lt;&gt;"",COUNTA(B$6:B435),"")</f>
        <v>430</v>
      </c>
      <c r="B436" s="217">
        <v>13650</v>
      </c>
      <c r="C436" s="249" t="s">
        <v>638</v>
      </c>
      <c r="D436" s="198">
        <v>4758</v>
      </c>
      <c r="E436" s="215" t="str">
        <f>VLOOKUP($B436,'trong tai xe'!A$1:B$201,2,0)</f>
        <v>2.5T</v>
      </c>
      <c r="F436" s="64" t="s">
        <v>73</v>
      </c>
      <c r="G436" s="132" t="str">
        <f>VLOOKUP(F436,Destination!$B$3:$E$337,2,0)</f>
        <v>HCM</v>
      </c>
      <c r="H436" s="133">
        <f>VLOOKUP(F436,Destination!$B$2:$E$337,4,0)</f>
        <v>55</v>
      </c>
      <c r="I436" s="133">
        <f t="shared" si="14"/>
        <v>60</v>
      </c>
      <c r="J436" s="134">
        <f>INDEX(Cost!$A$2:$G$26,MATCH(I436,Cost!$A$2:$A$26,0),MATCH($E436,Cost!$A$2:$G$2,0))</f>
        <v>712310</v>
      </c>
      <c r="K436" s="141"/>
      <c r="L436" s="142"/>
      <c r="M436" s="228">
        <f t="shared" si="15"/>
        <v>712310</v>
      </c>
      <c r="N436" s="230"/>
      <c r="O436" s="144" t="str">
        <f>VLOOKUP($F436,Destination!B$3:G$338,6,0)</f>
        <v>THÙNG</v>
      </c>
      <c r="P436" s="231"/>
      <c r="Q436" s="198"/>
      <c r="R436" s="113"/>
      <c r="S436" s="113"/>
      <c r="T436" s="113"/>
      <c r="U436" s="113"/>
      <c r="V436" s="113"/>
      <c r="W436" s="113"/>
      <c r="X436" s="113"/>
      <c r="Y436" s="113"/>
      <c r="Z436" s="113"/>
      <c r="AA436" s="113"/>
      <c r="AB436" s="113"/>
      <c r="AC436" s="113"/>
      <c r="AD436" s="113"/>
      <c r="AE436" s="113"/>
      <c r="AF436" s="113"/>
      <c r="AG436" s="113"/>
      <c r="AH436" s="113"/>
      <c r="AI436" s="148"/>
    </row>
    <row r="437" spans="1:35" s="112" customFormat="1" ht="21.75" hidden="1" customHeight="1">
      <c r="A437" s="129">
        <f>IF(B436&lt;&gt;"",COUNTA(B$6:B436),"")</f>
        <v>431</v>
      </c>
      <c r="B437" s="217">
        <v>4662</v>
      </c>
      <c r="C437" s="249" t="s">
        <v>638</v>
      </c>
      <c r="D437" s="198">
        <v>4511</v>
      </c>
      <c r="E437" s="215" t="str">
        <f>VLOOKUP($B437,'trong tai xe'!A$1:B$201,2,0)</f>
        <v>2.5T</v>
      </c>
      <c r="F437" s="64" t="s">
        <v>69</v>
      </c>
      <c r="G437" s="132" t="str">
        <f>VLOOKUP(F437,Destination!$B$3:$E$337,2,0)</f>
        <v>HCM(Q9)</v>
      </c>
      <c r="H437" s="133">
        <f>VLOOKUP(F437,Destination!$B$2:$E$337,4,0)</f>
        <v>27</v>
      </c>
      <c r="I437" s="133">
        <f t="shared" si="14"/>
        <v>30</v>
      </c>
      <c r="J437" s="134">
        <f>INDEX(Cost!$A$2:$G$26,MATCH(I437,Cost!$A$2:$A$26,0),MATCH($E437,Cost!$A$2:$G$2,0))</f>
        <v>514557</v>
      </c>
      <c r="K437" s="141"/>
      <c r="L437" s="142"/>
      <c r="M437" s="228">
        <f t="shared" si="15"/>
        <v>514557</v>
      </c>
      <c r="N437" s="230"/>
      <c r="O437" s="144" t="str">
        <f>VLOOKUP($F437,Destination!B$3:G$338,6,0)</f>
        <v>THÙNG</v>
      </c>
      <c r="P437" s="231"/>
      <c r="Q437" s="198"/>
      <c r="R437" s="113"/>
      <c r="S437" s="113"/>
      <c r="T437" s="113"/>
      <c r="U437" s="113"/>
      <c r="V437" s="113"/>
      <c r="W437" s="113"/>
      <c r="X437" s="113"/>
      <c r="Y437" s="113"/>
      <c r="Z437" s="113"/>
      <c r="AA437" s="113"/>
      <c r="AB437" s="113"/>
      <c r="AC437" s="113"/>
      <c r="AD437" s="113"/>
      <c r="AE437" s="113"/>
      <c r="AF437" s="113"/>
      <c r="AG437" s="113"/>
      <c r="AH437" s="113"/>
      <c r="AI437" s="148"/>
    </row>
    <row r="438" spans="1:35" s="112" customFormat="1" ht="21.75" hidden="1" customHeight="1">
      <c r="A438" s="129">
        <f>IF(B437&lt;&gt;"",COUNTA(B$6:B437),"")</f>
        <v>432</v>
      </c>
      <c r="B438" s="217">
        <v>13780</v>
      </c>
      <c r="C438" s="249" t="s">
        <v>638</v>
      </c>
      <c r="D438" s="198">
        <v>4505</v>
      </c>
      <c r="E438" s="215" t="str">
        <f>VLOOKUP($B438,'trong tai xe'!A$1:B$201,2,0)</f>
        <v>5T</v>
      </c>
      <c r="F438" s="64" t="s">
        <v>69</v>
      </c>
      <c r="G438" s="132" t="str">
        <f>VLOOKUP(F438,Destination!$B$3:$E$337,2,0)</f>
        <v>HCM(Q9)</v>
      </c>
      <c r="H438" s="133">
        <f>VLOOKUP(F438,Destination!$B$2:$E$337,4,0)</f>
        <v>27</v>
      </c>
      <c r="I438" s="133">
        <f t="shared" si="14"/>
        <v>30</v>
      </c>
      <c r="J438" s="134">
        <f>INDEX(Cost!$A$2:$G$26,MATCH(I438,Cost!$A$2:$A$26,0),MATCH($E438,Cost!$A$2:$G$2,0))</f>
        <v>691065</v>
      </c>
      <c r="K438" s="141"/>
      <c r="L438" s="142"/>
      <c r="M438" s="228">
        <f t="shared" si="15"/>
        <v>691065</v>
      </c>
      <c r="N438" s="230"/>
      <c r="O438" s="144" t="str">
        <f>VLOOKUP($F438,Destination!B$3:G$338,6,0)</f>
        <v>THÙNG</v>
      </c>
      <c r="P438" s="231"/>
      <c r="Q438" s="198"/>
      <c r="R438" s="113"/>
      <c r="S438" s="113"/>
      <c r="T438" s="113"/>
      <c r="U438" s="113"/>
      <c r="V438" s="113"/>
      <c r="W438" s="113"/>
      <c r="X438" s="113"/>
      <c r="Y438" s="113"/>
      <c r="Z438" s="113"/>
      <c r="AA438" s="113"/>
      <c r="AB438" s="113"/>
      <c r="AC438" s="113"/>
      <c r="AD438" s="113"/>
      <c r="AE438" s="113"/>
      <c r="AF438" s="113"/>
      <c r="AG438" s="113"/>
      <c r="AH438" s="113"/>
      <c r="AI438" s="148"/>
    </row>
    <row r="439" spans="1:35" s="112" customFormat="1" ht="21.75" hidden="1" customHeight="1">
      <c r="A439" s="129">
        <f>IF(B438&lt;&gt;"",COUNTA(B$6:B438),"")</f>
        <v>433</v>
      </c>
      <c r="B439" s="217">
        <v>5535</v>
      </c>
      <c r="C439" s="249" t="s">
        <v>638</v>
      </c>
      <c r="D439" s="198">
        <v>4508</v>
      </c>
      <c r="E439" s="215" t="str">
        <f>VLOOKUP($B439,'trong tai xe'!A$1:B$201,2,0)</f>
        <v>2.5T</v>
      </c>
      <c r="F439" s="64" t="s">
        <v>82</v>
      </c>
      <c r="G439" s="132" t="str">
        <f>VLOOKUP(F439,Destination!$B$3:$E$337,2,0)</f>
        <v>HCM</v>
      </c>
      <c r="H439" s="133">
        <f>VLOOKUP(F439,Destination!$B$2:$E$337,4,0)</f>
        <v>35</v>
      </c>
      <c r="I439" s="133">
        <f t="shared" si="14"/>
        <v>40</v>
      </c>
      <c r="J439" s="134">
        <f>INDEX(Cost!$A$2:$G$26,MATCH(I439,Cost!$A$2:$A$26,0),MATCH($E439,Cost!$A$2:$G$2,0))</f>
        <v>579395</v>
      </c>
      <c r="K439" s="141"/>
      <c r="L439" s="142"/>
      <c r="M439" s="228">
        <f t="shared" si="15"/>
        <v>579395</v>
      </c>
      <c r="N439" s="230"/>
      <c r="O439" s="144" t="str">
        <f>VLOOKUP($F439,Destination!B$3:G$338,6,0)</f>
        <v>BOARD</v>
      </c>
      <c r="P439" s="231"/>
      <c r="Q439" s="198"/>
      <c r="R439" s="113"/>
      <c r="S439" s="113"/>
      <c r="T439" s="113"/>
      <c r="U439" s="113"/>
      <c r="V439" s="113"/>
      <c r="W439" s="113"/>
      <c r="X439" s="113"/>
      <c r="Y439" s="113"/>
      <c r="Z439" s="113"/>
      <c r="AA439" s="113"/>
      <c r="AB439" s="113"/>
      <c r="AC439" s="113"/>
      <c r="AD439" s="113"/>
      <c r="AE439" s="113"/>
      <c r="AF439" s="113"/>
      <c r="AG439" s="113"/>
      <c r="AH439" s="113"/>
      <c r="AI439" s="148"/>
    </row>
    <row r="440" spans="1:35" s="112" customFormat="1" ht="21.75" customHeight="1">
      <c r="A440" s="129">
        <f>IF(B439&lt;&gt;"",COUNTA(B$6:B439),"")</f>
        <v>434</v>
      </c>
      <c r="B440" s="217">
        <v>8548</v>
      </c>
      <c r="C440" s="249" t="s">
        <v>638</v>
      </c>
      <c r="D440" s="198">
        <v>4785</v>
      </c>
      <c r="E440" s="215" t="str">
        <f>VLOOKUP($B440,'trong tai xe'!A$1:B$201,2,0)</f>
        <v>2.5T</v>
      </c>
      <c r="F440" s="64" t="s">
        <v>69</v>
      </c>
      <c r="G440" s="132" t="str">
        <f>VLOOKUP(F440,Destination!$B$3:$E$337,2,0)</f>
        <v>HCM(Q9)</v>
      </c>
      <c r="H440" s="133">
        <f>VLOOKUP(F440,Destination!$B$2:$E$337,4,0)</f>
        <v>27</v>
      </c>
      <c r="I440" s="133">
        <f t="shared" si="14"/>
        <v>30</v>
      </c>
      <c r="J440" s="134">
        <f>INDEX(Cost!$A$2:$G$26,MATCH(I440,Cost!$A$2:$A$26,0),MATCH($E440,Cost!$A$2:$G$2,0))</f>
        <v>514557</v>
      </c>
      <c r="K440" s="141"/>
      <c r="L440" s="142"/>
      <c r="M440" s="228">
        <f t="shared" si="15"/>
        <v>514557</v>
      </c>
      <c r="N440" s="230"/>
      <c r="O440" s="144" t="str">
        <f>VLOOKUP($F440,Destination!B$3:G$338,6,0)</f>
        <v>THÙNG</v>
      </c>
      <c r="P440" s="231"/>
      <c r="Q440" s="198"/>
      <c r="R440" s="113"/>
      <c r="S440" s="113"/>
      <c r="T440" s="113"/>
      <c r="U440" s="113"/>
      <c r="V440" s="113"/>
      <c r="W440" s="113"/>
      <c r="X440" s="113"/>
      <c r="Y440" s="113"/>
      <c r="Z440" s="113"/>
      <c r="AA440" s="113"/>
      <c r="AB440" s="113"/>
      <c r="AC440" s="113"/>
      <c r="AD440" s="113"/>
      <c r="AE440" s="113"/>
      <c r="AF440" s="113"/>
      <c r="AG440" s="113"/>
      <c r="AH440" s="113"/>
      <c r="AI440" s="148"/>
    </row>
    <row r="441" spans="1:35" s="112" customFormat="1" ht="21.75" hidden="1" customHeight="1">
      <c r="A441" s="129">
        <f>IF(B440&lt;&gt;"",COUNTA(B$6:B440),"")</f>
        <v>435</v>
      </c>
      <c r="B441" s="217">
        <v>44457</v>
      </c>
      <c r="C441" s="249" t="s">
        <v>638</v>
      </c>
      <c r="D441" s="198">
        <v>4740</v>
      </c>
      <c r="E441" s="215" t="str">
        <f>VLOOKUP($B441,'trong tai xe'!A$1:B$201,2,0)</f>
        <v>2.5T</v>
      </c>
      <c r="F441" s="64" t="s">
        <v>69</v>
      </c>
      <c r="G441" s="132" t="str">
        <f>VLOOKUP(F441,Destination!$B$3:$E$337,2,0)</f>
        <v>HCM(Q9)</v>
      </c>
      <c r="H441" s="133">
        <f>VLOOKUP(F441,Destination!$B$2:$E$337,4,0)</f>
        <v>27</v>
      </c>
      <c r="I441" s="133">
        <f t="shared" si="14"/>
        <v>30</v>
      </c>
      <c r="J441" s="134">
        <f>INDEX(Cost!$A$2:$G$26,MATCH(I441,Cost!$A$2:$A$26,0),MATCH($E441,Cost!$A$2:$G$2,0))</f>
        <v>514557</v>
      </c>
      <c r="K441" s="141"/>
      <c r="L441" s="142"/>
      <c r="M441" s="228">
        <f t="shared" si="15"/>
        <v>514557</v>
      </c>
      <c r="N441" s="230"/>
      <c r="O441" s="144" t="str">
        <f>VLOOKUP($F441,Destination!B$3:G$338,6,0)</f>
        <v>THÙNG</v>
      </c>
      <c r="P441" s="231"/>
      <c r="Q441" s="198"/>
      <c r="R441" s="113"/>
      <c r="S441" s="113"/>
      <c r="T441" s="113"/>
      <c r="U441" s="113"/>
      <c r="V441" s="113"/>
      <c r="W441" s="113"/>
      <c r="X441" s="113"/>
      <c r="Y441" s="113"/>
      <c r="Z441" s="113"/>
      <c r="AA441" s="113"/>
      <c r="AB441" s="113"/>
      <c r="AC441" s="113"/>
      <c r="AD441" s="113"/>
      <c r="AE441" s="113"/>
      <c r="AF441" s="113"/>
      <c r="AG441" s="113"/>
      <c r="AH441" s="113"/>
      <c r="AI441" s="148"/>
    </row>
    <row r="442" spans="1:35" s="112" customFormat="1" ht="21.75" hidden="1" customHeight="1">
      <c r="A442" s="129">
        <f>IF(B441&lt;&gt;"",COUNTA(B$6:B441),"")</f>
        <v>436</v>
      </c>
      <c r="B442" s="217">
        <v>9794</v>
      </c>
      <c r="C442" s="249" t="s">
        <v>638</v>
      </c>
      <c r="D442" s="198">
        <v>4751</v>
      </c>
      <c r="E442" s="215" t="str">
        <f>VLOOKUP($B442,'trong tai xe'!A$1:B$201,2,0)</f>
        <v>2.5T</v>
      </c>
      <c r="F442" s="64" t="s">
        <v>135</v>
      </c>
      <c r="G442" s="132" t="str">
        <f>VLOOKUP(F442,Destination!$B$3:$E$337,2,0)</f>
        <v>HAU GIANG</v>
      </c>
      <c r="H442" s="133">
        <f>VLOOKUP(F442,Destination!$B$2:$E$337,4,0)</f>
        <v>240</v>
      </c>
      <c r="I442" s="133">
        <f t="shared" si="14"/>
        <v>240</v>
      </c>
      <c r="J442" s="134">
        <f>INDEX(Cost!$A$2:$G$26,MATCH(I442,Cost!$A$2:$A$26,0),MATCH($E442,Cost!$A$2:$G$2,0))</f>
        <v>2714398</v>
      </c>
      <c r="K442" s="141"/>
      <c r="L442" s="142"/>
      <c r="M442" s="228">
        <f t="shared" si="15"/>
        <v>2714398</v>
      </c>
      <c r="N442" s="230"/>
      <c r="O442" s="144" t="str">
        <f>VLOOKUP($F442,Destination!B$3:G$338,6,0)</f>
        <v>THÙNG</v>
      </c>
      <c r="P442" s="231"/>
      <c r="Q442" s="198"/>
      <c r="R442" s="113"/>
      <c r="S442" s="113"/>
      <c r="T442" s="113"/>
      <c r="U442" s="113"/>
      <c r="V442" s="113"/>
      <c r="W442" s="113"/>
      <c r="X442" s="113"/>
      <c r="Y442" s="113"/>
      <c r="Z442" s="113"/>
      <c r="AA442" s="113"/>
      <c r="AB442" s="113"/>
      <c r="AC442" s="113"/>
      <c r="AD442" s="113"/>
      <c r="AE442" s="113"/>
      <c r="AF442" s="113"/>
      <c r="AG442" s="113"/>
      <c r="AH442" s="113"/>
      <c r="AI442" s="148"/>
    </row>
    <row r="443" spans="1:35" s="112" customFormat="1" ht="21.75" hidden="1" customHeight="1">
      <c r="A443" s="129">
        <f>IF(B442&lt;&gt;"",COUNTA(B$6:B442),"")</f>
        <v>437</v>
      </c>
      <c r="B443" s="217">
        <v>34439</v>
      </c>
      <c r="C443" s="249" t="s">
        <v>638</v>
      </c>
      <c r="D443" s="198">
        <v>4771</v>
      </c>
      <c r="E443" s="215" t="str">
        <f>VLOOKUP($B443,'trong tai xe'!A$1:B$201,2,0)</f>
        <v>1.2T</v>
      </c>
      <c r="F443" s="64" t="s">
        <v>99</v>
      </c>
      <c r="G443" s="132" t="str">
        <f>VLOOKUP(F443,Destination!$B$3:$E$337,2,0)</f>
        <v>Binh Duong</v>
      </c>
      <c r="H443" s="133">
        <f>VLOOKUP(F443,Destination!$B$2:$E$337,4,0)</f>
        <v>8</v>
      </c>
      <c r="I443" s="133">
        <f t="shared" si="14"/>
        <v>10</v>
      </c>
      <c r="J443" s="134">
        <f>INDEX(Cost!$A$2:$G$26,MATCH(I443,Cost!$A$2:$A$26,0),MATCH($E443,Cost!$A$2:$G$2,0))</f>
        <v>332290</v>
      </c>
      <c r="K443" s="141"/>
      <c r="L443" s="196"/>
      <c r="M443" s="228">
        <f t="shared" si="15"/>
        <v>332290</v>
      </c>
      <c r="N443" s="230"/>
      <c r="O443" s="144" t="str">
        <f>VLOOKUP($F443,Destination!B$3:G$338,6,0)</f>
        <v>BOARD</v>
      </c>
      <c r="P443" s="231"/>
      <c r="Q443" s="198"/>
      <c r="R443" s="113"/>
      <c r="S443" s="113"/>
      <c r="T443" s="113"/>
      <c r="U443" s="113"/>
      <c r="V443" s="113"/>
      <c r="W443" s="113"/>
      <c r="X443" s="113"/>
      <c r="Y443" s="113"/>
      <c r="Z443" s="113"/>
      <c r="AA443" s="113"/>
      <c r="AB443" s="113"/>
      <c r="AC443" s="113"/>
      <c r="AD443" s="113"/>
      <c r="AE443" s="113"/>
      <c r="AF443" s="113"/>
      <c r="AG443" s="113"/>
      <c r="AH443" s="113"/>
      <c r="AI443" s="148"/>
    </row>
    <row r="444" spans="1:35" s="112" customFormat="1" ht="21.75" hidden="1" customHeight="1">
      <c r="A444" s="129">
        <f>IF(B443&lt;&gt;"",COUNTA(B$6:B443),"")</f>
        <v>438</v>
      </c>
      <c r="B444" s="217">
        <v>71306</v>
      </c>
      <c r="C444" s="249" t="s">
        <v>638</v>
      </c>
      <c r="D444" s="198">
        <v>4770</v>
      </c>
      <c r="E444" s="215" t="str">
        <f>VLOOKUP($B444,'trong tai xe'!A$1:B$201,2,0)</f>
        <v>8T</v>
      </c>
      <c r="F444" s="64" t="s">
        <v>73</v>
      </c>
      <c r="G444" s="132" t="str">
        <f>VLOOKUP(F444,Destination!$B$3:$E$337,2,0)</f>
        <v>HCM</v>
      </c>
      <c r="H444" s="133">
        <f>VLOOKUP(F444,Destination!$B$2:$E$337,4,0)</f>
        <v>55</v>
      </c>
      <c r="I444" s="133">
        <f t="shared" si="14"/>
        <v>60</v>
      </c>
      <c r="J444" s="134">
        <f>INDEX(Cost!$A$2:$G$26,MATCH(I444,Cost!$A$2:$A$26,0),MATCH($E444,Cost!$A$2:$G$2,0))</f>
        <v>1468296</v>
      </c>
      <c r="K444" s="141"/>
      <c r="L444" s="142"/>
      <c r="M444" s="228">
        <f t="shared" si="15"/>
        <v>1468296</v>
      </c>
      <c r="N444" s="230"/>
      <c r="O444" s="144" t="str">
        <f>VLOOKUP($F444,Destination!B$3:G$338,6,0)</f>
        <v>THÙNG</v>
      </c>
      <c r="P444" s="231"/>
      <c r="Q444" s="198"/>
      <c r="R444" s="113"/>
      <c r="S444" s="113"/>
      <c r="T444" s="113"/>
      <c r="U444" s="113"/>
      <c r="V444" s="113"/>
      <c r="W444" s="113"/>
      <c r="X444" s="113"/>
      <c r="Y444" s="113"/>
      <c r="Z444" s="113"/>
      <c r="AA444" s="113"/>
      <c r="AB444" s="113"/>
      <c r="AC444" s="113"/>
      <c r="AD444" s="113"/>
      <c r="AE444" s="113"/>
      <c r="AF444" s="113"/>
      <c r="AG444" s="113"/>
      <c r="AH444" s="113"/>
      <c r="AI444" s="148"/>
    </row>
    <row r="445" spans="1:35" s="112" customFormat="1" ht="21.75" hidden="1" customHeight="1">
      <c r="A445" s="129">
        <f>IF(B444&lt;&gt;"",COUNTA(B$6:B444),"")</f>
        <v>439</v>
      </c>
      <c r="B445" s="217">
        <v>3297</v>
      </c>
      <c r="C445" s="249" t="s">
        <v>638</v>
      </c>
      <c r="D445" s="198">
        <v>4775</v>
      </c>
      <c r="E445" s="215" t="str">
        <f>VLOOKUP($B445,'trong tai xe'!A$1:B$201,2,0)</f>
        <v>8T</v>
      </c>
      <c r="F445" s="64" t="s">
        <v>95</v>
      </c>
      <c r="G445" s="132" t="str">
        <f>VLOOKUP(F445,Destination!$B$3:$E$337,2,0)</f>
        <v>Binh Duong</v>
      </c>
      <c r="H445" s="133">
        <f>VLOOKUP(F445,Destination!$B$2:$E$337,4,0)</f>
        <v>15</v>
      </c>
      <c r="I445" s="133">
        <f t="shared" si="14"/>
        <v>20</v>
      </c>
      <c r="J445" s="134">
        <f>INDEX(Cost!$A$2:$G$26,MATCH(I445,Cost!$A$2:$A$26,0),MATCH($E445,Cost!$A$2:$G$2,0))</f>
        <v>1057891</v>
      </c>
      <c r="K445" s="141"/>
      <c r="L445" s="142"/>
      <c r="M445" s="228">
        <f t="shared" si="15"/>
        <v>1057891</v>
      </c>
      <c r="N445" s="230"/>
      <c r="O445" s="144" t="str">
        <f>VLOOKUP($F445,Destination!B$3:G$338,6,0)</f>
        <v>THÙNG</v>
      </c>
      <c r="P445" s="231"/>
      <c r="Q445" s="198"/>
      <c r="R445" s="113"/>
      <c r="S445" s="113"/>
      <c r="T445" s="113"/>
      <c r="U445" s="113"/>
      <c r="V445" s="113"/>
      <c r="W445" s="113"/>
      <c r="X445" s="113"/>
      <c r="Y445" s="113"/>
      <c r="Z445" s="113"/>
      <c r="AA445" s="113"/>
      <c r="AB445" s="113"/>
      <c r="AC445" s="113"/>
      <c r="AD445" s="113"/>
      <c r="AE445" s="113"/>
      <c r="AF445" s="113"/>
      <c r="AG445" s="113"/>
      <c r="AH445" s="113"/>
      <c r="AI445" s="148"/>
    </row>
    <row r="446" spans="1:35" s="112" customFormat="1" ht="21.75" hidden="1" customHeight="1">
      <c r="A446" s="129">
        <f>IF(B445&lt;&gt;"",COUNTA(B$6:B445),"")</f>
        <v>440</v>
      </c>
      <c r="B446" s="217">
        <v>13780</v>
      </c>
      <c r="C446" s="249" t="s">
        <v>638</v>
      </c>
      <c r="D446" s="198">
        <v>4734</v>
      </c>
      <c r="E446" s="215" t="str">
        <f>VLOOKUP($B446,'trong tai xe'!A$1:B$201,2,0)</f>
        <v>5T</v>
      </c>
      <c r="F446" s="64" t="s">
        <v>69</v>
      </c>
      <c r="G446" s="132" t="str">
        <f>VLOOKUP(F446,Destination!$B$3:$E$337,2,0)</f>
        <v>HCM(Q9)</v>
      </c>
      <c r="H446" s="133">
        <f>VLOOKUP(F446,Destination!$B$2:$E$337,4,0)</f>
        <v>27</v>
      </c>
      <c r="I446" s="133">
        <f t="shared" si="14"/>
        <v>30</v>
      </c>
      <c r="J446" s="134">
        <f>INDEX(Cost!$A$2:$G$26,MATCH(I446,Cost!$A$2:$A$26,0),MATCH($E446,Cost!$A$2:$G$2,0))</f>
        <v>691065</v>
      </c>
      <c r="K446" s="141"/>
      <c r="L446" s="142"/>
      <c r="M446" s="228">
        <f t="shared" si="15"/>
        <v>691065</v>
      </c>
      <c r="N446" s="230"/>
      <c r="O446" s="144" t="str">
        <f>VLOOKUP($F446,Destination!B$3:G$338,6,0)</f>
        <v>THÙNG</v>
      </c>
      <c r="P446" s="231"/>
      <c r="Q446" s="198"/>
      <c r="R446" s="113"/>
      <c r="S446" s="113"/>
      <c r="T446" s="113"/>
      <c r="U446" s="113"/>
      <c r="V446" s="113"/>
      <c r="W446" s="113"/>
      <c r="X446" s="113"/>
      <c r="Y446" s="113"/>
      <c r="Z446" s="113"/>
      <c r="AA446" s="113"/>
      <c r="AB446" s="113"/>
      <c r="AC446" s="113"/>
      <c r="AD446" s="113"/>
      <c r="AE446" s="113"/>
      <c r="AF446" s="113"/>
      <c r="AG446" s="113"/>
      <c r="AH446" s="113"/>
      <c r="AI446" s="148"/>
    </row>
    <row r="447" spans="1:35" s="112" customFormat="1" ht="21.75" customHeight="1">
      <c r="A447" s="129">
        <f>IF(B446&lt;&gt;"",COUNTA(B$6:B446),"")</f>
        <v>441</v>
      </c>
      <c r="B447" s="217">
        <v>8548</v>
      </c>
      <c r="C447" s="249" t="s">
        <v>638</v>
      </c>
      <c r="D447" s="198">
        <v>4759</v>
      </c>
      <c r="E447" s="215" t="str">
        <f>VLOOKUP($B447,'trong tai xe'!A$1:B$201,2,0)</f>
        <v>2.5T</v>
      </c>
      <c r="F447" s="64" t="s">
        <v>84</v>
      </c>
      <c r="G447" s="132" t="str">
        <f>VLOOKUP(F447,Destination!$B$3:$E$337,2,0)</f>
        <v>Binh Duong</v>
      </c>
      <c r="H447" s="133">
        <f>VLOOKUP(F447,Destination!$B$2:$E$337,4,0)</f>
        <v>15</v>
      </c>
      <c r="I447" s="133">
        <f t="shared" si="14"/>
        <v>20</v>
      </c>
      <c r="J447" s="134">
        <f>INDEX(Cost!$A$2:$G$26,MATCH(I447,Cost!$A$2:$A$26,0),MATCH($E447,Cost!$A$2:$G$2,0))</f>
        <v>449720</v>
      </c>
      <c r="K447" s="141"/>
      <c r="L447" s="142"/>
      <c r="M447" s="228">
        <f t="shared" si="15"/>
        <v>449720</v>
      </c>
      <c r="N447" s="230"/>
      <c r="O447" s="144" t="str">
        <f>VLOOKUP($F447,Destination!B$3:G$338,6,0)</f>
        <v>BOARD</v>
      </c>
      <c r="P447" s="231"/>
      <c r="Q447" s="198"/>
      <c r="R447" s="113"/>
      <c r="S447" s="113"/>
      <c r="T447" s="113"/>
      <c r="U447" s="113"/>
      <c r="V447" s="113"/>
      <c r="W447" s="113"/>
      <c r="X447" s="113"/>
      <c r="Y447" s="113"/>
      <c r="Z447" s="113"/>
      <c r="AA447" s="113"/>
      <c r="AB447" s="113"/>
      <c r="AC447" s="113"/>
      <c r="AD447" s="113"/>
      <c r="AE447" s="113"/>
      <c r="AF447" s="113"/>
      <c r="AG447" s="113"/>
      <c r="AH447" s="113"/>
      <c r="AI447" s="148"/>
    </row>
    <row r="448" spans="1:35" s="112" customFormat="1" ht="21.75" hidden="1" customHeight="1">
      <c r="A448" s="129">
        <f>IF(B447&lt;&gt;"",COUNTA(B$6:B447),"")</f>
        <v>442</v>
      </c>
      <c r="B448" s="217">
        <v>19791</v>
      </c>
      <c r="C448" s="249" t="s">
        <v>638</v>
      </c>
      <c r="D448" s="198">
        <v>4772</v>
      </c>
      <c r="E448" s="215" t="str">
        <f>VLOOKUP($B448,'trong tai xe'!A$1:B$201,2,0)</f>
        <v>8T</v>
      </c>
      <c r="F448" s="64" t="s">
        <v>96</v>
      </c>
      <c r="G448" s="132" t="str">
        <f>VLOOKUP(F448,Destination!$B$3:$E$337,2,0)</f>
        <v>SONG THAN</v>
      </c>
      <c r="H448" s="133">
        <f>VLOOKUP(F448,Destination!$B$2:$E$337,4,0)</f>
        <v>17</v>
      </c>
      <c r="I448" s="133">
        <f t="shared" si="14"/>
        <v>20</v>
      </c>
      <c r="J448" s="134">
        <f>INDEX(Cost!$A$2:$G$26,MATCH(I448,Cost!$A$2:$A$26,0),MATCH($E448,Cost!$A$2:$G$2,0))</f>
        <v>1057891</v>
      </c>
      <c r="K448" s="141"/>
      <c r="L448" s="142"/>
      <c r="M448" s="228">
        <f t="shared" si="15"/>
        <v>1057891</v>
      </c>
      <c r="N448" s="230"/>
      <c r="O448" s="144" t="str">
        <f>VLOOKUP($F448,Destination!B$3:G$338,6,0)</f>
        <v>THÙNG</v>
      </c>
      <c r="P448" s="231"/>
      <c r="Q448" s="198"/>
      <c r="R448" s="113"/>
      <c r="S448" s="113"/>
      <c r="T448" s="113"/>
      <c r="U448" s="113"/>
      <c r="V448" s="113"/>
      <c r="W448" s="113"/>
      <c r="X448" s="113"/>
      <c r="Y448" s="113"/>
      <c r="Z448" s="113"/>
      <c r="AA448" s="113"/>
      <c r="AB448" s="113"/>
      <c r="AC448" s="113"/>
      <c r="AD448" s="113"/>
      <c r="AE448" s="113"/>
      <c r="AF448" s="113"/>
      <c r="AG448" s="113"/>
      <c r="AH448" s="113"/>
      <c r="AI448" s="148"/>
    </row>
    <row r="449" spans="1:35" s="112" customFormat="1" ht="21.75" hidden="1" customHeight="1">
      <c r="A449" s="129">
        <f>IF(B448&lt;&gt;"",COUNTA(B$6:B448),"")</f>
        <v>443</v>
      </c>
      <c r="B449" s="217">
        <v>2959</v>
      </c>
      <c r="C449" s="249" t="s">
        <v>638</v>
      </c>
      <c r="D449" s="198">
        <v>4780</v>
      </c>
      <c r="E449" s="215" t="str">
        <f>VLOOKUP($B449,'trong tai xe'!A$1:B$201,2,0)</f>
        <v>2.5T</v>
      </c>
      <c r="F449" s="64" t="s">
        <v>86</v>
      </c>
      <c r="G449" s="132" t="str">
        <f>VLOOKUP(F449,Destination!$B$3:$E$337,2,0)</f>
        <v>Binh Duong</v>
      </c>
      <c r="H449" s="133">
        <f>VLOOKUP(F449,Destination!$B$2:$E$337,4,0)</f>
        <v>25</v>
      </c>
      <c r="I449" s="133">
        <f t="shared" si="14"/>
        <v>30</v>
      </c>
      <c r="J449" s="134">
        <f>INDEX(Cost!$A$2:$G$26,MATCH(I449,Cost!$A$2:$A$26,0),MATCH($E449,Cost!$A$2:$G$2,0))</f>
        <v>514557</v>
      </c>
      <c r="K449" s="141"/>
      <c r="L449" s="142"/>
      <c r="M449" s="228">
        <f t="shared" si="15"/>
        <v>514557</v>
      </c>
      <c r="N449" s="230"/>
      <c r="O449" s="144" t="str">
        <f>VLOOKUP($F449,Destination!B$3:G$338,6,0)</f>
        <v>BOARD</v>
      </c>
      <c r="P449" s="231"/>
      <c r="Q449" s="198"/>
      <c r="R449" s="113"/>
      <c r="S449" s="113"/>
      <c r="T449" s="113"/>
      <c r="U449" s="113"/>
      <c r="V449" s="113"/>
      <c r="W449" s="113"/>
      <c r="X449" s="113"/>
      <c r="Y449" s="113"/>
      <c r="Z449" s="113"/>
      <c r="AA449" s="113"/>
      <c r="AB449" s="113"/>
      <c r="AC449" s="113"/>
      <c r="AD449" s="113"/>
      <c r="AE449" s="113"/>
      <c r="AF449" s="113"/>
      <c r="AG449" s="113"/>
      <c r="AH449" s="113"/>
      <c r="AI449" s="148"/>
    </row>
    <row r="450" spans="1:35" s="112" customFormat="1" ht="21.75" hidden="1" customHeight="1">
      <c r="A450" s="129">
        <f>IF(B449&lt;&gt;"",COUNTA(B$6:B449),"")</f>
        <v>444</v>
      </c>
      <c r="B450" s="217">
        <v>20669</v>
      </c>
      <c r="C450" s="249" t="s">
        <v>638</v>
      </c>
      <c r="D450" s="198">
        <v>4748</v>
      </c>
      <c r="E450" s="215" t="str">
        <f>VLOOKUP($B450,'trong tai xe'!A$1:B$201,2,0)</f>
        <v>2.5T</v>
      </c>
      <c r="F450" s="64" t="s">
        <v>132</v>
      </c>
      <c r="G450" s="132" t="str">
        <f>VLOOKUP(F450,Destination!$B$3:$E$337,2,0)</f>
        <v>Binh Duong</v>
      </c>
      <c r="H450" s="133">
        <f>VLOOKUP(F450,Destination!$B$2:$E$337,4,0)</f>
        <v>13</v>
      </c>
      <c r="I450" s="133">
        <f t="shared" si="14"/>
        <v>20</v>
      </c>
      <c r="J450" s="134">
        <f>INDEX(Cost!$A$2:$G$26,MATCH(I450,Cost!$A$2:$A$26,0),MATCH($E450,Cost!$A$2:$G$2,0))</f>
        <v>449720</v>
      </c>
      <c r="K450" s="141"/>
      <c r="L450" s="142"/>
      <c r="M450" s="228">
        <f t="shared" si="15"/>
        <v>449720</v>
      </c>
      <c r="N450" s="230"/>
      <c r="O450" s="144" t="str">
        <f>VLOOKUP($F450,Destination!B$3:G$338,6,0)</f>
        <v>THÙNG</v>
      </c>
      <c r="P450" s="231"/>
      <c r="Q450" s="198"/>
      <c r="R450" s="113"/>
      <c r="S450" s="113"/>
      <c r="T450" s="113"/>
      <c r="U450" s="113"/>
      <c r="V450" s="113"/>
      <c r="W450" s="113"/>
      <c r="X450" s="113"/>
      <c r="Y450" s="113"/>
      <c r="Z450" s="113"/>
      <c r="AA450" s="113"/>
      <c r="AB450" s="113"/>
      <c r="AC450" s="113"/>
      <c r="AD450" s="113"/>
      <c r="AE450" s="113"/>
      <c r="AF450" s="113"/>
      <c r="AG450" s="113"/>
      <c r="AH450" s="113"/>
      <c r="AI450" s="148"/>
    </row>
    <row r="451" spans="1:35" s="112" customFormat="1" ht="21.75" hidden="1" customHeight="1">
      <c r="A451" s="129">
        <f>IF(B450&lt;&gt;"",COUNTA(B$6:B450),"")</f>
        <v>445</v>
      </c>
      <c r="B451" s="217">
        <v>13650</v>
      </c>
      <c r="C451" s="249" t="s">
        <v>638</v>
      </c>
      <c r="D451" s="198">
        <v>4711</v>
      </c>
      <c r="E451" s="215" t="str">
        <f>VLOOKUP($B451,'trong tai xe'!A$1:B$201,2,0)</f>
        <v>2.5T</v>
      </c>
      <c r="F451" s="64" t="s">
        <v>77</v>
      </c>
      <c r="G451" s="132" t="str">
        <f>VLOOKUP(F451,Destination!$B$3:$E$337,2,0)</f>
        <v>SONG THAN 3</v>
      </c>
      <c r="H451" s="133">
        <f>VLOOKUP(F451,Destination!$B$2:$E$337,4,0)</f>
        <v>24</v>
      </c>
      <c r="I451" s="133">
        <f t="shared" si="14"/>
        <v>30</v>
      </c>
      <c r="J451" s="134">
        <f>INDEX(Cost!$A$2:$G$26,MATCH(I451,Cost!$A$2:$A$26,0),MATCH($E451,Cost!$A$2:$G$2,0))</f>
        <v>514557</v>
      </c>
      <c r="K451" s="141"/>
      <c r="L451" s="142"/>
      <c r="M451" s="228">
        <f t="shared" si="15"/>
        <v>514557</v>
      </c>
      <c r="N451" s="230"/>
      <c r="O451" s="144" t="str">
        <f>VLOOKUP($F451,Destination!B$3:G$338,6,0)</f>
        <v>BOARD</v>
      </c>
      <c r="P451" s="231"/>
      <c r="Q451" s="198"/>
      <c r="R451" s="113"/>
      <c r="S451" s="113"/>
      <c r="T451" s="113"/>
      <c r="U451" s="113"/>
      <c r="V451" s="113"/>
      <c r="W451" s="113"/>
      <c r="X451" s="113"/>
      <c r="Y451" s="113"/>
      <c r="Z451" s="113"/>
      <c r="AA451" s="113"/>
      <c r="AB451" s="113"/>
      <c r="AC451" s="113"/>
      <c r="AD451" s="113"/>
      <c r="AE451" s="113"/>
      <c r="AF451" s="113"/>
      <c r="AG451" s="113"/>
      <c r="AH451" s="113"/>
      <c r="AI451" s="148"/>
    </row>
    <row r="452" spans="1:35" s="112" customFormat="1" ht="21.75" hidden="1" customHeight="1">
      <c r="A452" s="129">
        <f>IF(B451&lt;&gt;"",COUNTA(B$6:B451),"")</f>
        <v>446</v>
      </c>
      <c r="B452" s="217">
        <v>46674</v>
      </c>
      <c r="C452" s="249" t="s">
        <v>638</v>
      </c>
      <c r="D452" s="198">
        <v>4747</v>
      </c>
      <c r="E452" s="215" t="str">
        <f>VLOOKUP($B452,'trong tai xe'!A$1:B$201,2,0)</f>
        <v>8T</v>
      </c>
      <c r="F452" s="64" t="s">
        <v>121</v>
      </c>
      <c r="G452" s="132" t="str">
        <f>VLOOKUP(F452,Destination!$B$3:$E$337,2,0)</f>
        <v>HCM</v>
      </c>
      <c r="H452" s="133">
        <f>VLOOKUP(F452,Destination!$B$2:$E$337,4,0)</f>
        <v>35</v>
      </c>
      <c r="I452" s="133">
        <f t="shared" si="14"/>
        <v>40</v>
      </c>
      <c r="J452" s="134">
        <f>INDEX(Cost!$A$2:$G$26,MATCH(I452,Cost!$A$2:$A$26,0),MATCH($E452,Cost!$A$2:$G$2,0))</f>
        <v>1260559</v>
      </c>
      <c r="K452" s="141"/>
      <c r="L452" s="142"/>
      <c r="M452" s="228">
        <f t="shared" si="15"/>
        <v>1260559</v>
      </c>
      <c r="N452" s="230"/>
      <c r="O452" s="144" t="str">
        <f>VLOOKUP($F452,Destination!B$3:G$338,6,0)</f>
        <v>THÙNG</v>
      </c>
      <c r="P452" s="231"/>
      <c r="Q452" s="198"/>
      <c r="R452" s="113"/>
      <c r="S452" s="113"/>
      <c r="T452" s="113"/>
      <c r="U452" s="113"/>
      <c r="V452" s="113"/>
      <c r="W452" s="113"/>
      <c r="X452" s="113"/>
      <c r="Y452" s="113"/>
      <c r="Z452" s="113"/>
      <c r="AA452" s="113"/>
      <c r="AB452" s="113"/>
      <c r="AC452" s="113"/>
      <c r="AD452" s="113"/>
      <c r="AE452" s="113"/>
      <c r="AF452" s="113"/>
      <c r="AG452" s="113"/>
      <c r="AH452" s="113"/>
      <c r="AI452" s="148"/>
    </row>
    <row r="453" spans="1:35" s="112" customFormat="1" ht="21.75" hidden="1" customHeight="1">
      <c r="A453" s="129">
        <f>IF(B452&lt;&gt;"",COUNTA(B$6:B452),"")</f>
        <v>447</v>
      </c>
      <c r="B453" s="254" t="s">
        <v>41</v>
      </c>
      <c r="C453" s="249" t="s">
        <v>638</v>
      </c>
      <c r="D453" s="198">
        <v>4746</v>
      </c>
      <c r="E453" s="215" t="str">
        <f>VLOOKUP($B453,'trong tai xe'!A$1:B$201,2,0)</f>
        <v>5T</v>
      </c>
      <c r="F453" s="64" t="s">
        <v>91</v>
      </c>
      <c r="G453" s="132" t="str">
        <f>VLOOKUP(F453,Destination!$B$3:$E$337,2,0)</f>
        <v>LONG AN</v>
      </c>
      <c r="H453" s="133">
        <f>VLOOKUP(F453,Destination!$B$2:$E$337,4,0)</f>
        <v>64</v>
      </c>
      <c r="I453" s="133">
        <f t="shared" si="14"/>
        <v>70</v>
      </c>
      <c r="J453" s="134">
        <f>INDEX(Cost!$A$2:$G$26,MATCH(I453,Cost!$A$2:$A$26,0),MATCH($E453,Cost!$A$2:$G$2,0))</f>
        <v>1035900</v>
      </c>
      <c r="K453" s="141"/>
      <c r="L453" s="142"/>
      <c r="M453" s="228">
        <f t="shared" si="15"/>
        <v>1035900</v>
      </c>
      <c r="N453" s="230"/>
      <c r="O453" s="144" t="str">
        <f>VLOOKUP($F453,Destination!B$3:G$338,6,0)</f>
        <v>BOARD</v>
      </c>
      <c r="P453" s="231"/>
      <c r="Q453" s="198"/>
      <c r="R453" s="113"/>
      <c r="S453" s="113"/>
      <c r="T453" s="113"/>
      <c r="U453" s="113"/>
      <c r="V453" s="113"/>
      <c r="W453" s="113"/>
      <c r="X453" s="113"/>
      <c r="Y453" s="113"/>
      <c r="Z453" s="113"/>
      <c r="AA453" s="113"/>
      <c r="AB453" s="113"/>
      <c r="AC453" s="113"/>
      <c r="AD453" s="113"/>
      <c r="AE453" s="113"/>
      <c r="AF453" s="113"/>
      <c r="AG453" s="113"/>
      <c r="AH453" s="113"/>
      <c r="AI453" s="148"/>
    </row>
    <row r="454" spans="1:35" s="112" customFormat="1" ht="21.75" hidden="1" customHeight="1">
      <c r="A454" s="129">
        <f>IF(B453&lt;&gt;"",COUNTA(B$6:B453),"")</f>
        <v>448</v>
      </c>
      <c r="B454" s="217">
        <v>34439</v>
      </c>
      <c r="C454" s="249" t="s">
        <v>638</v>
      </c>
      <c r="D454" s="198">
        <v>4793</v>
      </c>
      <c r="E454" s="215" t="str">
        <f>VLOOKUP($B454,'trong tai xe'!A$1:B$201,2,0)</f>
        <v>1.2T</v>
      </c>
      <c r="F454" s="64" t="s">
        <v>78</v>
      </c>
      <c r="G454" s="132" t="str">
        <f>VLOOKUP(F454,Destination!$B$3:$E$337,2,0)</f>
        <v>HCM</v>
      </c>
      <c r="H454" s="133">
        <f>VLOOKUP(F454,Destination!$B$2:$E$337,4,0)</f>
        <v>35</v>
      </c>
      <c r="I454" s="133">
        <f t="shared" si="14"/>
        <v>40</v>
      </c>
      <c r="J454" s="134">
        <f>INDEX(Cost!$A$2:$G$26,MATCH(I454,Cost!$A$2:$A$26,0),MATCH($E454,Cost!$A$2:$G$2,0))</f>
        <v>521455</v>
      </c>
      <c r="K454" s="141"/>
      <c r="L454" s="142"/>
      <c r="M454" s="228">
        <f t="shared" si="15"/>
        <v>521455</v>
      </c>
      <c r="N454" s="230"/>
      <c r="O454" s="144" t="str">
        <f>VLOOKUP($F454,Destination!B$3:G$338,6,0)</f>
        <v>THÙNG</v>
      </c>
      <c r="P454" s="231"/>
      <c r="Q454" s="198"/>
      <c r="R454" s="113"/>
      <c r="S454" s="113"/>
      <c r="T454" s="113"/>
      <c r="U454" s="113"/>
      <c r="V454" s="113"/>
      <c r="W454" s="113"/>
      <c r="X454" s="113"/>
      <c r="Y454" s="113"/>
      <c r="Z454" s="113"/>
      <c r="AA454" s="113"/>
      <c r="AB454" s="113"/>
      <c r="AC454" s="113"/>
      <c r="AD454" s="113"/>
      <c r="AE454" s="113"/>
      <c r="AF454" s="113"/>
      <c r="AG454" s="113"/>
      <c r="AH454" s="113"/>
      <c r="AI454" s="148"/>
    </row>
    <row r="455" spans="1:35" s="112" customFormat="1" ht="21.75" hidden="1" customHeight="1">
      <c r="A455" s="129">
        <f>IF(B454&lt;&gt;"",COUNTA(B$6:B454),"")</f>
        <v>449</v>
      </c>
      <c r="B455" s="217">
        <v>15469</v>
      </c>
      <c r="C455" s="249" t="s">
        <v>638</v>
      </c>
      <c r="D455" s="198">
        <v>4514</v>
      </c>
      <c r="E455" s="215" t="str">
        <f>VLOOKUP($B455,'trong tai xe'!A$1:B$201,2,0)</f>
        <v>2.5T</v>
      </c>
      <c r="F455" s="64" t="s">
        <v>74</v>
      </c>
      <c r="G455" s="132" t="str">
        <f>VLOOKUP(F455,Destination!$B$3:$E$337,2,0)</f>
        <v>Long An</v>
      </c>
      <c r="H455" s="133">
        <f>VLOOKUP(F455,Destination!$B$2:$E$337,4,0)</f>
        <v>70</v>
      </c>
      <c r="I455" s="133">
        <f t="shared" si="14"/>
        <v>70</v>
      </c>
      <c r="J455" s="134">
        <f>INDEX(Cost!$A$2:$G$26,MATCH(I455,Cost!$A$2:$A$26,0),MATCH($E455,Cost!$A$2:$G$2,0))</f>
        <v>773906</v>
      </c>
      <c r="K455" s="141"/>
      <c r="L455" s="142"/>
      <c r="M455" s="228">
        <f t="shared" si="15"/>
        <v>773906</v>
      </c>
      <c r="N455" s="230"/>
      <c r="O455" s="144" t="str">
        <f>VLOOKUP($F455,Destination!B$3:G$338,6,0)</f>
        <v>THÙNG</v>
      </c>
      <c r="P455" s="231"/>
      <c r="Q455" s="198"/>
      <c r="R455" s="113"/>
      <c r="S455" s="113"/>
      <c r="T455" s="113"/>
      <c r="U455" s="113"/>
      <c r="V455" s="113"/>
      <c r="W455" s="113"/>
      <c r="X455" s="113"/>
      <c r="Y455" s="113"/>
      <c r="Z455" s="113"/>
      <c r="AA455" s="113"/>
      <c r="AB455" s="113"/>
      <c r="AC455" s="113"/>
      <c r="AD455" s="113"/>
      <c r="AE455" s="113"/>
      <c r="AF455" s="113"/>
      <c r="AG455" s="113"/>
      <c r="AH455" s="113"/>
      <c r="AI455" s="148"/>
    </row>
    <row r="456" spans="1:35" s="112" customFormat="1" ht="21.75" hidden="1" customHeight="1">
      <c r="A456" s="129">
        <f>IF(B455&lt;&gt;"",COUNTA(B$6:B455),"")</f>
        <v>450</v>
      </c>
      <c r="B456" s="217">
        <v>13650</v>
      </c>
      <c r="C456" s="249" t="s">
        <v>638</v>
      </c>
      <c r="D456" s="198">
        <v>4792</v>
      </c>
      <c r="E456" s="215" t="str">
        <f>VLOOKUP($B456,'trong tai xe'!A$1:B$201,2,0)</f>
        <v>2.5T</v>
      </c>
      <c r="F456" s="64" t="s">
        <v>90</v>
      </c>
      <c r="G456" s="132" t="str">
        <f>VLOOKUP(F456,Destination!$B$3:$E$337,2,0)</f>
        <v>Binh Duong</v>
      </c>
      <c r="H456" s="133">
        <f>VLOOKUP(F456,Destination!$B$2:$E$337,4,0)</f>
        <v>35</v>
      </c>
      <c r="I456" s="133">
        <f t="shared" ref="I456:I519" si="16">ROUNDUP(H456,-1)</f>
        <v>40</v>
      </c>
      <c r="J456" s="134">
        <f>INDEX(Cost!$A$2:$G$26,MATCH(I456,Cost!$A$2:$A$26,0),MATCH($E456,Cost!$A$2:$G$2,0))</f>
        <v>579395</v>
      </c>
      <c r="K456" s="141"/>
      <c r="L456" s="142"/>
      <c r="M456" s="228">
        <f t="shared" ref="M456:M519" si="17">IF(I456="","",J456+K456)</f>
        <v>579395</v>
      </c>
      <c r="N456" s="230"/>
      <c r="O456" s="144" t="str">
        <f>VLOOKUP($F456,Destination!B$3:G$338,6,0)</f>
        <v>THÙNG</v>
      </c>
      <c r="P456" s="231"/>
      <c r="Q456" s="198"/>
      <c r="R456" s="113"/>
      <c r="S456" s="113"/>
      <c r="T456" s="113"/>
      <c r="U456" s="113"/>
      <c r="V456" s="113"/>
      <c r="W456" s="113"/>
      <c r="X456" s="113"/>
      <c r="Y456" s="113"/>
      <c r="Z456" s="113"/>
      <c r="AA456" s="113"/>
      <c r="AB456" s="113"/>
      <c r="AC456" s="113"/>
      <c r="AD456" s="113"/>
      <c r="AE456" s="113"/>
      <c r="AF456" s="113"/>
      <c r="AG456" s="113"/>
      <c r="AH456" s="113"/>
      <c r="AI456" s="148"/>
    </row>
    <row r="457" spans="1:35" s="112" customFormat="1" ht="21.75" hidden="1" customHeight="1">
      <c r="A457" s="129">
        <f>IF(B456&lt;&gt;"",COUNTA(B$6:B456),"")</f>
        <v>451</v>
      </c>
      <c r="B457" s="217">
        <v>18806</v>
      </c>
      <c r="C457" s="249" t="s">
        <v>638</v>
      </c>
      <c r="D457" s="198">
        <v>4789</v>
      </c>
      <c r="E457" s="215" t="str">
        <f>VLOOKUP($B457,'trong tai xe'!A$1:B$201,2,0)</f>
        <v>10T</v>
      </c>
      <c r="F457" s="64" t="s">
        <v>92</v>
      </c>
      <c r="G457" s="132" t="str">
        <f>VLOOKUP(F457,Destination!$B$3:$E$337,2,0)</f>
        <v>HCM</v>
      </c>
      <c r="H457" s="133">
        <f>VLOOKUP(F457,Destination!$B$2:$E$337,4,0)</f>
        <v>8</v>
      </c>
      <c r="I457" s="133">
        <f t="shared" si="16"/>
        <v>10</v>
      </c>
      <c r="J457" s="134">
        <f>INDEX(Cost!$A$2:$G$26,MATCH(I457,Cost!$A$2:$A$26,0),MATCH($E457,Cost!$A$2:$G$2,0))</f>
        <v>0</v>
      </c>
      <c r="K457" s="141"/>
      <c r="L457" s="142"/>
      <c r="M457" s="228">
        <f t="shared" si="17"/>
        <v>0</v>
      </c>
      <c r="N457" s="230"/>
      <c r="O457" s="144" t="str">
        <f>VLOOKUP($F457,Destination!B$3:G$338,6,0)</f>
        <v>BOARD</v>
      </c>
      <c r="P457" s="231"/>
      <c r="Q457" s="198"/>
      <c r="R457" s="113"/>
      <c r="S457" s="113"/>
      <c r="T457" s="113"/>
      <c r="U457" s="113"/>
      <c r="V457" s="113"/>
      <c r="W457" s="113"/>
      <c r="X457" s="113"/>
      <c r="Y457" s="113"/>
      <c r="Z457" s="113"/>
      <c r="AA457" s="113"/>
      <c r="AB457" s="113"/>
      <c r="AC457" s="113"/>
      <c r="AD457" s="113"/>
      <c r="AE457" s="113"/>
      <c r="AF457" s="113"/>
      <c r="AG457" s="113"/>
      <c r="AH457" s="113"/>
      <c r="AI457" s="148"/>
    </row>
    <row r="458" spans="1:35" s="112" customFormat="1" ht="21.75" hidden="1" customHeight="1">
      <c r="A458" s="129">
        <f>IF(B457&lt;&gt;"",COUNTA(B$6:B457),"")</f>
        <v>452</v>
      </c>
      <c r="B458" s="217">
        <v>5535</v>
      </c>
      <c r="C458" s="249" t="s">
        <v>638</v>
      </c>
      <c r="D458" s="198">
        <v>4750</v>
      </c>
      <c r="E458" s="215" t="str">
        <f>VLOOKUP($B458,'trong tai xe'!A$1:B$201,2,0)</f>
        <v>2.5T</v>
      </c>
      <c r="F458" s="64" t="s">
        <v>69</v>
      </c>
      <c r="G458" s="132" t="str">
        <f>VLOOKUP(F458,Destination!$B$3:$E$337,2,0)</f>
        <v>HCM(Q9)</v>
      </c>
      <c r="H458" s="133">
        <f>VLOOKUP(F458,Destination!$B$2:$E$337,4,0)</f>
        <v>27</v>
      </c>
      <c r="I458" s="133">
        <f t="shared" si="16"/>
        <v>30</v>
      </c>
      <c r="J458" s="134">
        <f>INDEX(Cost!$A$2:$G$26,MATCH(I458,Cost!$A$2:$A$26,0),MATCH($E458,Cost!$A$2:$G$2,0))</f>
        <v>514557</v>
      </c>
      <c r="K458" s="141"/>
      <c r="L458" s="142"/>
      <c r="M458" s="228">
        <f t="shared" si="17"/>
        <v>514557</v>
      </c>
      <c r="N458" s="230"/>
      <c r="O458" s="144" t="str">
        <f>VLOOKUP($F458,Destination!B$3:G$338,6,0)</f>
        <v>THÙNG</v>
      </c>
      <c r="P458" s="231"/>
      <c r="Q458" s="198"/>
      <c r="R458" s="113"/>
      <c r="S458" s="113"/>
      <c r="T458" s="113"/>
      <c r="U458" s="113"/>
      <c r="V458" s="113"/>
      <c r="W458" s="113"/>
      <c r="X458" s="113"/>
      <c r="Y458" s="113"/>
      <c r="Z458" s="113"/>
      <c r="AA458" s="113"/>
      <c r="AB458" s="113"/>
      <c r="AC458" s="113"/>
      <c r="AD458" s="113"/>
      <c r="AE458" s="113"/>
      <c r="AF458" s="113"/>
      <c r="AG458" s="113"/>
      <c r="AH458" s="113"/>
      <c r="AI458" s="148"/>
    </row>
    <row r="459" spans="1:35" s="112" customFormat="1" ht="21.75" hidden="1" customHeight="1">
      <c r="A459" s="129">
        <f>IF(B458&lt;&gt;"",COUNTA(B$6:B458),"")</f>
        <v>453</v>
      </c>
      <c r="B459" s="254" t="s">
        <v>43</v>
      </c>
      <c r="C459" s="249" t="s">
        <v>639</v>
      </c>
      <c r="D459" s="198">
        <v>4756</v>
      </c>
      <c r="E459" s="215" t="str">
        <f>VLOOKUP($B459,'trong tai xe'!A$1:B$201,2,0)</f>
        <v>8T</v>
      </c>
      <c r="F459" s="262" t="s">
        <v>117</v>
      </c>
      <c r="G459" s="132" t="str">
        <f>VLOOKUP(F459,Destination!$B$3:$E$337,2,0)</f>
        <v>Long An</v>
      </c>
      <c r="H459" s="133">
        <f>VLOOKUP(F459,Destination!$B$2:$E$337,4,0)</f>
        <v>93</v>
      </c>
      <c r="I459" s="133">
        <f t="shared" si="16"/>
        <v>100</v>
      </c>
      <c r="J459" s="134">
        <f>INDEX(Cost!$A$2:$G$26,MATCH(I459,Cost!$A$2:$A$26,0),MATCH($E459,Cost!$A$2:$G$2,0))</f>
        <v>1868569</v>
      </c>
      <c r="K459" s="141"/>
      <c r="L459" s="142"/>
      <c r="M459" s="228">
        <f t="shared" si="17"/>
        <v>1868569</v>
      </c>
      <c r="N459" s="230"/>
      <c r="O459" s="144" t="str">
        <f>VLOOKUP($F459,Destination!B$3:G$338,6,0)</f>
        <v>THÙNG</v>
      </c>
      <c r="P459" s="231"/>
      <c r="Q459" s="198"/>
      <c r="R459" s="113"/>
      <c r="S459" s="113"/>
      <c r="T459" s="113"/>
      <c r="U459" s="113"/>
      <c r="V459" s="113"/>
      <c r="W459" s="113"/>
      <c r="X459" s="113"/>
      <c r="Y459" s="113"/>
      <c r="Z459" s="113"/>
      <c r="AA459" s="113"/>
      <c r="AB459" s="113"/>
      <c r="AC459" s="113"/>
      <c r="AD459" s="113"/>
      <c r="AE459" s="113"/>
      <c r="AF459" s="113"/>
      <c r="AG459" s="113"/>
      <c r="AH459" s="113"/>
      <c r="AI459" s="148"/>
    </row>
    <row r="460" spans="1:35" s="112" customFormat="1" ht="21.75" hidden="1" customHeight="1">
      <c r="A460" s="129">
        <f>IF(B459&lt;&gt;"",COUNTA(B$6:B459),"")</f>
        <v>454</v>
      </c>
      <c r="B460" s="217">
        <v>2634</v>
      </c>
      <c r="C460" s="249" t="s">
        <v>639</v>
      </c>
      <c r="D460" s="198">
        <v>4449</v>
      </c>
      <c r="E460" s="215" t="str">
        <f>VLOOKUP($B460,'trong tai xe'!A$1:B$201,2,0)</f>
        <v>5T</v>
      </c>
      <c r="F460" s="51" t="s">
        <v>491</v>
      </c>
      <c r="G460" s="132" t="str">
        <f>VLOOKUP(F460,Destination!$B$3:$E$337,2,0)</f>
        <v>Dong Nai</v>
      </c>
      <c r="H460" s="133">
        <f>VLOOKUP(F460,Destination!$B$2:$E$337,4,0)</f>
        <v>46</v>
      </c>
      <c r="I460" s="133">
        <f t="shared" si="16"/>
        <v>50</v>
      </c>
      <c r="J460" s="134">
        <f>INDEX(Cost!$A$2:$G$26,MATCH(I460,Cost!$A$2:$A$26,0),MATCH($E460,Cost!$A$2:$G$2,0))</f>
        <v>863483</v>
      </c>
      <c r="K460" s="141"/>
      <c r="L460" s="142"/>
      <c r="M460" s="228">
        <f t="shared" si="17"/>
        <v>863483</v>
      </c>
      <c r="N460" s="230"/>
      <c r="O460" s="144" t="str">
        <f>VLOOKUP($F460,Destination!B$3:G$338,6,0)</f>
        <v>BOARD</v>
      </c>
      <c r="P460" s="231"/>
      <c r="Q460" s="198"/>
      <c r="R460" s="113"/>
      <c r="S460" s="113"/>
      <c r="T460" s="113"/>
      <c r="U460" s="113"/>
      <c r="V460" s="113"/>
      <c r="W460" s="113"/>
      <c r="X460" s="113"/>
      <c r="Y460" s="113"/>
      <c r="Z460" s="113"/>
      <c r="AA460" s="113"/>
      <c r="AB460" s="113"/>
      <c r="AC460" s="113"/>
      <c r="AD460" s="113"/>
      <c r="AE460" s="113"/>
      <c r="AF460" s="113"/>
      <c r="AG460" s="113"/>
      <c r="AH460" s="113"/>
      <c r="AI460" s="148"/>
    </row>
    <row r="461" spans="1:35" s="112" customFormat="1" ht="21.75" hidden="1" customHeight="1">
      <c r="A461" s="129">
        <f>IF(B460&lt;&gt;"",COUNTA(B$6:B460),"")</f>
        <v>455</v>
      </c>
      <c r="B461" s="217">
        <v>44457</v>
      </c>
      <c r="C461" s="249" t="s">
        <v>639</v>
      </c>
      <c r="D461" s="198">
        <v>4715</v>
      </c>
      <c r="E461" s="215" t="str">
        <f>VLOOKUP($B461,'trong tai xe'!A$1:B$201,2,0)</f>
        <v>2.5T</v>
      </c>
      <c r="F461" s="64" t="s">
        <v>92</v>
      </c>
      <c r="G461" s="132" t="str">
        <f>VLOOKUP(F461,Destination!$B$3:$E$337,2,0)</f>
        <v>HCM</v>
      </c>
      <c r="H461" s="133">
        <f>VLOOKUP(F461,Destination!$B$2:$E$337,4,0)</f>
        <v>8</v>
      </c>
      <c r="I461" s="133">
        <f t="shared" si="16"/>
        <v>10</v>
      </c>
      <c r="J461" s="134">
        <f>INDEX(Cost!$A$2:$G$26,MATCH(I461,Cost!$A$2:$A$26,0),MATCH($E461,Cost!$A$2:$G$2,0))</f>
        <v>375157</v>
      </c>
      <c r="K461" s="141"/>
      <c r="L461" s="142"/>
      <c r="M461" s="228">
        <f t="shared" si="17"/>
        <v>375157</v>
      </c>
      <c r="N461" s="230"/>
      <c r="O461" s="144" t="str">
        <f>VLOOKUP($F461,Destination!B$3:G$338,6,0)</f>
        <v>BOARD</v>
      </c>
      <c r="P461" s="231"/>
      <c r="Q461" s="198"/>
      <c r="R461" s="113"/>
      <c r="S461" s="113"/>
      <c r="T461" s="113"/>
      <c r="U461" s="113"/>
      <c r="V461" s="113"/>
      <c r="W461" s="113"/>
      <c r="X461" s="113"/>
      <c r="Y461" s="113"/>
      <c r="Z461" s="113"/>
      <c r="AA461" s="113"/>
      <c r="AB461" s="113"/>
      <c r="AC461" s="113"/>
      <c r="AD461" s="113"/>
      <c r="AE461" s="113"/>
      <c r="AF461" s="113"/>
      <c r="AG461" s="113"/>
      <c r="AH461" s="113"/>
      <c r="AI461" s="148"/>
    </row>
    <row r="462" spans="1:35" s="112" customFormat="1" ht="21.75" hidden="1" customHeight="1">
      <c r="A462" s="129">
        <f>IF(B461&lt;&gt;"",COUNTA(B$6:B461),"")</f>
        <v>456</v>
      </c>
      <c r="B462" s="217">
        <v>1018</v>
      </c>
      <c r="C462" s="249" t="s">
        <v>639</v>
      </c>
      <c r="D462" s="198">
        <v>4749</v>
      </c>
      <c r="E462" s="215" t="str">
        <f>VLOOKUP($B462,'trong tai xe'!A$1:B$201,2,0)</f>
        <v>5T</v>
      </c>
      <c r="F462" s="64" t="s">
        <v>94</v>
      </c>
      <c r="G462" s="132" t="str">
        <f>VLOOKUP(F462,Destination!$B$3:$E$337,2,0)</f>
        <v>Dong Nai</v>
      </c>
      <c r="H462" s="133">
        <f>VLOOKUP(F462,Destination!$B$2:$E$337,4,0)</f>
        <v>35</v>
      </c>
      <c r="I462" s="133">
        <f t="shared" si="16"/>
        <v>40</v>
      </c>
      <c r="J462" s="134">
        <f>INDEX(Cost!$A$2:$G$26,MATCH(I462,Cost!$A$2:$A$26,0),MATCH($E462,Cost!$A$2:$G$2,0))</f>
        <v>777275</v>
      </c>
      <c r="K462" s="141"/>
      <c r="L462" s="142"/>
      <c r="M462" s="228">
        <f t="shared" si="17"/>
        <v>777275</v>
      </c>
      <c r="N462" s="230"/>
      <c r="O462" s="144" t="str">
        <f>VLOOKUP($F462,Destination!B$3:G$338,6,0)</f>
        <v>THÙNG</v>
      </c>
      <c r="P462" s="231"/>
      <c r="Q462" s="198"/>
      <c r="R462" s="113"/>
      <c r="S462" s="113"/>
      <c r="T462" s="113"/>
      <c r="U462" s="113"/>
      <c r="V462" s="113"/>
      <c r="W462" s="113"/>
      <c r="X462" s="113"/>
      <c r="Y462" s="113"/>
      <c r="Z462" s="113"/>
      <c r="AA462" s="113"/>
      <c r="AB462" s="113"/>
      <c r="AC462" s="113"/>
      <c r="AD462" s="113"/>
      <c r="AE462" s="113"/>
      <c r="AF462" s="113"/>
      <c r="AG462" s="113"/>
      <c r="AH462" s="113"/>
      <c r="AI462" s="148"/>
    </row>
    <row r="463" spans="1:35" s="112" customFormat="1" ht="21.75" hidden="1" customHeight="1">
      <c r="A463" s="129">
        <f>IF(B462&lt;&gt;"",COUNTA(B$6:B462),"")</f>
        <v>457</v>
      </c>
      <c r="B463" s="217">
        <v>3094</v>
      </c>
      <c r="C463" s="249" t="s">
        <v>639</v>
      </c>
      <c r="D463" s="198">
        <v>4603</v>
      </c>
      <c r="E463" s="215" t="str">
        <f>VLOOKUP($B463,'trong tai xe'!A$1:B$201,2,0)</f>
        <v>10T</v>
      </c>
      <c r="F463" s="64" t="s">
        <v>117</v>
      </c>
      <c r="G463" s="132" t="str">
        <f>VLOOKUP(F463,Destination!$B$3:$E$337,2,0)</f>
        <v>Long An</v>
      </c>
      <c r="H463" s="263">
        <v>40</v>
      </c>
      <c r="I463" s="133">
        <f t="shared" si="16"/>
        <v>40</v>
      </c>
      <c r="J463" s="134">
        <f>INDEX(Cost!$A$2:$G$26,MATCH(I463,Cost!$A$2:$A$26,0),MATCH($E463,Cost!$A$2:$G$2,0))</f>
        <v>0</v>
      </c>
      <c r="K463" s="141"/>
      <c r="L463" s="142"/>
      <c r="M463" s="228">
        <f t="shared" si="17"/>
        <v>0</v>
      </c>
      <c r="N463" s="230"/>
      <c r="O463" s="144" t="str">
        <f>VLOOKUP($F463,Destination!B$3:G$338,6,0)</f>
        <v>THÙNG</v>
      </c>
      <c r="P463" s="231"/>
      <c r="Q463" s="198"/>
      <c r="R463" s="113"/>
      <c r="S463" s="113"/>
      <c r="T463" s="113"/>
      <c r="U463" s="113"/>
      <c r="V463" s="113"/>
      <c r="W463" s="113"/>
      <c r="X463" s="113"/>
      <c r="Y463" s="113"/>
      <c r="Z463" s="113"/>
      <c r="AA463" s="113"/>
      <c r="AB463" s="113"/>
      <c r="AC463" s="113"/>
      <c r="AD463" s="113"/>
      <c r="AE463" s="113"/>
      <c r="AF463" s="113"/>
      <c r="AG463" s="113"/>
      <c r="AH463" s="113"/>
      <c r="AI463" s="148"/>
    </row>
    <row r="464" spans="1:35" s="112" customFormat="1" ht="21.75" hidden="1" customHeight="1">
      <c r="A464" s="129">
        <f>IF(B463&lt;&gt;"",COUNTA(B$6:B463),"")</f>
        <v>458</v>
      </c>
      <c r="B464" s="254" t="s">
        <v>45</v>
      </c>
      <c r="C464" s="249" t="s">
        <v>639</v>
      </c>
      <c r="D464" s="198">
        <v>4575</v>
      </c>
      <c r="E464" s="215" t="str">
        <f>VLOOKUP($B464,'trong tai xe'!A$1:B$201,2,0)</f>
        <v>2.5T</v>
      </c>
      <c r="F464" s="64" t="s">
        <v>86</v>
      </c>
      <c r="G464" s="132" t="str">
        <f>VLOOKUP(F464,Destination!$B$3:$E$337,2,0)</f>
        <v>Binh Duong</v>
      </c>
      <c r="H464" s="133">
        <f>VLOOKUP(F464,Destination!$B$2:$E$337,4,0)</f>
        <v>25</v>
      </c>
      <c r="I464" s="133">
        <f t="shared" si="16"/>
        <v>30</v>
      </c>
      <c r="J464" s="134">
        <f>INDEX(Cost!$A$2:$G$26,MATCH(I464,Cost!$A$2:$A$26,0),MATCH($E464,Cost!$A$2:$G$2,0))</f>
        <v>514557</v>
      </c>
      <c r="K464" s="141"/>
      <c r="L464" s="142"/>
      <c r="M464" s="228">
        <f t="shared" si="17"/>
        <v>514557</v>
      </c>
      <c r="N464" s="230"/>
      <c r="O464" s="144" t="str">
        <f>VLOOKUP($F464,Destination!B$3:G$338,6,0)</f>
        <v>BOARD</v>
      </c>
      <c r="P464" s="231"/>
      <c r="Q464" s="198"/>
      <c r="R464" s="113"/>
      <c r="S464" s="113"/>
      <c r="T464" s="113"/>
      <c r="U464" s="113"/>
      <c r="V464" s="113"/>
      <c r="W464" s="113"/>
      <c r="X464" s="113"/>
      <c r="Y464" s="113"/>
      <c r="Z464" s="113"/>
      <c r="AA464" s="113"/>
      <c r="AB464" s="113"/>
      <c r="AC464" s="113"/>
      <c r="AD464" s="113"/>
      <c r="AE464" s="113"/>
      <c r="AF464" s="113"/>
      <c r="AG464" s="113"/>
      <c r="AH464" s="113"/>
      <c r="AI464" s="148"/>
    </row>
    <row r="465" spans="1:35" s="112" customFormat="1" ht="21.75" hidden="1" customHeight="1">
      <c r="A465" s="129">
        <f>IF(B464&lt;&gt;"",COUNTA(B$6:B464),"")</f>
        <v>459</v>
      </c>
      <c r="B465" s="217">
        <v>15469</v>
      </c>
      <c r="C465" s="249" t="s">
        <v>639</v>
      </c>
      <c r="D465" s="198">
        <v>4576</v>
      </c>
      <c r="E465" s="215" t="str">
        <f>VLOOKUP($B465,'trong tai xe'!A$1:B$201,2,0)</f>
        <v>2.5T</v>
      </c>
      <c r="F465" s="64" t="s">
        <v>69</v>
      </c>
      <c r="G465" s="132" t="str">
        <f>VLOOKUP(F465,Destination!$B$3:$E$337,2,0)</f>
        <v>HCM(Q9)</v>
      </c>
      <c r="H465" s="133">
        <f>VLOOKUP(F465,Destination!$B$2:$E$337,4,0)</f>
        <v>27</v>
      </c>
      <c r="I465" s="133">
        <f t="shared" si="16"/>
        <v>30</v>
      </c>
      <c r="J465" s="134">
        <f>INDEX(Cost!$A$2:$G$26,MATCH(I465,Cost!$A$2:$A$26,0),MATCH($E465,Cost!$A$2:$G$2,0))</f>
        <v>514557</v>
      </c>
      <c r="K465" s="141"/>
      <c r="L465" s="142"/>
      <c r="M465" s="228">
        <f t="shared" si="17"/>
        <v>514557</v>
      </c>
      <c r="N465" s="230"/>
      <c r="O465" s="144" t="str">
        <f>VLOOKUP($F465,Destination!B$3:G$338,6,0)</f>
        <v>THÙNG</v>
      </c>
      <c r="P465" s="231"/>
      <c r="Q465" s="198"/>
      <c r="R465" s="113"/>
      <c r="S465" s="113"/>
      <c r="T465" s="113"/>
      <c r="U465" s="113"/>
      <c r="V465" s="113"/>
      <c r="W465" s="113"/>
      <c r="X465" s="113"/>
      <c r="Y465" s="113"/>
      <c r="Z465" s="113"/>
      <c r="AA465" s="113"/>
      <c r="AB465" s="113"/>
      <c r="AC465" s="113"/>
      <c r="AD465" s="113"/>
      <c r="AE465" s="113"/>
      <c r="AF465" s="113"/>
      <c r="AG465" s="113"/>
      <c r="AH465" s="113"/>
      <c r="AI465" s="148"/>
    </row>
    <row r="466" spans="1:35" s="112" customFormat="1" ht="21.75" hidden="1" customHeight="1">
      <c r="A466" s="129">
        <f>IF(B465&lt;&gt;"",COUNTA(B$6:B465),"")</f>
        <v>460</v>
      </c>
      <c r="B466" s="217">
        <v>8561</v>
      </c>
      <c r="C466" s="249" t="s">
        <v>639</v>
      </c>
      <c r="D466" s="198">
        <v>4549</v>
      </c>
      <c r="E466" s="215" t="str">
        <f>VLOOKUP($B466,'trong tai xe'!A$1:B$201,2,0)</f>
        <v>10T</v>
      </c>
      <c r="F466" s="64" t="s">
        <v>92</v>
      </c>
      <c r="G466" s="132" t="str">
        <f>VLOOKUP(F466,Destination!$B$3:$E$337,2,0)</f>
        <v>HCM</v>
      </c>
      <c r="H466" s="133">
        <f>VLOOKUP(F466,Destination!$B$2:$E$337,4,0)</f>
        <v>8</v>
      </c>
      <c r="I466" s="133">
        <f t="shared" si="16"/>
        <v>10</v>
      </c>
      <c r="J466" s="134">
        <f>INDEX(Cost!$A$2:$G$26,MATCH(I466,Cost!$A$2:$A$26,0),MATCH($E466,Cost!$A$2:$G$2,0))</f>
        <v>0</v>
      </c>
      <c r="K466" s="141"/>
      <c r="L466" s="142"/>
      <c r="M466" s="228">
        <f t="shared" si="17"/>
        <v>0</v>
      </c>
      <c r="N466" s="230"/>
      <c r="O466" s="144" t="str">
        <f>VLOOKUP($F466,Destination!B$3:G$338,6,0)</f>
        <v>BOARD</v>
      </c>
      <c r="P466" s="231"/>
      <c r="Q466" s="198"/>
      <c r="R466" s="113"/>
      <c r="S466" s="113"/>
      <c r="T466" s="113"/>
      <c r="U466" s="113"/>
      <c r="V466" s="113"/>
      <c r="W466" s="113"/>
      <c r="X466" s="113"/>
      <c r="Y466" s="113"/>
      <c r="Z466" s="113"/>
      <c r="AA466" s="113"/>
      <c r="AB466" s="113"/>
      <c r="AC466" s="113"/>
      <c r="AD466" s="113"/>
      <c r="AE466" s="113"/>
      <c r="AF466" s="113"/>
      <c r="AG466" s="113"/>
      <c r="AH466" s="113"/>
      <c r="AI466" s="148"/>
    </row>
    <row r="467" spans="1:35" s="112" customFormat="1" ht="21.75" hidden="1" customHeight="1">
      <c r="A467" s="129">
        <f>IF(B466&lt;&gt;"",COUNTA(B$6:B466),"")</f>
        <v>461</v>
      </c>
      <c r="B467" s="217">
        <v>9794</v>
      </c>
      <c r="C467" s="249" t="s">
        <v>639</v>
      </c>
      <c r="D467" s="198">
        <v>4539</v>
      </c>
      <c r="E467" s="215" t="str">
        <f>VLOOKUP($B467,'trong tai xe'!A$1:B$201,2,0)</f>
        <v>2.5T</v>
      </c>
      <c r="F467" s="64" t="s">
        <v>96</v>
      </c>
      <c r="G467" s="132" t="str">
        <f>VLOOKUP(F467,Destination!$B$3:$E$337,2,0)</f>
        <v>SONG THAN</v>
      </c>
      <c r="H467" s="133">
        <f>VLOOKUP(F467,Destination!$B$2:$E$337,4,0)</f>
        <v>17</v>
      </c>
      <c r="I467" s="133">
        <f t="shared" si="16"/>
        <v>20</v>
      </c>
      <c r="J467" s="134">
        <f>INDEX(Cost!$A$2:$G$26,MATCH(I467,Cost!$A$2:$A$26,0),MATCH($E467,Cost!$A$2:$G$2,0))</f>
        <v>449720</v>
      </c>
      <c r="K467" s="141"/>
      <c r="L467" s="142"/>
      <c r="M467" s="228">
        <f t="shared" si="17"/>
        <v>449720</v>
      </c>
      <c r="N467" s="230"/>
      <c r="O467" s="144" t="str">
        <f>VLOOKUP($F467,Destination!B$3:G$338,6,0)</f>
        <v>THÙNG</v>
      </c>
      <c r="P467" s="231"/>
      <c r="Q467" s="198"/>
      <c r="R467" s="113"/>
      <c r="S467" s="113"/>
      <c r="T467" s="113"/>
      <c r="U467" s="113"/>
      <c r="V467" s="113"/>
      <c r="W467" s="113"/>
      <c r="X467" s="113"/>
      <c r="Y467" s="113"/>
      <c r="Z467" s="113"/>
      <c r="AA467" s="113"/>
      <c r="AB467" s="113"/>
      <c r="AC467" s="113"/>
      <c r="AD467" s="113"/>
      <c r="AE467" s="113"/>
      <c r="AF467" s="113"/>
      <c r="AG467" s="113"/>
      <c r="AH467" s="113"/>
      <c r="AI467" s="148"/>
    </row>
    <row r="468" spans="1:35" s="112" customFormat="1" ht="21.75" hidden="1" customHeight="1">
      <c r="A468" s="129">
        <f>IF(B467&lt;&gt;"",COUNTA(B$6:B467),"")</f>
        <v>462</v>
      </c>
      <c r="B468" s="254" t="s">
        <v>41</v>
      </c>
      <c r="C468" s="249" t="s">
        <v>639</v>
      </c>
      <c r="D468" s="198">
        <v>4552</v>
      </c>
      <c r="E468" s="215" t="str">
        <f>VLOOKUP($B468,'trong tai xe'!A$1:B$201,2,0)</f>
        <v>5T</v>
      </c>
      <c r="F468" s="64" t="s">
        <v>77</v>
      </c>
      <c r="G468" s="132" t="str">
        <f>VLOOKUP(F468,Destination!$B$3:$E$337,2,0)</f>
        <v>SONG THAN 3</v>
      </c>
      <c r="H468" s="133">
        <f>VLOOKUP(F468,Destination!$B$2:$E$337,4,0)</f>
        <v>24</v>
      </c>
      <c r="I468" s="133">
        <f t="shared" si="16"/>
        <v>30</v>
      </c>
      <c r="J468" s="134">
        <f>INDEX(Cost!$A$2:$G$26,MATCH(I468,Cost!$A$2:$A$26,0),MATCH($E468,Cost!$A$2:$G$2,0))</f>
        <v>691065</v>
      </c>
      <c r="K468" s="141"/>
      <c r="L468" s="142"/>
      <c r="M468" s="228">
        <f t="shared" si="17"/>
        <v>691065</v>
      </c>
      <c r="N468" s="230"/>
      <c r="O468" s="144" t="str">
        <f>VLOOKUP($F468,Destination!B$3:G$338,6,0)</f>
        <v>BOARD</v>
      </c>
      <c r="P468" s="231"/>
      <c r="Q468" s="198"/>
      <c r="R468" s="113"/>
      <c r="S468" s="113"/>
      <c r="T468" s="113"/>
      <c r="U468" s="113"/>
      <c r="V468" s="113"/>
      <c r="W468" s="113"/>
      <c r="X468" s="113"/>
      <c r="Y468" s="113"/>
      <c r="Z468" s="113"/>
      <c r="AA468" s="113"/>
      <c r="AB468" s="113"/>
      <c r="AC468" s="113"/>
      <c r="AD468" s="113"/>
      <c r="AE468" s="113"/>
      <c r="AF468" s="113"/>
      <c r="AG468" s="113"/>
      <c r="AH468" s="113"/>
      <c r="AI468" s="148"/>
    </row>
    <row r="469" spans="1:35" s="112" customFormat="1" ht="21.75" customHeight="1">
      <c r="A469" s="129">
        <f>IF(B468&lt;&gt;"",COUNTA(B$6:B468),"")</f>
        <v>463</v>
      </c>
      <c r="B469" s="217">
        <v>8548</v>
      </c>
      <c r="C469" s="249" t="s">
        <v>639</v>
      </c>
      <c r="D469" s="198">
        <v>4536</v>
      </c>
      <c r="E469" s="215" t="str">
        <f>VLOOKUP($B469,'trong tai xe'!A$1:B$201,2,0)</f>
        <v>2.5T</v>
      </c>
      <c r="F469" s="64" t="s">
        <v>447</v>
      </c>
      <c r="G469" s="132" t="str">
        <f>VLOOKUP(F469,Destination!$B$3:$E$337,2,0)</f>
        <v>MY PHUOC 2</v>
      </c>
      <c r="H469" s="133">
        <f>VLOOKUP(F469,Destination!$B$2:$E$337,4,0)</f>
        <v>20</v>
      </c>
      <c r="I469" s="133">
        <f t="shared" si="16"/>
        <v>20</v>
      </c>
      <c r="J469" s="134">
        <f>INDEX(Cost!$A$2:$G$26,MATCH(I469,Cost!$A$2:$A$26,0),MATCH($E469,Cost!$A$2:$G$2,0))</f>
        <v>449720</v>
      </c>
      <c r="K469" s="141"/>
      <c r="L469" s="142"/>
      <c r="M469" s="228">
        <f t="shared" si="17"/>
        <v>449720</v>
      </c>
      <c r="N469" s="230"/>
      <c r="O469" s="144" t="str">
        <f>VLOOKUP($F469,Destination!B$3:G$338,6,0)</f>
        <v>THÙNG</v>
      </c>
      <c r="P469" s="231"/>
      <c r="Q469" s="198"/>
      <c r="R469" s="113"/>
      <c r="S469" s="113"/>
      <c r="T469" s="113"/>
      <c r="U469" s="113"/>
      <c r="V469" s="113"/>
      <c r="W469" s="113"/>
      <c r="X469" s="113"/>
      <c r="Y469" s="113"/>
      <c r="Z469" s="113"/>
      <c r="AA469" s="113"/>
      <c r="AB469" s="113"/>
      <c r="AC469" s="113"/>
      <c r="AD469" s="113"/>
      <c r="AE469" s="113"/>
      <c r="AF469" s="113"/>
      <c r="AG469" s="113"/>
      <c r="AH469" s="113"/>
      <c r="AI469" s="148"/>
    </row>
    <row r="470" spans="1:35" s="112" customFormat="1" ht="21.75" hidden="1" customHeight="1">
      <c r="A470" s="129">
        <f>IF(B469&lt;&gt;"",COUNTA(B$6:B469),"")</f>
        <v>464</v>
      </c>
      <c r="B470" s="217">
        <v>6980</v>
      </c>
      <c r="C470" s="249" t="s">
        <v>639</v>
      </c>
      <c r="D470" s="198">
        <v>4516</v>
      </c>
      <c r="E470" s="215" t="str">
        <f>VLOOKUP($B470,'trong tai xe'!A$1:B$201,2,0)</f>
        <v>5T</v>
      </c>
      <c r="F470" s="64" t="s">
        <v>69</v>
      </c>
      <c r="G470" s="132" t="str">
        <f>VLOOKUP(F470,Destination!$B$3:$E$337,2,0)</f>
        <v>HCM(Q9)</v>
      </c>
      <c r="H470" s="133">
        <f>VLOOKUP(F470,Destination!$B$2:$E$337,4,0)</f>
        <v>27</v>
      </c>
      <c r="I470" s="133">
        <f t="shared" si="16"/>
        <v>30</v>
      </c>
      <c r="J470" s="134">
        <f>INDEX(Cost!$A$2:$G$26,MATCH(I470,Cost!$A$2:$A$26,0),MATCH($E470,Cost!$A$2:$G$2,0))</f>
        <v>691065</v>
      </c>
      <c r="K470" s="141"/>
      <c r="L470" s="142"/>
      <c r="M470" s="228">
        <f t="shared" si="17"/>
        <v>691065</v>
      </c>
      <c r="N470" s="230"/>
      <c r="O470" s="144" t="str">
        <f>VLOOKUP($F470,Destination!B$3:G$338,6,0)</f>
        <v>THÙNG</v>
      </c>
      <c r="P470" s="231"/>
      <c r="Q470" s="198"/>
      <c r="R470" s="113"/>
      <c r="S470" s="113"/>
      <c r="T470" s="113"/>
      <c r="U470" s="113"/>
      <c r="V470" s="113"/>
      <c r="W470" s="113"/>
      <c r="X470" s="113"/>
      <c r="Y470" s="113"/>
      <c r="Z470" s="113"/>
      <c r="AA470" s="113"/>
      <c r="AB470" s="113"/>
      <c r="AC470" s="113"/>
      <c r="AD470" s="113"/>
      <c r="AE470" s="113"/>
      <c r="AF470" s="113"/>
      <c r="AG470" s="113"/>
      <c r="AH470" s="113"/>
      <c r="AI470" s="148"/>
    </row>
    <row r="471" spans="1:35" s="112" customFormat="1" ht="21.75" hidden="1" customHeight="1">
      <c r="A471" s="129">
        <f>IF(B470&lt;&gt;"",COUNTA(B$6:B470),"")</f>
        <v>465</v>
      </c>
      <c r="B471" s="217">
        <v>18140</v>
      </c>
      <c r="C471" s="249" t="s">
        <v>639</v>
      </c>
      <c r="D471" s="198">
        <v>4518</v>
      </c>
      <c r="E471" s="215" t="str">
        <f>VLOOKUP($B471,'trong tai xe'!A$1:B$201,2,0)</f>
        <v>5T</v>
      </c>
      <c r="F471" s="64" t="s">
        <v>69</v>
      </c>
      <c r="G471" s="132" t="str">
        <f>VLOOKUP(F471,Destination!$B$3:$E$337,2,0)</f>
        <v>HCM(Q9)</v>
      </c>
      <c r="H471" s="133">
        <f>VLOOKUP(F471,Destination!$B$2:$E$337,4,0)</f>
        <v>27</v>
      </c>
      <c r="I471" s="133">
        <f t="shared" si="16"/>
        <v>30</v>
      </c>
      <c r="J471" s="134">
        <f>INDEX(Cost!$A$2:$G$26,MATCH(I471,Cost!$A$2:$A$26,0),MATCH($E471,Cost!$A$2:$G$2,0))</f>
        <v>691065</v>
      </c>
      <c r="K471" s="141"/>
      <c r="L471" s="142"/>
      <c r="M471" s="228">
        <f t="shared" si="17"/>
        <v>691065</v>
      </c>
      <c r="N471" s="230"/>
      <c r="O471" s="144" t="str">
        <f>VLOOKUP($F471,Destination!B$3:G$338,6,0)</f>
        <v>THÙNG</v>
      </c>
      <c r="P471" s="231"/>
      <c r="Q471" s="198"/>
      <c r="R471" s="113"/>
      <c r="S471" s="113"/>
      <c r="T471" s="113"/>
      <c r="U471" s="113"/>
      <c r="V471" s="113"/>
      <c r="W471" s="113"/>
      <c r="X471" s="113"/>
      <c r="Y471" s="113"/>
      <c r="Z471" s="113"/>
      <c r="AA471" s="113"/>
      <c r="AB471" s="113"/>
      <c r="AC471" s="113"/>
      <c r="AD471" s="113"/>
      <c r="AE471" s="113"/>
      <c r="AF471" s="113"/>
      <c r="AG471" s="113"/>
      <c r="AH471" s="113"/>
      <c r="AI471" s="148"/>
    </row>
    <row r="472" spans="1:35" s="112" customFormat="1" ht="21.75" hidden="1" customHeight="1">
      <c r="A472" s="129">
        <f>IF(B471&lt;&gt;"",COUNTA(B$6:B471),"")</f>
        <v>466</v>
      </c>
      <c r="B472" s="217">
        <v>14459</v>
      </c>
      <c r="C472" s="249" t="s">
        <v>639</v>
      </c>
      <c r="D472" s="198">
        <v>4532</v>
      </c>
      <c r="E472" s="215" t="str">
        <f>VLOOKUP($B472,'trong tai xe'!A$1:B$201,2,0)</f>
        <v>1.2T</v>
      </c>
      <c r="F472" s="64" t="s">
        <v>125</v>
      </c>
      <c r="G472" s="132" t="str">
        <f>VLOOKUP(F472,Destination!$B$3:$E$337,2,0)</f>
        <v>Binh Duong</v>
      </c>
      <c r="H472" s="133">
        <f>VLOOKUP(F472,Destination!$B$2:$E$337,4,0)</f>
        <v>38</v>
      </c>
      <c r="I472" s="133">
        <f t="shared" si="16"/>
        <v>40</v>
      </c>
      <c r="J472" s="134">
        <f>INDEX(Cost!$A$2:$G$26,MATCH(I472,Cost!$A$2:$A$26,0),MATCH($E472,Cost!$A$2:$G$2,0))</f>
        <v>521455</v>
      </c>
      <c r="K472" s="141"/>
      <c r="L472" s="142"/>
      <c r="M472" s="228">
        <f t="shared" si="17"/>
        <v>521455</v>
      </c>
      <c r="N472" s="230"/>
      <c r="O472" s="144" t="str">
        <f>VLOOKUP($F472,Destination!B$3:G$338,6,0)</f>
        <v>THÙNG</v>
      </c>
      <c r="P472" s="231"/>
      <c r="Q472" s="198"/>
      <c r="R472" s="113"/>
      <c r="S472" s="113"/>
      <c r="T472" s="113"/>
      <c r="U472" s="113"/>
      <c r="V472" s="113"/>
      <c r="W472" s="113"/>
      <c r="X472" s="113"/>
      <c r="Y472" s="113"/>
      <c r="Z472" s="113"/>
      <c r="AA472" s="113"/>
      <c r="AB472" s="113"/>
      <c r="AC472" s="113"/>
      <c r="AD472" s="113"/>
      <c r="AE472" s="113"/>
      <c r="AF472" s="113"/>
      <c r="AG472" s="113"/>
      <c r="AH472" s="113"/>
      <c r="AI472" s="148"/>
    </row>
    <row r="473" spans="1:35" s="112" customFormat="1" ht="21.75" hidden="1" customHeight="1">
      <c r="A473" s="129">
        <f>IF(B472&lt;&gt;"",COUNTA(B$6:B472),"")</f>
        <v>467</v>
      </c>
      <c r="B473" s="217">
        <v>1096</v>
      </c>
      <c r="C473" s="249" t="s">
        <v>639</v>
      </c>
      <c r="D473" s="198">
        <v>4787</v>
      </c>
      <c r="E473" s="215" t="str">
        <f>VLOOKUP($B473,'trong tai xe'!A$1:B$201,2,0)</f>
        <v>2.5T</v>
      </c>
      <c r="F473" s="64" t="s">
        <v>86</v>
      </c>
      <c r="G473" s="132" t="str">
        <f>VLOOKUP(F473,Destination!$B$3:$E$337,2,0)</f>
        <v>Binh Duong</v>
      </c>
      <c r="H473" s="133">
        <f>VLOOKUP(F473,Destination!$B$2:$E$337,4,0)</f>
        <v>25</v>
      </c>
      <c r="I473" s="133">
        <f t="shared" si="16"/>
        <v>30</v>
      </c>
      <c r="J473" s="134">
        <f>INDEX(Cost!$A$2:$G$26,MATCH(I473,Cost!$A$2:$A$26,0),MATCH($E473,Cost!$A$2:$G$2,0))</f>
        <v>514557</v>
      </c>
      <c r="K473" s="141"/>
      <c r="L473" s="142"/>
      <c r="M473" s="228">
        <f t="shared" si="17"/>
        <v>514557</v>
      </c>
      <c r="N473" s="230"/>
      <c r="O473" s="144" t="str">
        <f>VLOOKUP($F473,Destination!B$3:G$338,6,0)</f>
        <v>BOARD</v>
      </c>
      <c r="P473" s="231"/>
      <c r="Q473" s="198"/>
      <c r="R473" s="113"/>
      <c r="S473" s="113"/>
      <c r="T473" s="113"/>
      <c r="U473" s="113"/>
      <c r="V473" s="113"/>
      <c r="W473" s="113"/>
      <c r="X473" s="113"/>
      <c r="Y473" s="113"/>
      <c r="Z473" s="113"/>
      <c r="AA473" s="113"/>
      <c r="AB473" s="113"/>
      <c r="AC473" s="113"/>
      <c r="AD473" s="113"/>
      <c r="AE473" s="113"/>
      <c r="AF473" s="113"/>
      <c r="AG473" s="113"/>
      <c r="AH473" s="113"/>
      <c r="AI473" s="148"/>
    </row>
    <row r="474" spans="1:35" s="112" customFormat="1" ht="21.75" hidden="1" customHeight="1">
      <c r="A474" s="129">
        <f>IF(B473&lt;&gt;"",COUNTA(B$6:B473),"")</f>
        <v>468</v>
      </c>
      <c r="B474" s="217">
        <v>2959</v>
      </c>
      <c r="C474" s="249" t="s">
        <v>639</v>
      </c>
      <c r="D474" s="198">
        <v>4504</v>
      </c>
      <c r="E474" s="215" t="str">
        <f>VLOOKUP($B474,'trong tai xe'!A$1:B$201,2,0)</f>
        <v>2.5T</v>
      </c>
      <c r="F474" s="64" t="s">
        <v>86</v>
      </c>
      <c r="G474" s="132" t="str">
        <f>VLOOKUP(F474,Destination!$B$3:$E$337,2,0)</f>
        <v>Binh Duong</v>
      </c>
      <c r="H474" s="133">
        <f>VLOOKUP(F474,Destination!$B$2:$E$337,4,0)</f>
        <v>25</v>
      </c>
      <c r="I474" s="133">
        <f t="shared" si="16"/>
        <v>30</v>
      </c>
      <c r="J474" s="134">
        <f>INDEX(Cost!$A$2:$G$26,MATCH(I474,Cost!$A$2:$A$26,0),MATCH($E474,Cost!$A$2:$G$2,0))</f>
        <v>514557</v>
      </c>
      <c r="K474" s="141"/>
      <c r="L474" s="142"/>
      <c r="M474" s="228">
        <f t="shared" si="17"/>
        <v>514557</v>
      </c>
      <c r="N474" s="230"/>
      <c r="O474" s="144" t="str">
        <f>VLOOKUP($F474,Destination!B$3:G$338,6,0)</f>
        <v>BOARD</v>
      </c>
      <c r="P474" s="231"/>
      <c r="Q474" s="198"/>
      <c r="R474" s="113"/>
      <c r="S474" s="113"/>
      <c r="T474" s="113"/>
      <c r="U474" s="113"/>
      <c r="V474" s="113"/>
      <c r="W474" s="113"/>
      <c r="X474" s="113"/>
      <c r="Y474" s="113"/>
      <c r="Z474" s="113"/>
      <c r="AA474" s="113"/>
      <c r="AB474" s="113"/>
      <c r="AC474" s="113"/>
      <c r="AD474" s="113"/>
      <c r="AE474" s="113"/>
      <c r="AF474" s="113"/>
      <c r="AG474" s="113"/>
      <c r="AH474" s="113"/>
      <c r="AI474" s="148"/>
    </row>
    <row r="475" spans="1:35" s="112" customFormat="1" ht="21.75" hidden="1" customHeight="1">
      <c r="A475" s="129">
        <f>IF(B474&lt;&gt;"",COUNTA(B$6:B474),"")</f>
        <v>469</v>
      </c>
      <c r="B475" s="217">
        <v>2634</v>
      </c>
      <c r="C475" s="249" t="s">
        <v>639</v>
      </c>
      <c r="D475" s="198">
        <v>4519</v>
      </c>
      <c r="E475" s="215" t="str">
        <f>VLOOKUP($B475,'trong tai xe'!A$1:B$201,2,0)</f>
        <v>5T</v>
      </c>
      <c r="F475" s="64" t="s">
        <v>69</v>
      </c>
      <c r="G475" s="132" t="str">
        <f>VLOOKUP(F475,Destination!$B$3:$E$337,2,0)</f>
        <v>HCM(Q9)</v>
      </c>
      <c r="H475" s="133">
        <f>VLOOKUP(F475,Destination!$B$2:$E$337,4,0)</f>
        <v>27</v>
      </c>
      <c r="I475" s="133">
        <f t="shared" si="16"/>
        <v>30</v>
      </c>
      <c r="J475" s="134">
        <f>INDEX(Cost!$A$2:$G$26,MATCH(I475,Cost!$A$2:$A$26,0),MATCH($E475,Cost!$A$2:$G$2,0))</f>
        <v>691065</v>
      </c>
      <c r="K475" s="141"/>
      <c r="L475" s="142"/>
      <c r="M475" s="228">
        <f t="shared" si="17"/>
        <v>691065</v>
      </c>
      <c r="N475" s="230"/>
      <c r="O475" s="144" t="str">
        <f>VLOOKUP($F475,Destination!B$3:G$338,6,0)</f>
        <v>THÙNG</v>
      </c>
      <c r="P475" s="231"/>
      <c r="Q475" s="198"/>
      <c r="R475" s="113"/>
      <c r="S475" s="113"/>
      <c r="T475" s="113"/>
      <c r="U475" s="113"/>
      <c r="V475" s="113"/>
      <c r="W475" s="113"/>
      <c r="X475" s="113"/>
      <c r="Y475" s="113"/>
      <c r="Z475" s="113"/>
      <c r="AA475" s="113"/>
      <c r="AB475" s="113"/>
      <c r="AC475" s="113"/>
      <c r="AD475" s="113"/>
      <c r="AE475" s="113"/>
      <c r="AF475" s="113"/>
      <c r="AG475" s="113"/>
      <c r="AH475" s="113"/>
      <c r="AI475" s="148"/>
    </row>
    <row r="476" spans="1:35" s="112" customFormat="1" ht="21.75" hidden="1" customHeight="1">
      <c r="A476" s="129">
        <f>IF(B475&lt;&gt;"",COUNTA(B$6:B475),"")</f>
        <v>470</v>
      </c>
      <c r="B476" s="217">
        <v>1018</v>
      </c>
      <c r="C476" s="249" t="s">
        <v>639</v>
      </c>
      <c r="D476" s="198">
        <v>4522</v>
      </c>
      <c r="E476" s="215" t="str">
        <f>VLOOKUP($B476,'trong tai xe'!A$1:B$201,2,0)</f>
        <v>5T</v>
      </c>
      <c r="F476" s="64" t="s">
        <v>73</v>
      </c>
      <c r="G476" s="132" t="str">
        <f>VLOOKUP(F476,Destination!$B$3:$E$337,2,0)</f>
        <v>HCM</v>
      </c>
      <c r="H476" s="133">
        <f>VLOOKUP(F476,Destination!$B$2:$E$337,4,0)</f>
        <v>55</v>
      </c>
      <c r="I476" s="133">
        <f t="shared" si="16"/>
        <v>60</v>
      </c>
      <c r="J476" s="134">
        <f>INDEX(Cost!$A$2:$G$26,MATCH(I476,Cost!$A$2:$A$26,0),MATCH($E476,Cost!$A$2:$G$2,0))</f>
        <v>954001</v>
      </c>
      <c r="K476" s="141"/>
      <c r="L476" s="142"/>
      <c r="M476" s="228">
        <f t="shared" si="17"/>
        <v>954001</v>
      </c>
      <c r="N476" s="230"/>
      <c r="O476" s="144" t="str">
        <f>VLOOKUP($F476,Destination!B$3:G$338,6,0)</f>
        <v>THÙNG</v>
      </c>
      <c r="P476" s="231"/>
      <c r="Q476" s="198"/>
      <c r="R476" s="113"/>
      <c r="S476" s="113"/>
      <c r="T476" s="113"/>
      <c r="U476" s="113"/>
      <c r="V476" s="113"/>
      <c r="W476" s="113"/>
      <c r="X476" s="113"/>
      <c r="Y476" s="113"/>
      <c r="Z476" s="113"/>
      <c r="AA476" s="113"/>
      <c r="AB476" s="113"/>
      <c r="AC476" s="113"/>
      <c r="AD476" s="113"/>
      <c r="AE476" s="113"/>
      <c r="AF476" s="113"/>
      <c r="AG476" s="113"/>
      <c r="AH476" s="113"/>
      <c r="AI476" s="148"/>
    </row>
    <row r="477" spans="1:35" s="112" customFormat="1" ht="21.75" hidden="1" customHeight="1">
      <c r="A477" s="129">
        <f>IF(B476&lt;&gt;"",COUNTA(B$6:B476),"")</f>
        <v>471</v>
      </c>
      <c r="B477" s="217">
        <v>3297</v>
      </c>
      <c r="C477" s="249" t="s">
        <v>639</v>
      </c>
      <c r="D477" s="198">
        <v>4526</v>
      </c>
      <c r="E477" s="215" t="str">
        <f>VLOOKUP($B477,'trong tai xe'!A$1:B$201,2,0)</f>
        <v>8T</v>
      </c>
      <c r="F477" s="64" t="s">
        <v>91</v>
      </c>
      <c r="G477" s="132" t="str">
        <f>VLOOKUP(F477,Destination!$B$3:$E$337,2,0)</f>
        <v>LONG AN</v>
      </c>
      <c r="H477" s="133">
        <f>VLOOKUP(F477,Destination!$B$2:$E$337,4,0)</f>
        <v>64</v>
      </c>
      <c r="I477" s="133">
        <f t="shared" si="16"/>
        <v>70</v>
      </c>
      <c r="J477" s="134">
        <f>INDEX(Cost!$A$2:$G$26,MATCH(I477,Cost!$A$2:$A$26,0),MATCH($E477,Cost!$A$2:$G$2,0))</f>
        <v>1564565</v>
      </c>
      <c r="K477" s="141"/>
      <c r="L477" s="142"/>
      <c r="M477" s="228">
        <f t="shared" si="17"/>
        <v>1564565</v>
      </c>
      <c r="N477" s="230"/>
      <c r="O477" s="144" t="str">
        <f>VLOOKUP($F477,Destination!B$3:G$338,6,0)</f>
        <v>BOARD</v>
      </c>
      <c r="P477" s="231"/>
      <c r="Q477" s="198"/>
      <c r="R477" s="113"/>
      <c r="S477" s="113"/>
      <c r="T477" s="113"/>
      <c r="U477" s="113"/>
      <c r="V477" s="113"/>
      <c r="W477" s="113"/>
      <c r="X477" s="113"/>
      <c r="Y477" s="113"/>
      <c r="Z477" s="113"/>
      <c r="AA477" s="113"/>
      <c r="AB477" s="113"/>
      <c r="AC477" s="113"/>
      <c r="AD477" s="113"/>
      <c r="AE477" s="113"/>
      <c r="AF477" s="113"/>
      <c r="AG477" s="113"/>
      <c r="AH477" s="113"/>
      <c r="AI477" s="148"/>
    </row>
    <row r="478" spans="1:35" s="112" customFormat="1" ht="21.75" hidden="1" customHeight="1">
      <c r="A478" s="129">
        <f>IF(B477&lt;&gt;"",COUNTA(B$6:B477),"")</f>
        <v>472</v>
      </c>
      <c r="B478" s="217">
        <v>46785</v>
      </c>
      <c r="C478" s="249" t="s">
        <v>639</v>
      </c>
      <c r="D478" s="198">
        <v>4718</v>
      </c>
      <c r="E478" s="215" t="str">
        <f>VLOOKUP($B478,'trong tai xe'!A$1:B$201,2,0)</f>
        <v>2.5T</v>
      </c>
      <c r="F478" s="64" t="s">
        <v>69</v>
      </c>
      <c r="G478" s="132" t="str">
        <f>VLOOKUP(F478,Destination!$B$3:$E$337,2,0)</f>
        <v>HCM(Q9)</v>
      </c>
      <c r="H478" s="133">
        <f>VLOOKUP(F478,Destination!$B$2:$E$337,4,0)</f>
        <v>27</v>
      </c>
      <c r="I478" s="133">
        <f t="shared" si="16"/>
        <v>30</v>
      </c>
      <c r="J478" s="134">
        <f>INDEX(Cost!$A$2:$G$26,MATCH(I478,Cost!$A$2:$A$26,0),MATCH($E478,Cost!$A$2:$G$2,0))</f>
        <v>514557</v>
      </c>
      <c r="K478" s="141"/>
      <c r="L478" s="142"/>
      <c r="M478" s="228">
        <f t="shared" si="17"/>
        <v>514557</v>
      </c>
      <c r="N478" s="230"/>
      <c r="O478" s="144" t="str">
        <f>VLOOKUP($F478,Destination!B$3:G$338,6,0)</f>
        <v>THÙNG</v>
      </c>
      <c r="P478" s="231"/>
      <c r="Q478" s="198"/>
      <c r="R478" s="113"/>
      <c r="S478" s="113"/>
      <c r="T478" s="113"/>
      <c r="U478" s="113"/>
      <c r="V478" s="113"/>
      <c r="W478" s="113"/>
      <c r="X478" s="113"/>
      <c r="Y478" s="113"/>
      <c r="Z478" s="113"/>
      <c r="AA478" s="113"/>
      <c r="AB478" s="113"/>
      <c r="AC478" s="113"/>
      <c r="AD478" s="113"/>
      <c r="AE478" s="113"/>
      <c r="AF478" s="113"/>
      <c r="AG478" s="113"/>
      <c r="AH478" s="113"/>
      <c r="AI478" s="148"/>
    </row>
    <row r="479" spans="1:35" s="112" customFormat="1" ht="21.75" hidden="1" customHeight="1">
      <c r="A479" s="129">
        <f>IF(B478&lt;&gt;"",COUNTA(B$6:B478),"")</f>
        <v>473</v>
      </c>
      <c r="B479" s="217">
        <v>1096</v>
      </c>
      <c r="C479" s="249" t="s">
        <v>639</v>
      </c>
      <c r="D479" s="198">
        <v>4542</v>
      </c>
      <c r="E479" s="215" t="str">
        <f>VLOOKUP($B479,'trong tai xe'!A$1:B$201,2,0)</f>
        <v>2.5T</v>
      </c>
      <c r="F479" s="64" t="s">
        <v>136</v>
      </c>
      <c r="G479" s="132" t="str">
        <f>VLOOKUP(F479,Destination!$B$3:$E$337,2,0)</f>
        <v>Tan Uyen</v>
      </c>
      <c r="H479" s="133">
        <f>VLOOKUP(F479,Destination!$B$2:$E$337,4,0)</f>
        <v>32</v>
      </c>
      <c r="I479" s="133">
        <f t="shared" si="16"/>
        <v>40</v>
      </c>
      <c r="J479" s="134">
        <f>INDEX(Cost!$A$2:$G$26,MATCH(I479,Cost!$A$2:$A$26,0),MATCH($E479,Cost!$A$2:$G$2,0))</f>
        <v>579395</v>
      </c>
      <c r="K479" s="141"/>
      <c r="L479" s="142"/>
      <c r="M479" s="228">
        <f t="shared" si="17"/>
        <v>579395</v>
      </c>
      <c r="N479" s="230"/>
      <c r="O479" s="144" t="str">
        <f>VLOOKUP($F479,Destination!B$3:G$338,6,0)</f>
        <v>THÙNG</v>
      </c>
      <c r="P479" s="231"/>
      <c r="Q479" s="198"/>
      <c r="R479" s="113"/>
      <c r="S479" s="113"/>
      <c r="T479" s="113"/>
      <c r="U479" s="113"/>
      <c r="V479" s="113"/>
      <c r="W479" s="113"/>
      <c r="X479" s="113"/>
      <c r="Y479" s="113"/>
      <c r="Z479" s="113"/>
      <c r="AA479" s="113"/>
      <c r="AB479" s="113"/>
      <c r="AC479" s="113"/>
      <c r="AD479" s="113"/>
      <c r="AE479" s="113"/>
      <c r="AF479" s="113"/>
      <c r="AG479" s="113"/>
      <c r="AH479" s="113"/>
      <c r="AI479" s="148"/>
    </row>
    <row r="480" spans="1:35" s="112" customFormat="1" ht="21.75" hidden="1" customHeight="1">
      <c r="A480" s="129">
        <f>IF(B479&lt;&gt;"",COUNTA(B$6:B479),"")</f>
        <v>474</v>
      </c>
      <c r="B480" s="217">
        <v>12803</v>
      </c>
      <c r="C480" s="249" t="s">
        <v>639</v>
      </c>
      <c r="D480" s="198">
        <v>4520</v>
      </c>
      <c r="E480" s="215" t="str">
        <f>VLOOKUP($B480,'trong tai xe'!A$1:B$201,2,0)</f>
        <v>2.5T</v>
      </c>
      <c r="F480" s="64" t="s">
        <v>69</v>
      </c>
      <c r="G480" s="132" t="str">
        <f>VLOOKUP(F480,Destination!$B$3:$E$337,2,0)</f>
        <v>HCM(Q9)</v>
      </c>
      <c r="H480" s="133">
        <f>VLOOKUP(F480,Destination!$B$2:$E$337,4,0)</f>
        <v>27</v>
      </c>
      <c r="I480" s="133">
        <f t="shared" si="16"/>
        <v>30</v>
      </c>
      <c r="J480" s="134">
        <f>INDEX(Cost!$A$2:$G$26,MATCH(I480,Cost!$A$2:$A$26,0),MATCH($E480,Cost!$A$2:$G$2,0))</f>
        <v>514557</v>
      </c>
      <c r="K480" s="141"/>
      <c r="L480" s="142"/>
      <c r="M480" s="228">
        <f t="shared" si="17"/>
        <v>514557</v>
      </c>
      <c r="N480" s="230"/>
      <c r="O480" s="144" t="str">
        <f>VLOOKUP($F480,Destination!B$3:G$338,6,0)</f>
        <v>THÙNG</v>
      </c>
      <c r="P480" s="231"/>
      <c r="Q480" s="198"/>
      <c r="R480" s="113"/>
      <c r="S480" s="113"/>
      <c r="T480" s="113"/>
      <c r="U480" s="113"/>
      <c r="V480" s="113"/>
      <c r="W480" s="113"/>
      <c r="X480" s="113"/>
      <c r="Y480" s="113"/>
      <c r="Z480" s="113"/>
      <c r="AA480" s="113"/>
      <c r="AB480" s="113"/>
      <c r="AC480" s="113"/>
      <c r="AD480" s="113"/>
      <c r="AE480" s="113"/>
      <c r="AF480" s="113"/>
      <c r="AG480" s="113"/>
      <c r="AH480" s="113"/>
      <c r="AI480" s="148"/>
    </row>
    <row r="481" spans="1:35" s="112" customFormat="1" ht="21.75" hidden="1" customHeight="1">
      <c r="A481" s="129">
        <f>IF(B480&lt;&gt;"",COUNTA(B$6:B480),"")</f>
        <v>475</v>
      </c>
      <c r="B481" s="217">
        <v>34439</v>
      </c>
      <c r="C481" s="249" t="s">
        <v>639</v>
      </c>
      <c r="D481" s="198">
        <v>4543</v>
      </c>
      <c r="E481" s="215" t="str">
        <f>VLOOKUP($B481,'trong tai xe'!A$1:B$201,2,0)</f>
        <v>1.2T</v>
      </c>
      <c r="F481" s="64" t="s">
        <v>106</v>
      </c>
      <c r="G481" s="132" t="str">
        <f>VLOOKUP(F481,Destination!$B$3:$E$337,2,0)</f>
        <v>HCM</v>
      </c>
      <c r="H481" s="133">
        <f>VLOOKUP(F481,Destination!$B$2:$E$337,4,0)</f>
        <v>55</v>
      </c>
      <c r="I481" s="133">
        <f t="shared" si="16"/>
        <v>60</v>
      </c>
      <c r="J481" s="134">
        <f>INDEX(Cost!$A$2:$G$26,MATCH(I481,Cost!$A$2:$A$26,0),MATCH($E481,Cost!$A$2:$G$2,0))</f>
        <v>641078</v>
      </c>
      <c r="K481" s="141"/>
      <c r="L481" s="142"/>
      <c r="M481" s="228">
        <f t="shared" si="17"/>
        <v>641078</v>
      </c>
      <c r="N481" s="230"/>
      <c r="O481" s="144" t="str">
        <f>VLOOKUP($F481,Destination!B$3:G$338,6,0)</f>
        <v>THÙNG</v>
      </c>
      <c r="P481" s="231"/>
      <c r="Q481" s="198"/>
      <c r="R481" s="113"/>
      <c r="S481" s="113"/>
      <c r="T481" s="113"/>
      <c r="U481" s="113"/>
      <c r="V481" s="113"/>
      <c r="W481" s="113"/>
      <c r="X481" s="113"/>
      <c r="Y481" s="113"/>
      <c r="Z481" s="113"/>
      <c r="AA481" s="113"/>
      <c r="AB481" s="113"/>
      <c r="AC481" s="113"/>
      <c r="AD481" s="113"/>
      <c r="AE481" s="113"/>
      <c r="AF481" s="113"/>
      <c r="AG481" s="113"/>
      <c r="AH481" s="113"/>
      <c r="AI481" s="148"/>
    </row>
    <row r="482" spans="1:35" s="112" customFormat="1" ht="21.75" hidden="1" customHeight="1">
      <c r="A482" s="129">
        <f>IF(B481&lt;&gt;"",COUNTA(B$6:B481),"")</f>
        <v>476</v>
      </c>
      <c r="B482" s="217">
        <v>44457</v>
      </c>
      <c r="C482" s="249" t="s">
        <v>639</v>
      </c>
      <c r="D482" s="198">
        <v>4553</v>
      </c>
      <c r="E482" s="215" t="str">
        <f>VLOOKUP($B482,'trong tai xe'!A$1:B$201,2,0)</f>
        <v>2.5T</v>
      </c>
      <c r="F482" s="64" t="s">
        <v>88</v>
      </c>
      <c r="G482" s="132" t="str">
        <f>VLOOKUP(F482,Destination!$B$3:$E$337,2,0)</f>
        <v>HCM</v>
      </c>
      <c r="H482" s="133">
        <f>VLOOKUP(F482,Destination!$B$2:$E$337,4,0)</f>
        <v>35</v>
      </c>
      <c r="I482" s="133">
        <f t="shared" si="16"/>
        <v>40</v>
      </c>
      <c r="J482" s="134">
        <f>INDEX(Cost!$A$2:$G$26,MATCH(I482,Cost!$A$2:$A$26,0),MATCH($E482,Cost!$A$2:$G$2,0))</f>
        <v>579395</v>
      </c>
      <c r="K482" s="141"/>
      <c r="L482" s="142"/>
      <c r="M482" s="228">
        <f t="shared" si="17"/>
        <v>579395</v>
      </c>
      <c r="N482" s="230"/>
      <c r="O482" s="144" t="str">
        <f>VLOOKUP($F482,Destination!B$3:G$338,6,0)</f>
        <v>BOARD</v>
      </c>
      <c r="P482" s="231"/>
      <c r="Q482" s="198"/>
      <c r="R482" s="113"/>
      <c r="S482" s="113"/>
      <c r="T482" s="113"/>
      <c r="U482" s="113"/>
      <c r="V482" s="113"/>
      <c r="W482" s="113"/>
      <c r="X482" s="113"/>
      <c r="Y482" s="113"/>
      <c r="Z482" s="113"/>
      <c r="AA482" s="113"/>
      <c r="AB482" s="113"/>
      <c r="AC482" s="113"/>
      <c r="AD482" s="113"/>
      <c r="AE482" s="113"/>
      <c r="AF482" s="113"/>
      <c r="AG482" s="113"/>
      <c r="AH482" s="113"/>
      <c r="AI482" s="148"/>
    </row>
    <row r="483" spans="1:35" s="112" customFormat="1" ht="21.75" hidden="1" customHeight="1">
      <c r="A483" s="129">
        <f>IF(B482&lt;&gt;"",COUNTA(B$6:B482),"")</f>
        <v>477</v>
      </c>
      <c r="B483" s="217">
        <v>46674</v>
      </c>
      <c r="C483" s="249" t="s">
        <v>639</v>
      </c>
      <c r="D483" s="198">
        <v>4560</v>
      </c>
      <c r="E483" s="215" t="str">
        <f>VLOOKUP($B483,'trong tai xe'!A$1:B$201,2,0)</f>
        <v>8T</v>
      </c>
      <c r="F483" s="64" t="s">
        <v>93</v>
      </c>
      <c r="G483" s="132" t="str">
        <f>VLOOKUP(F483,Destination!$B$3:$E$337,2,0)</f>
        <v>HCM</v>
      </c>
      <c r="H483" s="133">
        <f>VLOOKUP(F483,Destination!$B$2:$E$337,4,0)</f>
        <v>12</v>
      </c>
      <c r="I483" s="133">
        <f t="shared" si="16"/>
        <v>20</v>
      </c>
      <c r="J483" s="199">
        <v>900000</v>
      </c>
      <c r="K483" s="141"/>
      <c r="L483" s="142"/>
      <c r="M483" s="228">
        <f t="shared" si="17"/>
        <v>900000</v>
      </c>
      <c r="N483" s="230"/>
      <c r="O483" s="144" t="str">
        <f>VLOOKUP($F483,Destination!B$3:G$338,6,0)</f>
        <v>THÙNG</v>
      </c>
      <c r="P483" s="231"/>
      <c r="Q483" s="198"/>
      <c r="R483" s="113"/>
      <c r="S483" s="113"/>
      <c r="T483" s="113"/>
      <c r="U483" s="113"/>
      <c r="V483" s="113"/>
      <c r="W483" s="113"/>
      <c r="X483" s="113"/>
      <c r="Y483" s="113"/>
      <c r="Z483" s="113"/>
      <c r="AA483" s="113"/>
      <c r="AB483" s="113"/>
      <c r="AC483" s="113"/>
      <c r="AD483" s="113"/>
      <c r="AE483" s="113"/>
      <c r="AF483" s="113"/>
      <c r="AG483" s="113"/>
      <c r="AH483" s="113"/>
      <c r="AI483" s="148"/>
    </row>
    <row r="484" spans="1:35" s="112" customFormat="1" ht="21.75" hidden="1" customHeight="1">
      <c r="A484" s="129">
        <f>IF(B483&lt;&gt;"",COUNTA(B$6:B483),"")</f>
        <v>478</v>
      </c>
      <c r="B484" s="217">
        <v>46785</v>
      </c>
      <c r="C484" s="249" t="s">
        <v>639</v>
      </c>
      <c r="D484" s="198">
        <v>4561</v>
      </c>
      <c r="E484" s="215" t="str">
        <f>VLOOKUP($B484,'trong tai xe'!A$1:B$201,2,0)</f>
        <v>2.5T</v>
      </c>
      <c r="F484" s="264" t="s">
        <v>86</v>
      </c>
      <c r="G484" s="132" t="str">
        <f>VLOOKUP(F484,Destination!$B$3:$E$337,2,0)</f>
        <v>Binh Duong</v>
      </c>
      <c r="H484" s="133">
        <f>VLOOKUP(F484,Destination!$B$2:$E$337,4,0)</f>
        <v>25</v>
      </c>
      <c r="I484" s="133">
        <f t="shared" si="16"/>
        <v>30</v>
      </c>
      <c r="J484" s="134">
        <f>INDEX(Cost!$A$2:$G$26,MATCH(I484,Cost!$A$2:$A$26,0),MATCH($E484,Cost!$A$2:$G$2,0))</f>
        <v>514557</v>
      </c>
      <c r="K484" s="141"/>
      <c r="L484" s="142"/>
      <c r="M484" s="228">
        <f t="shared" si="17"/>
        <v>514557</v>
      </c>
      <c r="N484" s="230"/>
      <c r="O484" s="144" t="str">
        <f>VLOOKUP($F484,Destination!B$3:G$338,6,0)</f>
        <v>BOARD</v>
      </c>
      <c r="P484" s="231"/>
      <c r="Q484" s="198"/>
      <c r="R484" s="113"/>
      <c r="S484" s="113"/>
      <c r="T484" s="113"/>
      <c r="U484" s="113"/>
      <c r="V484" s="113"/>
      <c r="W484" s="113"/>
      <c r="X484" s="113"/>
      <c r="Y484" s="113"/>
      <c r="Z484" s="113"/>
      <c r="AA484" s="113"/>
      <c r="AB484" s="113"/>
      <c r="AC484" s="113"/>
      <c r="AD484" s="113"/>
      <c r="AE484" s="113"/>
      <c r="AF484" s="113"/>
      <c r="AG484" s="113"/>
      <c r="AH484" s="113"/>
      <c r="AI484" s="148"/>
    </row>
    <row r="485" spans="1:35" s="112" customFormat="1" ht="21.75" hidden="1" customHeight="1">
      <c r="A485" s="129">
        <f>IF(B484&lt;&gt;"",COUNTA(B$6:B484),"")</f>
        <v>479</v>
      </c>
      <c r="B485" s="217">
        <v>4662</v>
      </c>
      <c r="C485" s="249" t="s">
        <v>639</v>
      </c>
      <c r="D485" s="198">
        <v>4550</v>
      </c>
      <c r="E485" s="215" t="str">
        <f>VLOOKUP($B485,'trong tai xe'!A$1:B$201,2,0)</f>
        <v>2.5T</v>
      </c>
      <c r="F485" s="262" t="s">
        <v>82</v>
      </c>
      <c r="G485" s="132" t="str">
        <f>VLOOKUP(F485,Destination!$B$3:$E$337,2,0)</f>
        <v>HCM</v>
      </c>
      <c r="H485" s="133">
        <f>VLOOKUP(F485,Destination!$B$2:$E$337,4,0)</f>
        <v>35</v>
      </c>
      <c r="I485" s="133">
        <f t="shared" si="16"/>
        <v>40</v>
      </c>
      <c r="J485" s="134">
        <f>INDEX(Cost!$A$2:$G$26,MATCH(I485,Cost!$A$2:$A$26,0),MATCH($E485,Cost!$A$2:$G$2,0))</f>
        <v>579395</v>
      </c>
      <c r="K485" s="141"/>
      <c r="L485" s="142"/>
      <c r="M485" s="228">
        <f t="shared" si="17"/>
        <v>579395</v>
      </c>
      <c r="N485" s="230"/>
      <c r="O485" s="144" t="str">
        <f>VLOOKUP($F485,Destination!B$3:G$338,6,0)</f>
        <v>BOARD</v>
      </c>
      <c r="P485" s="231"/>
      <c r="Q485" s="198"/>
      <c r="R485" s="113"/>
      <c r="S485" s="113"/>
      <c r="T485" s="113"/>
      <c r="U485" s="113"/>
      <c r="V485" s="113"/>
      <c r="W485" s="113"/>
      <c r="X485" s="113"/>
      <c r="Y485" s="113"/>
      <c r="Z485" s="113"/>
      <c r="AA485" s="113"/>
      <c r="AB485" s="113"/>
      <c r="AC485" s="113"/>
      <c r="AD485" s="113"/>
      <c r="AE485" s="113"/>
      <c r="AF485" s="113"/>
      <c r="AG485" s="113"/>
      <c r="AH485" s="113"/>
      <c r="AI485" s="148"/>
    </row>
    <row r="486" spans="1:35" s="112" customFormat="1" ht="21.75" hidden="1" customHeight="1">
      <c r="A486" s="129">
        <f>IF(B485&lt;&gt;"",COUNTA(B$6:B485),"")</f>
        <v>480</v>
      </c>
      <c r="B486" s="217">
        <v>1096</v>
      </c>
      <c r="C486" s="249" t="s">
        <v>639</v>
      </c>
      <c r="D486" s="198">
        <v>4548</v>
      </c>
      <c r="E486" s="215" t="str">
        <f>VLOOKUP($B486,'trong tai xe'!A$1:B$201,2,0)</f>
        <v>2.5T</v>
      </c>
      <c r="F486" s="262" t="s">
        <v>76</v>
      </c>
      <c r="G486" s="132" t="str">
        <f>VLOOKUP(F486,Destination!$B$3:$E$337,2,0)</f>
        <v>Binh Duong</v>
      </c>
      <c r="H486" s="133">
        <f>VLOOKUP(F486,Destination!$B$2:$E$337,4,0)</f>
        <v>1</v>
      </c>
      <c r="I486" s="133">
        <f t="shared" si="16"/>
        <v>10</v>
      </c>
      <c r="J486" s="199">
        <f>INDEX(Cost!$A$2:$G$26,MATCH(I486,Cost!$A$2:$A$26,0),MATCH($E486,Cost!$A$2:$G$2,0))*0.9</f>
        <v>337641.3</v>
      </c>
      <c r="K486" s="141"/>
      <c r="L486" s="142"/>
      <c r="M486" s="228">
        <f t="shared" si="17"/>
        <v>337641.3</v>
      </c>
      <c r="N486" s="230"/>
      <c r="O486" s="144" t="str">
        <f>VLOOKUP($F486,Destination!B$3:G$338,6,0)</f>
        <v>THÙNG</v>
      </c>
      <c r="P486" s="231"/>
      <c r="Q486" s="198"/>
      <c r="R486" s="113"/>
      <c r="S486" s="113"/>
      <c r="T486" s="113"/>
      <c r="U486" s="113"/>
      <c r="V486" s="113"/>
      <c r="W486" s="113"/>
      <c r="X486" s="113"/>
      <c r="Y486" s="113"/>
      <c r="Z486" s="113"/>
      <c r="AA486" s="113"/>
      <c r="AB486" s="113"/>
      <c r="AC486" s="113"/>
      <c r="AD486" s="113"/>
      <c r="AE486" s="113"/>
      <c r="AF486" s="113"/>
      <c r="AG486" s="113"/>
      <c r="AH486" s="113"/>
      <c r="AI486" s="148"/>
    </row>
    <row r="487" spans="1:35" s="112" customFormat="1" ht="21.75" hidden="1" customHeight="1">
      <c r="A487" s="129">
        <f>IF(B486&lt;&gt;"",COUNTA(B$6:B486),"")</f>
        <v>481</v>
      </c>
      <c r="B487" s="254" t="s">
        <v>43</v>
      </c>
      <c r="C487" s="249" t="s">
        <v>639</v>
      </c>
      <c r="D487" s="198">
        <v>4547</v>
      </c>
      <c r="E487" s="215" t="str">
        <f>VLOOKUP($B487,'trong tai xe'!A$1:B$201,2,0)</f>
        <v>8T</v>
      </c>
      <c r="F487" s="262" t="s">
        <v>140</v>
      </c>
      <c r="G487" s="132" t="str">
        <f>VLOOKUP(F487,Destination!$B$3:$E$337,2,0)</f>
        <v>Vung Tau</v>
      </c>
      <c r="H487" s="133">
        <f>VLOOKUP(F487,Destination!$B$2:$E$337,4,0)</f>
        <v>100</v>
      </c>
      <c r="I487" s="133">
        <f t="shared" si="16"/>
        <v>100</v>
      </c>
      <c r="J487" s="134">
        <f>INDEX(Cost!$A$2:$G$26,MATCH(I487,Cost!$A$2:$A$26,0),MATCH($E487,Cost!$A$2:$G$2,0))</f>
        <v>1868569</v>
      </c>
      <c r="K487" s="141"/>
      <c r="L487" s="142"/>
      <c r="M487" s="228">
        <f t="shared" si="17"/>
        <v>1868569</v>
      </c>
      <c r="N487" s="230"/>
      <c r="O487" s="144">
        <f>VLOOKUP($F487,Destination!B$3:G$338,6,0)</f>
        <v>0</v>
      </c>
      <c r="P487" s="231"/>
      <c r="Q487" s="198"/>
      <c r="R487" s="113"/>
      <c r="S487" s="113"/>
      <c r="T487" s="113"/>
      <c r="U487" s="113"/>
      <c r="V487" s="113"/>
      <c r="W487" s="113"/>
      <c r="X487" s="113"/>
      <c r="Y487" s="113"/>
      <c r="Z487" s="113"/>
      <c r="AA487" s="113"/>
      <c r="AB487" s="113"/>
      <c r="AC487" s="113"/>
      <c r="AD487" s="113"/>
      <c r="AE487" s="113"/>
      <c r="AF487" s="113"/>
      <c r="AG487" s="113"/>
      <c r="AH487" s="113"/>
      <c r="AI487" s="148"/>
    </row>
    <row r="488" spans="1:35" s="112" customFormat="1" ht="21.75" hidden="1" customHeight="1">
      <c r="A488" s="129">
        <f>IF(B487&lt;&gt;"",COUNTA(B$6:B487),"")</f>
        <v>482</v>
      </c>
      <c r="B488" s="217">
        <v>19791</v>
      </c>
      <c r="C488" s="249" t="s">
        <v>639</v>
      </c>
      <c r="D488" s="198">
        <v>4546</v>
      </c>
      <c r="E488" s="215" t="str">
        <f>VLOOKUP($B488,'trong tai xe'!A$1:B$201,2,0)</f>
        <v>8T</v>
      </c>
      <c r="F488" s="262" t="s">
        <v>89</v>
      </c>
      <c r="G488" s="132" t="str">
        <f>VLOOKUP(F488,Destination!$B$3:$E$337,2,0)</f>
        <v>Binh Duong</v>
      </c>
      <c r="H488" s="133">
        <f>VLOOKUP(F488,Destination!$B$2:$E$337,4,0)</f>
        <v>10</v>
      </c>
      <c r="I488" s="133">
        <f t="shared" si="16"/>
        <v>10</v>
      </c>
      <c r="J488" s="134">
        <f>INDEX(Cost!$A$2:$G$26,MATCH(I488,Cost!$A$2:$A$26,0),MATCH($E488,Cost!$A$2:$G$2,0))</f>
        <v>941356</v>
      </c>
      <c r="K488" s="141"/>
      <c r="L488" s="142"/>
      <c r="M488" s="228">
        <f t="shared" si="17"/>
        <v>941356</v>
      </c>
      <c r="N488" s="230"/>
      <c r="O488" s="144" t="str">
        <f>VLOOKUP($F488,Destination!B$3:G$338,6,0)</f>
        <v>THÙNG</v>
      </c>
      <c r="P488" s="231"/>
      <c r="Q488" s="198"/>
      <c r="R488" s="113"/>
      <c r="S488" s="113"/>
      <c r="T488" s="113"/>
      <c r="U488" s="113"/>
      <c r="V488" s="113"/>
      <c r="W488" s="113"/>
      <c r="X488" s="113"/>
      <c r="Y488" s="113"/>
      <c r="Z488" s="113"/>
      <c r="AA488" s="113"/>
      <c r="AB488" s="113"/>
      <c r="AC488" s="113"/>
      <c r="AD488" s="113"/>
      <c r="AE488" s="113"/>
      <c r="AF488" s="113"/>
      <c r="AG488" s="113"/>
      <c r="AH488" s="113"/>
      <c r="AI488" s="148"/>
    </row>
    <row r="489" spans="1:35" s="112" customFormat="1" ht="21.75" hidden="1" customHeight="1">
      <c r="A489" s="129">
        <f>IF(B488&lt;&gt;"",COUNTA(B$6:B488),"")</f>
        <v>483</v>
      </c>
      <c r="B489" s="217">
        <v>12803</v>
      </c>
      <c r="C489" s="249" t="s">
        <v>639</v>
      </c>
      <c r="D489" s="198">
        <v>4564</v>
      </c>
      <c r="E489" s="215" t="str">
        <f>VLOOKUP($B489,'trong tai xe'!A$1:B$201,2,0)</f>
        <v>2.5T</v>
      </c>
      <c r="F489" s="262" t="s">
        <v>88</v>
      </c>
      <c r="G489" s="132" t="str">
        <f>VLOOKUP(F489,Destination!$B$3:$E$337,2,0)</f>
        <v>HCM</v>
      </c>
      <c r="H489" s="133">
        <f>VLOOKUP(F489,Destination!$B$2:$E$337,4,0)</f>
        <v>35</v>
      </c>
      <c r="I489" s="133">
        <f t="shared" si="16"/>
        <v>40</v>
      </c>
      <c r="J489" s="134">
        <f>INDEX(Cost!$A$2:$G$26,MATCH(I489,Cost!$A$2:$A$26,0),MATCH($E489,Cost!$A$2:$G$2,0))</f>
        <v>579395</v>
      </c>
      <c r="K489" s="141"/>
      <c r="L489" s="142"/>
      <c r="M489" s="228">
        <f t="shared" si="17"/>
        <v>579395</v>
      </c>
      <c r="N489" s="230"/>
      <c r="O489" s="144" t="str">
        <f>VLOOKUP($F489,Destination!B$3:G$338,6,0)</f>
        <v>BOARD</v>
      </c>
      <c r="P489" s="231"/>
      <c r="Q489" s="198"/>
      <c r="R489" s="113"/>
      <c r="S489" s="113"/>
      <c r="T489" s="113"/>
      <c r="U489" s="113"/>
      <c r="V489" s="113"/>
      <c r="W489" s="113"/>
      <c r="X489" s="113"/>
      <c r="Y489" s="113"/>
      <c r="Z489" s="113"/>
      <c r="AA489" s="113"/>
      <c r="AB489" s="113"/>
      <c r="AC489" s="113"/>
      <c r="AD489" s="113"/>
      <c r="AE489" s="113"/>
      <c r="AF489" s="113"/>
      <c r="AG489" s="113"/>
      <c r="AH489" s="113"/>
      <c r="AI489" s="148"/>
    </row>
    <row r="490" spans="1:35" s="112" customFormat="1" ht="21.75" hidden="1" customHeight="1">
      <c r="A490" s="129">
        <f>IF(B489&lt;&gt;"",COUNTA(B$6:B489),"")</f>
        <v>484</v>
      </c>
      <c r="B490" s="217">
        <v>2959</v>
      </c>
      <c r="C490" s="249" t="s">
        <v>639</v>
      </c>
      <c r="D490" s="198">
        <v>4545</v>
      </c>
      <c r="E490" s="215" t="str">
        <f>VLOOKUP($B490,'trong tai xe'!A$1:B$201,2,0)</f>
        <v>2.5T</v>
      </c>
      <c r="F490" s="262" t="s">
        <v>92</v>
      </c>
      <c r="G490" s="132" t="str">
        <f>VLOOKUP(F490,Destination!$B$3:$E$337,2,0)</f>
        <v>HCM</v>
      </c>
      <c r="H490" s="133">
        <f>VLOOKUP(F490,Destination!$B$2:$E$337,4,0)</f>
        <v>8</v>
      </c>
      <c r="I490" s="133">
        <f t="shared" si="16"/>
        <v>10</v>
      </c>
      <c r="J490" s="134">
        <f>INDEX(Cost!$A$2:$G$26,MATCH(I490,Cost!$A$2:$A$26,0),MATCH($E490,Cost!$A$2:$G$2,0))</f>
        <v>375157</v>
      </c>
      <c r="K490" s="141"/>
      <c r="L490" s="142"/>
      <c r="M490" s="228">
        <f t="shared" si="17"/>
        <v>375157</v>
      </c>
      <c r="N490" s="230"/>
      <c r="O490" s="144" t="str">
        <f>VLOOKUP($F490,Destination!B$3:G$338,6,0)</f>
        <v>BOARD</v>
      </c>
      <c r="P490" s="231"/>
      <c r="Q490" s="198"/>
      <c r="R490" s="113"/>
      <c r="S490" s="113"/>
      <c r="T490" s="113"/>
      <c r="U490" s="113"/>
      <c r="V490" s="113"/>
      <c r="W490" s="113"/>
      <c r="X490" s="113"/>
      <c r="Y490" s="113"/>
      <c r="Z490" s="113"/>
      <c r="AA490" s="113"/>
      <c r="AB490" s="113"/>
      <c r="AC490" s="113"/>
      <c r="AD490" s="113"/>
      <c r="AE490" s="113"/>
      <c r="AF490" s="113"/>
      <c r="AG490" s="113"/>
      <c r="AH490" s="113"/>
      <c r="AI490" s="148"/>
    </row>
    <row r="491" spans="1:35" s="112" customFormat="1" ht="21.75" hidden="1" customHeight="1">
      <c r="A491" s="129">
        <f>IF(B490&lt;&gt;"",COUNTA(B$6:B490),"")</f>
        <v>485</v>
      </c>
      <c r="B491" s="254" t="s">
        <v>45</v>
      </c>
      <c r="C491" s="249" t="s">
        <v>639</v>
      </c>
      <c r="D491" s="198">
        <v>4528</v>
      </c>
      <c r="E491" s="215" t="str">
        <f>VLOOKUP($B491,'trong tai xe'!A$1:B$201,2,0)</f>
        <v>2.5T</v>
      </c>
      <c r="F491" s="262" t="s">
        <v>69</v>
      </c>
      <c r="G491" s="132" t="str">
        <f>VLOOKUP(F491,Destination!$B$3:$E$337,2,0)</f>
        <v>HCM(Q9)</v>
      </c>
      <c r="H491" s="133">
        <f>VLOOKUP(F491,Destination!$B$2:$E$337,4,0)</f>
        <v>27</v>
      </c>
      <c r="I491" s="133">
        <f t="shared" si="16"/>
        <v>30</v>
      </c>
      <c r="J491" s="134">
        <f>INDEX(Cost!$A$2:$G$26,MATCH(I491,Cost!$A$2:$A$26,0),MATCH($E491,Cost!$A$2:$G$2,0))</f>
        <v>514557</v>
      </c>
      <c r="K491" s="197"/>
      <c r="L491" s="196"/>
      <c r="M491" s="228">
        <f t="shared" si="17"/>
        <v>514557</v>
      </c>
      <c r="N491" s="230"/>
      <c r="O491" s="144" t="str">
        <f>VLOOKUP($F491,Destination!B$3:G$338,6,0)</f>
        <v>THÙNG</v>
      </c>
      <c r="P491" s="231"/>
      <c r="Q491" s="198"/>
      <c r="R491" s="113"/>
      <c r="S491" s="113"/>
      <c r="T491" s="113"/>
      <c r="U491" s="113"/>
      <c r="V491" s="113"/>
      <c r="W491" s="113"/>
      <c r="X491" s="113"/>
      <c r="Y491" s="113"/>
      <c r="Z491" s="113"/>
      <c r="AA491" s="113"/>
      <c r="AB491" s="113"/>
      <c r="AC491" s="113"/>
      <c r="AD491" s="113"/>
      <c r="AE491" s="113"/>
      <c r="AF491" s="113"/>
      <c r="AG491" s="113"/>
      <c r="AH491" s="113"/>
      <c r="AI491" s="148"/>
    </row>
    <row r="492" spans="1:35" s="112" customFormat="1" ht="21.75" hidden="1" customHeight="1">
      <c r="A492" s="129">
        <f>IF(B491&lt;&gt;"",COUNTA(B$6:B491),"")</f>
        <v>486</v>
      </c>
      <c r="B492" s="217">
        <v>64551</v>
      </c>
      <c r="C492" s="249" t="s">
        <v>640</v>
      </c>
      <c r="D492" s="198">
        <v>4418</v>
      </c>
      <c r="E492" s="215" t="str">
        <f>VLOOKUP($B492,'trong tai xe'!A$1:B$201,2,0)</f>
        <v>5T</v>
      </c>
      <c r="F492" s="262" t="s">
        <v>69</v>
      </c>
      <c r="G492" s="132" t="str">
        <f>VLOOKUP(F492,Destination!$B$3:$E$337,2,0)</f>
        <v>HCM(Q9)</v>
      </c>
      <c r="H492" s="133">
        <f>VLOOKUP(F492,Destination!$B$2:$E$337,4,0)</f>
        <v>27</v>
      </c>
      <c r="I492" s="133">
        <f t="shared" si="16"/>
        <v>30</v>
      </c>
      <c r="J492" s="134">
        <f>INDEX(Cost!$A$2:$G$26,MATCH(I492,Cost!$A$2:$A$26,0),MATCH($E492,Cost!$A$2:$G$2,0))</f>
        <v>691065</v>
      </c>
      <c r="K492" s="141"/>
      <c r="L492" s="142"/>
      <c r="M492" s="228">
        <f t="shared" si="17"/>
        <v>691065</v>
      </c>
      <c r="N492" s="230"/>
      <c r="O492" s="144" t="str">
        <f>VLOOKUP($F492,Destination!B$3:G$338,6,0)</f>
        <v>THÙNG</v>
      </c>
      <c r="P492" s="231"/>
      <c r="Q492" s="198"/>
      <c r="R492" s="113"/>
      <c r="S492" s="113"/>
      <c r="T492" s="113"/>
      <c r="U492" s="113"/>
      <c r="V492" s="113"/>
      <c r="W492" s="113"/>
      <c r="X492" s="113"/>
      <c r="Y492" s="113"/>
      <c r="Z492" s="113"/>
      <c r="AA492" s="113"/>
      <c r="AB492" s="113"/>
      <c r="AC492" s="113"/>
      <c r="AD492" s="113"/>
      <c r="AE492" s="113"/>
      <c r="AF492" s="113"/>
      <c r="AG492" s="113"/>
      <c r="AH492" s="113"/>
      <c r="AI492" s="148"/>
    </row>
    <row r="493" spans="1:35" s="112" customFormat="1" ht="21.75" hidden="1" customHeight="1">
      <c r="A493" s="129">
        <f>IF(B492&lt;&gt;"",COUNTA(B$6:B492),"")</f>
        <v>487</v>
      </c>
      <c r="B493" s="217">
        <v>1096</v>
      </c>
      <c r="C493" s="249" t="s">
        <v>640</v>
      </c>
      <c r="D493" s="198">
        <v>4616</v>
      </c>
      <c r="E493" s="215" t="str">
        <f>VLOOKUP($B493,'trong tai xe'!A$1:B$201,2,0)</f>
        <v>2.5T</v>
      </c>
      <c r="F493" s="64" t="s">
        <v>75</v>
      </c>
      <c r="G493" s="132" t="str">
        <f>VLOOKUP(F493,Destination!$B$3:$E$337,2,0)</f>
        <v>VINH LONG</v>
      </c>
      <c r="H493" s="133">
        <f>VLOOKUP(F493,Destination!$B$2:$E$337,4,0)</f>
        <v>179</v>
      </c>
      <c r="I493" s="133">
        <f t="shared" si="16"/>
        <v>180</v>
      </c>
      <c r="J493" s="134">
        <f>INDEX(Cost!$A$2:$G$26,MATCH(I493,Cost!$A$2:$A$26,0),MATCH($E493,Cost!$A$2:$G$2,0))</f>
        <v>2781000</v>
      </c>
      <c r="K493" s="141"/>
      <c r="L493" s="142"/>
      <c r="M493" s="228">
        <f t="shared" si="17"/>
        <v>2781000</v>
      </c>
      <c r="N493" s="230"/>
      <c r="O493" s="144" t="str">
        <f>VLOOKUP($F493,Destination!B$3:G$338,6,0)</f>
        <v>THÙNG</v>
      </c>
      <c r="P493" s="231"/>
      <c r="Q493" s="198"/>
      <c r="R493" s="113"/>
      <c r="S493" s="113"/>
      <c r="T493" s="113"/>
      <c r="U493" s="113"/>
      <c r="V493" s="113"/>
      <c r="W493" s="113"/>
      <c r="X493" s="113"/>
      <c r="Y493" s="113"/>
      <c r="Z493" s="113"/>
      <c r="AA493" s="113"/>
      <c r="AB493" s="113"/>
      <c r="AC493" s="113"/>
      <c r="AD493" s="113"/>
      <c r="AE493" s="113"/>
      <c r="AF493" s="113"/>
      <c r="AG493" s="113"/>
      <c r="AH493" s="113"/>
      <c r="AI493" s="148"/>
    </row>
    <row r="494" spans="1:35" s="112" customFormat="1" ht="21.75" hidden="1" customHeight="1">
      <c r="A494" s="129">
        <f>IF(B493&lt;&gt;"",COUNTA(B$6:B493),"")</f>
        <v>488</v>
      </c>
      <c r="B494" s="217">
        <v>13650</v>
      </c>
      <c r="C494" s="249" t="s">
        <v>640</v>
      </c>
      <c r="D494" s="198">
        <v>4620</v>
      </c>
      <c r="E494" s="215" t="str">
        <f>VLOOKUP($B494,'trong tai xe'!A$1:B$201,2,0)</f>
        <v>2.5T</v>
      </c>
      <c r="F494" s="64" t="s">
        <v>82</v>
      </c>
      <c r="G494" s="132" t="str">
        <f>VLOOKUP(F494,Destination!$B$3:$E$337,2,0)</f>
        <v>HCM</v>
      </c>
      <c r="H494" s="133">
        <f>VLOOKUP(F494,Destination!$B$2:$E$337,4,0)</f>
        <v>35</v>
      </c>
      <c r="I494" s="133">
        <f t="shared" si="16"/>
        <v>40</v>
      </c>
      <c r="J494" s="134">
        <f>INDEX(Cost!$A$2:$G$26,MATCH(I494,Cost!$A$2:$A$26,0),MATCH($E494,Cost!$A$2:$G$2,0))</f>
        <v>579395</v>
      </c>
      <c r="K494" s="141"/>
      <c r="L494" s="142"/>
      <c r="M494" s="228">
        <f t="shared" si="17"/>
        <v>579395</v>
      </c>
      <c r="N494" s="230"/>
      <c r="O494" s="144" t="str">
        <f>VLOOKUP($F494,Destination!B$3:G$338,6,0)</f>
        <v>BOARD</v>
      </c>
      <c r="P494" s="231"/>
      <c r="Q494" s="198"/>
      <c r="R494" s="113"/>
      <c r="S494" s="113"/>
      <c r="T494" s="113"/>
      <c r="U494" s="113"/>
      <c r="V494" s="113"/>
      <c r="W494" s="113"/>
      <c r="X494" s="113"/>
      <c r="Y494" s="113"/>
      <c r="Z494" s="113"/>
      <c r="AA494" s="113"/>
      <c r="AB494" s="113"/>
      <c r="AC494" s="113"/>
      <c r="AD494" s="113"/>
      <c r="AE494" s="113"/>
      <c r="AF494" s="113"/>
      <c r="AG494" s="113"/>
      <c r="AH494" s="113"/>
      <c r="AI494" s="148"/>
    </row>
    <row r="495" spans="1:35" s="112" customFormat="1" ht="21.75" hidden="1" customHeight="1">
      <c r="A495" s="129">
        <f>IF(B494&lt;&gt;"",COUNTA(B$6:B494),"")</f>
        <v>489</v>
      </c>
      <c r="B495" s="254" t="s">
        <v>43</v>
      </c>
      <c r="C495" s="249" t="s">
        <v>640</v>
      </c>
      <c r="D495" s="198">
        <v>4618</v>
      </c>
      <c r="E495" s="215" t="str">
        <f>VLOOKUP($B495,'trong tai xe'!A$1:B$201,2,0)</f>
        <v>8T</v>
      </c>
      <c r="F495" s="64" t="s">
        <v>75</v>
      </c>
      <c r="G495" s="132" t="str">
        <f>VLOOKUP(F495,Destination!$B$3:$E$337,2,0)</f>
        <v>VINH LONG</v>
      </c>
      <c r="H495" s="133">
        <f>VLOOKUP(F495,Destination!$B$2:$E$337,4,0)</f>
        <v>179</v>
      </c>
      <c r="I495" s="133">
        <f t="shared" si="16"/>
        <v>180</v>
      </c>
      <c r="J495" s="134">
        <f>INDEX(Cost!$A$2:$G$26,MATCH(I495,Cost!$A$2:$A$26,0),MATCH($E495,Cost!$A$2:$G$2,0))</f>
        <v>5047000</v>
      </c>
      <c r="K495" s="141"/>
      <c r="L495" s="142"/>
      <c r="M495" s="228">
        <f t="shared" si="17"/>
        <v>5047000</v>
      </c>
      <c r="N495" s="230"/>
      <c r="O495" s="144" t="str">
        <f>VLOOKUP($F495,Destination!B$3:G$338,6,0)</f>
        <v>THÙNG</v>
      </c>
      <c r="P495" s="231"/>
      <c r="Q495" s="198"/>
      <c r="R495" s="113"/>
      <c r="S495" s="113"/>
      <c r="T495" s="113"/>
      <c r="U495" s="113"/>
      <c r="V495" s="113"/>
      <c r="W495" s="113"/>
      <c r="X495" s="113"/>
      <c r="Y495" s="113"/>
      <c r="Z495" s="113"/>
      <c r="AA495" s="113"/>
      <c r="AB495" s="113"/>
      <c r="AC495" s="113"/>
      <c r="AD495" s="113"/>
      <c r="AE495" s="113"/>
      <c r="AF495" s="113"/>
      <c r="AG495" s="113"/>
      <c r="AH495" s="113"/>
      <c r="AI495" s="148"/>
    </row>
    <row r="496" spans="1:35" s="112" customFormat="1" ht="21.75" hidden="1" customHeight="1">
      <c r="A496" s="129">
        <f>IF(B495&lt;&gt;"",COUNTA(B$6:B495),"")</f>
        <v>490</v>
      </c>
      <c r="B496" s="217">
        <v>14459</v>
      </c>
      <c r="C496" s="249" t="s">
        <v>640</v>
      </c>
      <c r="D496" s="198">
        <v>4425</v>
      </c>
      <c r="E496" s="215" t="str">
        <f>VLOOKUP($B496,'trong tai xe'!A$1:B$201,2,0)</f>
        <v>1.2T</v>
      </c>
      <c r="F496" s="64" t="s">
        <v>96</v>
      </c>
      <c r="G496" s="132" t="str">
        <f>VLOOKUP(F496,Destination!$B$3:$E$337,2,0)</f>
        <v>SONG THAN</v>
      </c>
      <c r="H496" s="133">
        <f>VLOOKUP(F496,Destination!$B$2:$E$337,4,0)</f>
        <v>17</v>
      </c>
      <c r="I496" s="133">
        <f t="shared" si="16"/>
        <v>20</v>
      </c>
      <c r="J496" s="134">
        <f>INDEX(Cost!$A$2:$G$26,MATCH(I496,Cost!$A$2:$A$26,0),MATCH($E496,Cost!$A$2:$G$2,0))</f>
        <v>404749</v>
      </c>
      <c r="K496" s="141"/>
      <c r="L496" s="142"/>
      <c r="M496" s="228">
        <f t="shared" si="17"/>
        <v>404749</v>
      </c>
      <c r="N496" s="230"/>
      <c r="O496" s="144" t="str">
        <f>VLOOKUP($F496,Destination!B$3:G$338,6,0)</f>
        <v>THÙNG</v>
      </c>
      <c r="P496" s="231"/>
      <c r="Q496" s="198"/>
      <c r="R496" s="113"/>
      <c r="S496" s="113"/>
      <c r="T496" s="113"/>
      <c r="U496" s="113"/>
      <c r="V496" s="113"/>
      <c r="W496" s="113"/>
      <c r="X496" s="113"/>
      <c r="Y496" s="113"/>
      <c r="Z496" s="113"/>
      <c r="AA496" s="113"/>
      <c r="AB496" s="113"/>
      <c r="AC496" s="113"/>
      <c r="AD496" s="113"/>
      <c r="AE496" s="113"/>
      <c r="AF496" s="113"/>
      <c r="AG496" s="113"/>
      <c r="AH496" s="113"/>
      <c r="AI496" s="148"/>
    </row>
    <row r="497" spans="1:35" s="112" customFormat="1" ht="21.75" hidden="1" customHeight="1">
      <c r="A497" s="129">
        <f>IF(B496&lt;&gt;"",COUNTA(B$6:B496),"")</f>
        <v>491</v>
      </c>
      <c r="B497" s="217">
        <v>20669</v>
      </c>
      <c r="C497" s="249" t="s">
        <v>640</v>
      </c>
      <c r="D497" s="198">
        <v>4424</v>
      </c>
      <c r="E497" s="215" t="str">
        <f>VLOOKUP($B497,'trong tai xe'!A$1:B$201,2,0)</f>
        <v>2.5T</v>
      </c>
      <c r="F497" s="64" t="s">
        <v>77</v>
      </c>
      <c r="G497" s="132" t="str">
        <f>VLOOKUP(F497,Destination!$B$3:$E$337,2,0)</f>
        <v>SONG THAN 3</v>
      </c>
      <c r="H497" s="133">
        <f>VLOOKUP(F497,Destination!$B$2:$E$337,4,0)</f>
        <v>24</v>
      </c>
      <c r="I497" s="133">
        <f t="shared" si="16"/>
        <v>30</v>
      </c>
      <c r="J497" s="134">
        <f>INDEX(Cost!$A$2:$G$26,MATCH(I497,Cost!$A$2:$A$26,0),MATCH($E497,Cost!$A$2:$G$2,0))</f>
        <v>514557</v>
      </c>
      <c r="K497" s="141"/>
      <c r="L497" s="142"/>
      <c r="M497" s="228">
        <f t="shared" si="17"/>
        <v>514557</v>
      </c>
      <c r="N497" s="230"/>
      <c r="O497" s="144" t="str">
        <f>VLOOKUP($F497,Destination!B$3:G$338,6,0)</f>
        <v>BOARD</v>
      </c>
      <c r="P497" s="231"/>
      <c r="Q497" s="198"/>
      <c r="R497" s="113"/>
      <c r="S497" s="113"/>
      <c r="T497" s="113"/>
      <c r="U497" s="113"/>
      <c r="V497" s="113"/>
      <c r="W497" s="113"/>
      <c r="X497" s="113"/>
      <c r="Y497" s="113"/>
      <c r="Z497" s="113"/>
      <c r="AA497" s="113"/>
      <c r="AB497" s="113"/>
      <c r="AC497" s="113"/>
      <c r="AD497" s="113"/>
      <c r="AE497" s="113"/>
      <c r="AF497" s="113"/>
      <c r="AG497" s="113"/>
      <c r="AH497" s="113"/>
      <c r="AI497" s="148"/>
    </row>
    <row r="498" spans="1:35" s="112" customFormat="1" ht="21.75" hidden="1" customHeight="1">
      <c r="A498" s="129">
        <f>IF(B497&lt;&gt;"",COUNTA(B$6:B497),"")</f>
        <v>492</v>
      </c>
      <c r="B498" s="217">
        <v>6980</v>
      </c>
      <c r="C498" s="249" t="s">
        <v>640</v>
      </c>
      <c r="D498" s="198">
        <v>4586</v>
      </c>
      <c r="E498" s="215" t="str">
        <f>VLOOKUP($B498,'trong tai xe'!A$1:B$201,2,0)</f>
        <v>5T</v>
      </c>
      <c r="F498" s="64" t="s">
        <v>69</v>
      </c>
      <c r="G498" s="132" t="str">
        <f>VLOOKUP(F498,Destination!$B$3:$E$337,2,0)</f>
        <v>HCM(Q9)</v>
      </c>
      <c r="H498" s="133">
        <f>VLOOKUP(F498,Destination!$B$2:$E$337,4,0)</f>
        <v>27</v>
      </c>
      <c r="I498" s="133">
        <f t="shared" si="16"/>
        <v>30</v>
      </c>
      <c r="J498" s="134">
        <f>INDEX(Cost!$A$2:$G$26,MATCH(I498,Cost!$A$2:$A$26,0),MATCH($E498,Cost!$A$2:$G$2,0))</f>
        <v>691065</v>
      </c>
      <c r="K498" s="141"/>
      <c r="L498" s="142"/>
      <c r="M498" s="228">
        <f t="shared" si="17"/>
        <v>691065</v>
      </c>
      <c r="N498" s="230"/>
      <c r="O498" s="144" t="str">
        <f>VLOOKUP($F498,Destination!B$3:G$338,6,0)</f>
        <v>THÙNG</v>
      </c>
      <c r="P498" s="231"/>
      <c r="Q498" s="198"/>
      <c r="R498" s="113"/>
      <c r="S498" s="113"/>
      <c r="T498" s="113"/>
      <c r="U498" s="113"/>
      <c r="V498" s="113"/>
      <c r="W498" s="113"/>
      <c r="X498" s="113"/>
      <c r="Y498" s="113"/>
      <c r="Z498" s="113"/>
      <c r="AA498" s="113"/>
      <c r="AB498" s="113"/>
      <c r="AC498" s="113"/>
      <c r="AD498" s="113"/>
      <c r="AE498" s="113"/>
      <c r="AF498" s="113"/>
      <c r="AG498" s="113"/>
      <c r="AH498" s="113"/>
      <c r="AI498" s="148"/>
    </row>
    <row r="499" spans="1:35" s="112" customFormat="1" ht="21.75" hidden="1" customHeight="1">
      <c r="A499" s="129">
        <f>IF(B498&lt;&gt;"",COUNTA(B$6:B498),"")</f>
        <v>493</v>
      </c>
      <c r="B499" s="217">
        <v>2959</v>
      </c>
      <c r="C499" s="249" t="s">
        <v>640</v>
      </c>
      <c r="D499" s="198">
        <v>4585</v>
      </c>
      <c r="E499" s="215" t="str">
        <f>VLOOKUP($B499,'trong tai xe'!A$1:B$201,2,0)</f>
        <v>2.5T</v>
      </c>
      <c r="F499" s="64" t="s">
        <v>69</v>
      </c>
      <c r="G499" s="132" t="str">
        <f>VLOOKUP(F499,Destination!$B$3:$E$337,2,0)</f>
        <v>HCM(Q9)</v>
      </c>
      <c r="H499" s="133">
        <f>VLOOKUP(F499,Destination!$B$2:$E$337,4,0)</f>
        <v>27</v>
      </c>
      <c r="I499" s="133">
        <f t="shared" si="16"/>
        <v>30</v>
      </c>
      <c r="J499" s="134">
        <f>INDEX(Cost!$A$2:$G$26,MATCH(I499,Cost!$A$2:$A$26,0),MATCH($E499,Cost!$A$2:$G$2,0))</f>
        <v>514557</v>
      </c>
      <c r="K499" s="141"/>
      <c r="L499" s="142"/>
      <c r="M499" s="228">
        <f t="shared" si="17"/>
        <v>514557</v>
      </c>
      <c r="N499" s="230"/>
      <c r="O499" s="144" t="str">
        <f>VLOOKUP($F499,Destination!B$3:G$338,6,0)</f>
        <v>THÙNG</v>
      </c>
      <c r="P499" s="231"/>
      <c r="Q499" s="198"/>
      <c r="R499" s="113"/>
      <c r="S499" s="113"/>
      <c r="T499" s="113"/>
      <c r="U499" s="113"/>
      <c r="V499" s="113"/>
      <c r="W499" s="113"/>
      <c r="X499" s="113"/>
      <c r="Y499" s="113"/>
      <c r="Z499" s="113"/>
      <c r="AA499" s="113"/>
      <c r="AB499" s="113"/>
      <c r="AC499" s="113"/>
      <c r="AD499" s="113"/>
      <c r="AE499" s="113"/>
      <c r="AF499" s="113"/>
      <c r="AG499" s="113"/>
      <c r="AH499" s="113"/>
      <c r="AI499" s="148"/>
    </row>
    <row r="500" spans="1:35" s="112" customFormat="1" ht="21.75" hidden="1" customHeight="1">
      <c r="A500" s="129">
        <f>IF(B499&lt;&gt;"",COUNTA(B$6:B499),"")</f>
        <v>494</v>
      </c>
      <c r="B500" s="217">
        <v>34439</v>
      </c>
      <c r="C500" s="249" t="s">
        <v>640</v>
      </c>
      <c r="D500" s="198">
        <v>4584</v>
      </c>
      <c r="E500" s="215" t="str">
        <f>VLOOKUP($B500,'trong tai xe'!A$1:B$201,2,0)</f>
        <v>1.2T</v>
      </c>
      <c r="F500" s="64" t="s">
        <v>381</v>
      </c>
      <c r="G500" s="132" t="str">
        <f>VLOOKUP(F500,Destination!$B$3:$E$337,2,0)</f>
        <v>Binh Duong</v>
      </c>
      <c r="H500" s="133">
        <f>VLOOKUP(F500,Destination!$B$2:$E$337,4,0)</f>
        <v>33</v>
      </c>
      <c r="I500" s="133">
        <f t="shared" si="16"/>
        <v>40</v>
      </c>
      <c r="J500" s="134">
        <f>INDEX(Cost!$A$2:$G$26,MATCH(I500,Cost!$A$2:$A$26,0),MATCH($E500,Cost!$A$2:$G$2,0))</f>
        <v>521455</v>
      </c>
      <c r="K500" s="141"/>
      <c r="L500" s="142"/>
      <c r="M500" s="228">
        <f t="shared" si="17"/>
        <v>521455</v>
      </c>
      <c r="N500" s="230"/>
      <c r="O500" s="144" t="str">
        <f>VLOOKUP($F500,Destination!B$3:G$338,6,0)</f>
        <v>BOARD</v>
      </c>
      <c r="P500" s="231"/>
      <c r="Q500" s="198"/>
      <c r="R500" s="113"/>
      <c r="S500" s="113"/>
      <c r="T500" s="113"/>
      <c r="U500" s="113"/>
      <c r="V500" s="113"/>
      <c r="W500" s="113"/>
      <c r="X500" s="113"/>
      <c r="Y500" s="113"/>
      <c r="Z500" s="113"/>
      <c r="AA500" s="113"/>
      <c r="AB500" s="113"/>
      <c r="AC500" s="113"/>
      <c r="AD500" s="113"/>
      <c r="AE500" s="113"/>
      <c r="AF500" s="113"/>
      <c r="AG500" s="113"/>
      <c r="AH500" s="113"/>
      <c r="AI500" s="148"/>
    </row>
    <row r="501" spans="1:35" s="112" customFormat="1" ht="21.75" hidden="1" customHeight="1">
      <c r="A501" s="129">
        <f>IF(B500&lt;&gt;"",COUNTA(B$6:B500),"")</f>
        <v>495</v>
      </c>
      <c r="B501" s="217">
        <v>19791</v>
      </c>
      <c r="C501" s="249" t="s">
        <v>640</v>
      </c>
      <c r="D501" s="198">
        <v>4581</v>
      </c>
      <c r="E501" s="215" t="str">
        <f>VLOOKUP($B501,'trong tai xe'!A$1:B$201,2,0)</f>
        <v>8T</v>
      </c>
      <c r="F501" s="64" t="s">
        <v>91</v>
      </c>
      <c r="G501" s="132" t="str">
        <f>VLOOKUP(F501,Destination!$B$3:$E$337,2,0)</f>
        <v>LONG AN</v>
      </c>
      <c r="H501" s="133">
        <f>VLOOKUP(F501,Destination!$B$2:$E$337,4,0)</f>
        <v>64</v>
      </c>
      <c r="I501" s="133">
        <f t="shared" si="16"/>
        <v>70</v>
      </c>
      <c r="J501" s="134">
        <f>INDEX(Cost!$A$2:$G$26,MATCH(I501,Cost!$A$2:$A$26,0),MATCH($E501,Cost!$A$2:$G$2,0))</f>
        <v>1564565</v>
      </c>
      <c r="K501" s="141"/>
      <c r="L501" s="142"/>
      <c r="M501" s="228">
        <f t="shared" si="17"/>
        <v>1564565</v>
      </c>
      <c r="N501" s="230"/>
      <c r="O501" s="144" t="str">
        <f>VLOOKUP($F501,Destination!B$3:G$338,6,0)</f>
        <v>BOARD</v>
      </c>
      <c r="P501" s="231"/>
      <c r="Q501" s="198"/>
      <c r="R501" s="113"/>
      <c r="S501" s="113"/>
      <c r="T501" s="113"/>
      <c r="U501" s="113"/>
      <c r="V501" s="113"/>
      <c r="W501" s="113"/>
      <c r="X501" s="113"/>
      <c r="Y501" s="113"/>
      <c r="Z501" s="113"/>
      <c r="AA501" s="113"/>
      <c r="AB501" s="113"/>
      <c r="AC501" s="113"/>
      <c r="AD501" s="113"/>
      <c r="AE501" s="113"/>
      <c r="AF501" s="113"/>
      <c r="AG501" s="113"/>
      <c r="AH501" s="113"/>
      <c r="AI501" s="148"/>
    </row>
    <row r="502" spans="1:35" s="112" customFormat="1" ht="21.75" hidden="1" customHeight="1">
      <c r="A502" s="129">
        <f>IF(B501&lt;&gt;"",COUNTA(B$6:B501),"")</f>
        <v>496</v>
      </c>
      <c r="B502" s="217">
        <v>8561</v>
      </c>
      <c r="C502" s="249" t="s">
        <v>640</v>
      </c>
      <c r="D502" s="198">
        <v>4582</v>
      </c>
      <c r="E502" s="215" t="str">
        <f>VLOOKUP($B502,'trong tai xe'!A$1:B$201,2,0)</f>
        <v>10T</v>
      </c>
      <c r="F502" s="64" t="s">
        <v>73</v>
      </c>
      <c r="G502" s="132" t="str">
        <f>VLOOKUP(F502,Destination!$B$3:$E$337,2,0)</f>
        <v>HCM</v>
      </c>
      <c r="H502" s="133">
        <f>VLOOKUP(F502,Destination!$B$2:$E$337,4,0)</f>
        <v>55</v>
      </c>
      <c r="I502" s="133">
        <f t="shared" si="16"/>
        <v>60</v>
      </c>
      <c r="J502" s="134">
        <f>INDEX(Cost!$A$2:$G$26,MATCH(I502,Cost!$A$2:$A$26,0),MATCH($E502,Cost!$A$2:$G$2,0))</f>
        <v>0</v>
      </c>
      <c r="K502" s="141"/>
      <c r="L502" s="142"/>
      <c r="M502" s="228">
        <f t="shared" si="17"/>
        <v>0</v>
      </c>
      <c r="N502" s="230"/>
      <c r="O502" s="144" t="str">
        <f>VLOOKUP($F502,Destination!B$3:G$338,6,0)</f>
        <v>THÙNG</v>
      </c>
      <c r="P502" s="231"/>
      <c r="Q502" s="198"/>
      <c r="R502" s="113"/>
      <c r="S502" s="113"/>
      <c r="T502" s="113"/>
      <c r="U502" s="113"/>
      <c r="V502" s="113"/>
      <c r="W502" s="113"/>
      <c r="X502" s="113"/>
      <c r="Y502" s="113"/>
      <c r="Z502" s="113"/>
      <c r="AA502" s="113"/>
      <c r="AB502" s="113"/>
      <c r="AC502" s="113"/>
      <c r="AD502" s="113"/>
      <c r="AE502" s="113"/>
      <c r="AF502" s="113"/>
      <c r="AG502" s="113"/>
      <c r="AH502" s="113"/>
      <c r="AI502" s="148"/>
    </row>
    <row r="503" spans="1:35" s="112" customFormat="1" ht="21.75" hidden="1" customHeight="1">
      <c r="A503" s="129">
        <f>IF(B502&lt;&gt;"",COUNTA(B$6:B502),"")</f>
        <v>497</v>
      </c>
      <c r="B503" s="217">
        <v>2959</v>
      </c>
      <c r="C503" s="249" t="s">
        <v>640</v>
      </c>
      <c r="D503" s="198">
        <v>4580</v>
      </c>
      <c r="E503" s="215" t="str">
        <f>VLOOKUP($B503,'trong tai xe'!A$1:B$201,2,0)</f>
        <v>2.5T</v>
      </c>
      <c r="F503" s="64" t="s">
        <v>69</v>
      </c>
      <c r="G503" s="132" t="str">
        <f>VLOOKUP(F503,Destination!$B$3:$E$337,2,0)</f>
        <v>HCM(Q9)</v>
      </c>
      <c r="H503" s="133">
        <f>VLOOKUP(F503,Destination!$B$2:$E$337,4,0)</f>
        <v>27</v>
      </c>
      <c r="I503" s="133">
        <f t="shared" si="16"/>
        <v>30</v>
      </c>
      <c r="J503" s="134">
        <f>INDEX(Cost!$A$2:$G$26,MATCH(I503,Cost!$A$2:$A$26,0),MATCH($E503,Cost!$A$2:$G$2,0))</f>
        <v>514557</v>
      </c>
      <c r="K503" s="141"/>
      <c r="L503" s="142"/>
      <c r="M503" s="228">
        <f t="shared" si="17"/>
        <v>514557</v>
      </c>
      <c r="N503" s="230"/>
      <c r="O503" s="144" t="str">
        <f>VLOOKUP($F503,Destination!B$3:G$338,6,0)</f>
        <v>THÙNG</v>
      </c>
      <c r="P503" s="231"/>
      <c r="Q503" s="198"/>
      <c r="R503" s="113"/>
      <c r="S503" s="113"/>
      <c r="T503" s="113"/>
      <c r="U503" s="113"/>
      <c r="V503" s="113"/>
      <c r="W503" s="113"/>
      <c r="X503" s="113"/>
      <c r="Y503" s="113"/>
      <c r="Z503" s="113"/>
      <c r="AA503" s="113"/>
      <c r="AB503" s="113"/>
      <c r="AC503" s="113"/>
      <c r="AD503" s="113"/>
      <c r="AE503" s="113"/>
      <c r="AF503" s="113"/>
      <c r="AG503" s="113"/>
      <c r="AH503" s="113"/>
      <c r="AI503" s="148"/>
    </row>
    <row r="504" spans="1:35" s="112" customFormat="1" ht="21.75" hidden="1" customHeight="1">
      <c r="A504" s="129">
        <f>IF(B503&lt;&gt;"",COUNTA(B$6:B503),"")</f>
        <v>498</v>
      </c>
      <c r="B504" s="217">
        <v>46785</v>
      </c>
      <c r="C504" s="249" t="s">
        <v>640</v>
      </c>
      <c r="D504" s="198">
        <v>4578</v>
      </c>
      <c r="E504" s="215" t="str">
        <f>VLOOKUP($B504,'trong tai xe'!A$1:B$201,2,0)</f>
        <v>2.5T</v>
      </c>
      <c r="F504" s="64" t="s">
        <v>87</v>
      </c>
      <c r="G504" s="132" t="str">
        <f>VLOOKUP(F504,Destination!$B$3:$E$337,2,0)</f>
        <v>Dong Nai</v>
      </c>
      <c r="H504" s="133">
        <f>VLOOKUP(F504,Destination!$B$2:$E$337,4,0)</f>
        <v>40</v>
      </c>
      <c r="I504" s="133">
        <f t="shared" si="16"/>
        <v>40</v>
      </c>
      <c r="J504" s="134">
        <f>INDEX(Cost!$A$2:$G$26,MATCH(I504,Cost!$A$2:$A$26,0),MATCH($E504,Cost!$A$2:$G$2,0))</f>
        <v>579395</v>
      </c>
      <c r="K504" s="141"/>
      <c r="L504" s="142"/>
      <c r="M504" s="228">
        <f t="shared" si="17"/>
        <v>579395</v>
      </c>
      <c r="N504" s="230"/>
      <c r="O504" s="144" t="str">
        <f>VLOOKUP($F504,Destination!B$3:G$338,6,0)</f>
        <v>THÙNG</v>
      </c>
      <c r="P504" s="231"/>
      <c r="Q504" s="198"/>
      <c r="R504" s="113"/>
      <c r="S504" s="113"/>
      <c r="T504" s="113"/>
      <c r="U504" s="113"/>
      <c r="V504" s="113"/>
      <c r="W504" s="113"/>
      <c r="X504" s="113"/>
      <c r="Y504" s="113"/>
      <c r="Z504" s="113"/>
      <c r="AA504" s="113"/>
      <c r="AB504" s="113"/>
      <c r="AC504" s="113"/>
      <c r="AD504" s="113"/>
      <c r="AE504" s="113"/>
      <c r="AF504" s="113"/>
      <c r="AG504" s="113"/>
      <c r="AH504" s="113"/>
      <c r="AI504" s="148"/>
    </row>
    <row r="505" spans="1:35" s="112" customFormat="1" ht="21.75" hidden="1" customHeight="1">
      <c r="A505" s="129">
        <f>IF(B504&lt;&gt;"",COUNTA(B$6:B504),"")</f>
        <v>499</v>
      </c>
      <c r="B505" s="217">
        <v>20669</v>
      </c>
      <c r="C505" s="249" t="s">
        <v>640</v>
      </c>
      <c r="D505" s="198">
        <v>4428</v>
      </c>
      <c r="E505" s="215" t="str">
        <f>VLOOKUP($B505,'trong tai xe'!A$1:B$201,2,0)</f>
        <v>2.5T</v>
      </c>
      <c r="F505" s="64" t="s">
        <v>105</v>
      </c>
      <c r="G505" s="132" t="str">
        <f>VLOOKUP(F505,Destination!$B$3:$E$337,2,0)</f>
        <v>Binh Duong</v>
      </c>
      <c r="H505" s="133">
        <f>VLOOKUP(F505,Destination!$B$2:$E$337,4,0)</f>
        <v>14</v>
      </c>
      <c r="I505" s="133">
        <f t="shared" si="16"/>
        <v>20</v>
      </c>
      <c r="J505" s="134">
        <f>INDEX(Cost!$A$2:$G$26,MATCH(I505,Cost!$A$2:$A$26,0),MATCH($E505,Cost!$A$2:$G$2,0))</f>
        <v>449720</v>
      </c>
      <c r="K505" s="141"/>
      <c r="L505" s="142"/>
      <c r="M505" s="228">
        <f t="shared" si="17"/>
        <v>449720</v>
      </c>
      <c r="N505" s="230"/>
      <c r="O505" s="144" t="str">
        <f>VLOOKUP($F505,Destination!B$3:G$338,6,0)</f>
        <v>THÙNG</v>
      </c>
      <c r="P505" s="231"/>
      <c r="Q505" s="198"/>
      <c r="R505" s="113"/>
      <c r="S505" s="113"/>
      <c r="T505" s="113"/>
      <c r="U505" s="113"/>
      <c r="V505" s="113"/>
      <c r="W505" s="113"/>
      <c r="X505" s="113"/>
      <c r="Y505" s="113"/>
      <c r="Z505" s="113"/>
      <c r="AA505" s="113"/>
      <c r="AB505" s="113"/>
      <c r="AC505" s="113"/>
      <c r="AD505" s="113"/>
      <c r="AE505" s="113"/>
      <c r="AF505" s="113"/>
      <c r="AG505" s="113"/>
      <c r="AH505" s="113"/>
      <c r="AI505" s="148"/>
    </row>
    <row r="506" spans="1:35" s="112" customFormat="1" ht="21.75" hidden="1" customHeight="1">
      <c r="A506" s="129">
        <f>IF(B505&lt;&gt;"",COUNTA(B$6:B505),"")</f>
        <v>500</v>
      </c>
      <c r="B506" s="217">
        <v>1096</v>
      </c>
      <c r="C506" s="249" t="s">
        <v>640</v>
      </c>
      <c r="D506" s="198">
        <v>4412</v>
      </c>
      <c r="E506" s="215" t="str">
        <f>VLOOKUP($B506,'trong tai xe'!A$1:B$201,2,0)</f>
        <v>2.5T</v>
      </c>
      <c r="F506" s="64" t="s">
        <v>86</v>
      </c>
      <c r="G506" s="132" t="str">
        <f>VLOOKUP(F506,Destination!$B$3:$E$337,2,0)</f>
        <v>Binh Duong</v>
      </c>
      <c r="H506" s="133">
        <f>VLOOKUP(F506,Destination!$B$2:$E$337,4,0)</f>
        <v>25</v>
      </c>
      <c r="I506" s="133">
        <f t="shared" si="16"/>
        <v>30</v>
      </c>
      <c r="J506" s="134">
        <f>INDEX(Cost!$A$2:$G$26,MATCH(I506,Cost!$A$2:$A$26,0),MATCH($E506,Cost!$A$2:$G$2,0))</f>
        <v>514557</v>
      </c>
      <c r="K506" s="141"/>
      <c r="L506" s="142"/>
      <c r="M506" s="228">
        <f t="shared" si="17"/>
        <v>514557</v>
      </c>
      <c r="N506" s="230"/>
      <c r="O506" s="144" t="str">
        <f>VLOOKUP($F506,Destination!B$3:G$338,6,0)</f>
        <v>BOARD</v>
      </c>
      <c r="P506" s="231"/>
      <c r="Q506" s="198"/>
      <c r="R506" s="113"/>
      <c r="S506" s="113"/>
      <c r="T506" s="113"/>
      <c r="U506" s="113"/>
      <c r="V506" s="113"/>
      <c r="W506" s="113"/>
      <c r="X506" s="113"/>
      <c r="Y506" s="113"/>
      <c r="Z506" s="113"/>
      <c r="AA506" s="113"/>
      <c r="AB506" s="113"/>
      <c r="AC506" s="113"/>
      <c r="AD506" s="113"/>
      <c r="AE506" s="113"/>
      <c r="AF506" s="113"/>
      <c r="AG506" s="113"/>
      <c r="AH506" s="113"/>
      <c r="AI506" s="148"/>
    </row>
    <row r="507" spans="1:35" s="112" customFormat="1" ht="21.75" hidden="1" customHeight="1">
      <c r="A507" s="129">
        <f>IF(B506&lt;&gt;"",COUNTA(B$6:B506),"")</f>
        <v>501</v>
      </c>
      <c r="B507" s="217">
        <v>2959</v>
      </c>
      <c r="C507" s="249" t="s">
        <v>640</v>
      </c>
      <c r="D507" s="198">
        <v>4414</v>
      </c>
      <c r="E507" s="215" t="str">
        <f>VLOOKUP($B507,'trong tai xe'!A$1:B$201,2,0)</f>
        <v>2.5T</v>
      </c>
      <c r="F507" s="64" t="s">
        <v>92</v>
      </c>
      <c r="G507" s="132" t="str">
        <f>VLOOKUP(F507,Destination!$B$3:$E$337,2,0)</f>
        <v>HCM</v>
      </c>
      <c r="H507" s="133">
        <f>VLOOKUP(F507,Destination!$B$2:$E$337,4,0)</f>
        <v>8</v>
      </c>
      <c r="I507" s="133">
        <f t="shared" si="16"/>
        <v>10</v>
      </c>
      <c r="J507" s="134">
        <f>INDEX(Cost!$A$2:$G$26,MATCH(I507,Cost!$A$2:$A$26,0),MATCH($E507,Cost!$A$2:$G$2,0))</f>
        <v>375157</v>
      </c>
      <c r="K507" s="141"/>
      <c r="L507" s="142"/>
      <c r="M507" s="228">
        <f t="shared" si="17"/>
        <v>375157</v>
      </c>
      <c r="N507" s="230"/>
      <c r="O507" s="144" t="str">
        <f>VLOOKUP($F507,Destination!B$3:G$338,6,0)</f>
        <v>BOARD</v>
      </c>
      <c r="P507" s="231"/>
      <c r="Q507" s="198"/>
      <c r="R507" s="113"/>
      <c r="S507" s="113"/>
      <c r="T507" s="113"/>
      <c r="U507" s="113"/>
      <c r="V507" s="113"/>
      <c r="W507" s="113"/>
      <c r="X507" s="113"/>
      <c r="Y507" s="113"/>
      <c r="Z507" s="113"/>
      <c r="AA507" s="113"/>
      <c r="AB507" s="113"/>
      <c r="AC507" s="113"/>
      <c r="AD507" s="113"/>
      <c r="AE507" s="113"/>
      <c r="AF507" s="113"/>
      <c r="AG507" s="113"/>
      <c r="AH507" s="113"/>
      <c r="AI507" s="148"/>
    </row>
    <row r="508" spans="1:35" s="112" customFormat="1" ht="21.75" hidden="1" customHeight="1">
      <c r="A508" s="129">
        <f>IF(B507&lt;&gt;"",COUNTA(B$6:B507),"")</f>
        <v>502</v>
      </c>
      <c r="B508" s="217">
        <v>12803</v>
      </c>
      <c r="C508" s="249" t="s">
        <v>640</v>
      </c>
      <c r="D508" s="198">
        <v>4596</v>
      </c>
      <c r="E508" s="215" t="str">
        <f>VLOOKUP($B508,'trong tai xe'!A$1:B$201,2,0)</f>
        <v>2.5T</v>
      </c>
      <c r="F508" s="64" t="s">
        <v>69</v>
      </c>
      <c r="G508" s="132" t="str">
        <f>VLOOKUP(F508,Destination!$B$3:$E$337,2,0)</f>
        <v>HCM(Q9)</v>
      </c>
      <c r="H508" s="133">
        <f>VLOOKUP(F508,Destination!$B$2:$E$337,4,0)</f>
        <v>27</v>
      </c>
      <c r="I508" s="133">
        <f t="shared" si="16"/>
        <v>30</v>
      </c>
      <c r="J508" s="134">
        <f>INDEX(Cost!$A$2:$G$26,MATCH(I508,Cost!$A$2:$A$26,0),MATCH($E508,Cost!$A$2:$G$2,0))</f>
        <v>514557</v>
      </c>
      <c r="K508" s="141"/>
      <c r="L508" s="142"/>
      <c r="M508" s="228">
        <f t="shared" si="17"/>
        <v>514557</v>
      </c>
      <c r="N508" s="230"/>
      <c r="O508" s="144" t="str">
        <f>VLOOKUP($F508,Destination!B$3:G$338,6,0)</f>
        <v>THÙNG</v>
      </c>
      <c r="P508" s="231"/>
      <c r="Q508" s="198"/>
      <c r="R508" s="113"/>
      <c r="S508" s="113"/>
      <c r="T508" s="113"/>
      <c r="U508" s="113"/>
      <c r="V508" s="113"/>
      <c r="W508" s="113"/>
      <c r="X508" s="113"/>
      <c r="Y508" s="113"/>
      <c r="Z508" s="113"/>
      <c r="AA508" s="113"/>
      <c r="AB508" s="113"/>
      <c r="AC508" s="113"/>
      <c r="AD508" s="113"/>
      <c r="AE508" s="113"/>
      <c r="AF508" s="113"/>
      <c r="AG508" s="113"/>
      <c r="AH508" s="113"/>
      <c r="AI508" s="148"/>
    </row>
    <row r="509" spans="1:35" s="112" customFormat="1" ht="21.75" customHeight="1">
      <c r="A509" s="129">
        <f>IF(B508&lt;&gt;"",COUNTA(B$6:B508),"")</f>
        <v>503</v>
      </c>
      <c r="B509" s="217">
        <v>8548</v>
      </c>
      <c r="C509" s="249" t="s">
        <v>640</v>
      </c>
      <c r="D509" s="198">
        <v>4597</v>
      </c>
      <c r="E509" s="215" t="str">
        <f>VLOOKUP($B509,'trong tai xe'!A$1:B$201,2,0)</f>
        <v>2.5T</v>
      </c>
      <c r="F509" s="64" t="s">
        <v>73</v>
      </c>
      <c r="G509" s="132" t="str">
        <f>VLOOKUP(F509,Destination!$B$3:$E$337,2,0)</f>
        <v>HCM</v>
      </c>
      <c r="H509" s="133">
        <f>VLOOKUP(F509,Destination!$B$2:$E$337,4,0)</f>
        <v>55</v>
      </c>
      <c r="I509" s="133">
        <f t="shared" si="16"/>
        <v>60</v>
      </c>
      <c r="J509" s="134">
        <f>INDEX(Cost!$A$2:$G$26,MATCH(I509,Cost!$A$2:$A$26,0),MATCH($E509,Cost!$A$2:$G$2,0))</f>
        <v>712310</v>
      </c>
      <c r="K509" s="141"/>
      <c r="L509" s="142"/>
      <c r="M509" s="228">
        <f t="shared" si="17"/>
        <v>712310</v>
      </c>
      <c r="N509" s="230"/>
      <c r="O509" s="144" t="str">
        <f>VLOOKUP($F509,Destination!B$3:G$338,6,0)</f>
        <v>THÙNG</v>
      </c>
      <c r="P509" s="231"/>
      <c r="Q509" s="198"/>
      <c r="R509" s="113"/>
      <c r="S509" s="113"/>
      <c r="T509" s="113"/>
      <c r="U509" s="113"/>
      <c r="V509" s="113"/>
      <c r="W509" s="113"/>
      <c r="X509" s="113"/>
      <c r="Y509" s="113"/>
      <c r="Z509" s="113"/>
      <c r="AA509" s="113"/>
      <c r="AB509" s="113"/>
      <c r="AC509" s="113"/>
      <c r="AD509" s="113"/>
      <c r="AE509" s="113"/>
      <c r="AF509" s="113"/>
      <c r="AG509" s="113"/>
      <c r="AH509" s="113"/>
      <c r="AI509" s="148"/>
    </row>
    <row r="510" spans="1:35" s="112" customFormat="1" ht="21.75" hidden="1" customHeight="1">
      <c r="A510" s="129">
        <f>IF(B509&lt;&gt;"",COUNTA(B$6:B509),"")</f>
        <v>504</v>
      </c>
      <c r="B510" s="217">
        <v>3094</v>
      </c>
      <c r="C510" s="249" t="s">
        <v>640</v>
      </c>
      <c r="D510" s="198">
        <v>4736</v>
      </c>
      <c r="E510" s="215" t="str">
        <f>VLOOKUP($B510,'trong tai xe'!A$1:B$201,2,0)</f>
        <v>10T</v>
      </c>
      <c r="F510" s="64" t="s">
        <v>75</v>
      </c>
      <c r="G510" s="132" t="str">
        <f>VLOOKUP(F510,Destination!$B$3:$E$337,2,0)</f>
        <v>VINH LONG</v>
      </c>
      <c r="H510" s="133">
        <f>VLOOKUP(F510,Destination!$B$2:$E$337,4,0)</f>
        <v>179</v>
      </c>
      <c r="I510" s="133">
        <f t="shared" si="16"/>
        <v>180</v>
      </c>
      <c r="J510" s="134">
        <f>INDEX(Cost!$A$2:$G$26,MATCH(I510,Cost!$A$2:$A$26,0),MATCH($E510,Cost!$A$2:$G$2,0))</f>
        <v>0</v>
      </c>
      <c r="K510" s="141"/>
      <c r="L510" s="142"/>
      <c r="M510" s="228">
        <f t="shared" si="17"/>
        <v>0</v>
      </c>
      <c r="N510" s="230"/>
      <c r="O510" s="144" t="str">
        <f>VLOOKUP($F510,Destination!B$3:G$338,6,0)</f>
        <v>THÙNG</v>
      </c>
      <c r="P510" s="231"/>
      <c r="Q510" s="198"/>
      <c r="R510" s="113"/>
      <c r="S510" s="113"/>
      <c r="T510" s="113"/>
      <c r="U510" s="113"/>
      <c r="V510" s="113"/>
      <c r="W510" s="113"/>
      <c r="X510" s="113"/>
      <c r="Y510" s="113"/>
      <c r="Z510" s="113"/>
      <c r="AA510" s="113"/>
      <c r="AB510" s="113"/>
      <c r="AC510" s="113"/>
      <c r="AD510" s="113"/>
      <c r="AE510" s="113"/>
      <c r="AF510" s="113"/>
      <c r="AG510" s="113"/>
      <c r="AH510" s="113"/>
      <c r="AI510" s="148"/>
    </row>
    <row r="511" spans="1:35" s="112" customFormat="1" ht="21.75" hidden="1" customHeight="1">
      <c r="A511" s="129">
        <f>IF(B510&lt;&gt;"",COUNTA(B$6:B510),"")</f>
        <v>505</v>
      </c>
      <c r="B511" s="217">
        <v>19791</v>
      </c>
      <c r="C511" s="249" t="s">
        <v>640</v>
      </c>
      <c r="D511" s="198">
        <v>4611</v>
      </c>
      <c r="E511" s="215" t="str">
        <f>VLOOKUP($B511,'trong tai xe'!A$1:B$201,2,0)</f>
        <v>8T</v>
      </c>
      <c r="F511" s="64" t="s">
        <v>93</v>
      </c>
      <c r="G511" s="132" t="str">
        <f>VLOOKUP(F511,Destination!$B$3:$E$337,2,0)</f>
        <v>HCM</v>
      </c>
      <c r="H511" s="133">
        <f>VLOOKUP(F511,Destination!$B$2:$E$337,4,0)</f>
        <v>12</v>
      </c>
      <c r="I511" s="133">
        <f t="shared" si="16"/>
        <v>20</v>
      </c>
      <c r="J511" s="199">
        <v>900000</v>
      </c>
      <c r="K511" s="141"/>
      <c r="L511" s="142"/>
      <c r="M511" s="228">
        <f t="shared" si="17"/>
        <v>900000</v>
      </c>
      <c r="N511" s="230"/>
      <c r="O511" s="144" t="str">
        <f>VLOOKUP($F511,Destination!B$3:G$338,6,0)</f>
        <v>THÙNG</v>
      </c>
      <c r="P511" s="231"/>
      <c r="Q511" s="198"/>
      <c r="R511" s="113"/>
      <c r="S511" s="113"/>
      <c r="T511" s="113"/>
      <c r="U511" s="113"/>
      <c r="V511" s="113"/>
      <c r="W511" s="113"/>
      <c r="X511" s="113"/>
      <c r="Y511" s="113"/>
      <c r="Z511" s="113"/>
      <c r="AA511" s="113"/>
      <c r="AB511" s="113"/>
      <c r="AC511" s="113"/>
      <c r="AD511" s="113"/>
      <c r="AE511" s="113"/>
      <c r="AF511" s="113"/>
      <c r="AG511" s="113"/>
      <c r="AH511" s="113"/>
      <c r="AI511" s="148"/>
    </row>
    <row r="512" spans="1:35" s="112" customFormat="1" ht="21.75" hidden="1" customHeight="1">
      <c r="A512" s="129">
        <f>IF(B511&lt;&gt;"",COUNTA(B$6:B511),"")</f>
        <v>506</v>
      </c>
      <c r="B512" s="217">
        <v>10658</v>
      </c>
      <c r="C512" s="249" t="s">
        <v>640</v>
      </c>
      <c r="D512" s="198">
        <v>4599</v>
      </c>
      <c r="E512" s="215" t="str">
        <f>VLOOKUP($B512,'trong tai xe'!A$1:B$201,2,0)</f>
        <v>10T</v>
      </c>
      <c r="F512" s="262" t="s">
        <v>73</v>
      </c>
      <c r="G512" s="132" t="str">
        <f>VLOOKUP(F512,Destination!$B$3:$E$337,2,0)</f>
        <v>HCM</v>
      </c>
      <c r="H512" s="133">
        <f>VLOOKUP(F512,Destination!$B$2:$E$337,4,0)</f>
        <v>55</v>
      </c>
      <c r="I512" s="133">
        <f t="shared" si="16"/>
        <v>60</v>
      </c>
      <c r="J512" s="134">
        <f>INDEX(Cost!$A$2:$G$26,MATCH(I512,Cost!$A$2:$A$26,0),MATCH($E512,Cost!$A$2:$G$2,0))</f>
        <v>0</v>
      </c>
      <c r="K512" s="141"/>
      <c r="L512" s="142"/>
      <c r="M512" s="228">
        <f t="shared" si="17"/>
        <v>0</v>
      </c>
      <c r="N512" s="230"/>
      <c r="O512" s="144" t="str">
        <f>VLOOKUP($F512,Destination!B$3:G$338,6,0)</f>
        <v>THÙNG</v>
      </c>
      <c r="P512" s="231"/>
      <c r="Q512" s="198"/>
      <c r="R512" s="113"/>
      <c r="S512" s="113"/>
      <c r="T512" s="113"/>
      <c r="U512" s="113"/>
      <c r="V512" s="113"/>
      <c r="W512" s="113"/>
      <c r="X512" s="113"/>
      <c r="Y512" s="113"/>
      <c r="Z512" s="113"/>
      <c r="AA512" s="113"/>
      <c r="AB512" s="113"/>
      <c r="AC512" s="113"/>
      <c r="AD512" s="113"/>
      <c r="AE512" s="113"/>
      <c r="AF512" s="113"/>
      <c r="AG512" s="113"/>
      <c r="AH512" s="113"/>
      <c r="AI512" s="148"/>
    </row>
    <row r="513" spans="1:35" s="112" customFormat="1" ht="21.75" hidden="1" customHeight="1">
      <c r="A513" s="129">
        <f>IF(B512&lt;&gt;"",COUNTA(B$6:B512),"")</f>
        <v>507</v>
      </c>
      <c r="B513" s="217">
        <v>18140</v>
      </c>
      <c r="C513" s="249" t="s">
        <v>640</v>
      </c>
      <c r="D513" s="198">
        <v>4600</v>
      </c>
      <c r="E513" s="215" t="str">
        <f>VLOOKUP($B513,'trong tai xe'!A$1:B$201,2,0)</f>
        <v>5T</v>
      </c>
      <c r="F513" s="262" t="s">
        <v>100</v>
      </c>
      <c r="G513" s="132" t="str">
        <f>VLOOKUP(F513,Destination!$B$3:$E$337,2,0)</f>
        <v>HCM</v>
      </c>
      <c r="H513" s="133">
        <f>VLOOKUP(F513,Destination!$B$2:$E$337,4,0)</f>
        <v>22</v>
      </c>
      <c r="I513" s="133">
        <f t="shared" si="16"/>
        <v>30</v>
      </c>
      <c r="J513" s="134">
        <f>INDEX(Cost!$A$2:$G$26,MATCH(I513,Cost!$A$2:$A$26,0),MATCH($E513,Cost!$A$2:$G$2,0))</f>
        <v>691065</v>
      </c>
      <c r="K513" s="141"/>
      <c r="L513" s="142"/>
      <c r="M513" s="228">
        <f t="shared" si="17"/>
        <v>691065</v>
      </c>
      <c r="N513" s="230"/>
      <c r="O513" s="144" t="str">
        <f>VLOOKUP($F513,Destination!B$3:G$338,6,0)</f>
        <v>THÙNG</v>
      </c>
      <c r="P513" s="231"/>
      <c r="Q513" s="198"/>
      <c r="R513" s="113"/>
      <c r="S513" s="113"/>
      <c r="T513" s="113"/>
      <c r="U513" s="113"/>
      <c r="V513" s="113"/>
      <c r="W513" s="113"/>
      <c r="X513" s="113"/>
      <c r="Y513" s="113"/>
      <c r="Z513" s="113"/>
      <c r="AA513" s="113"/>
      <c r="AB513" s="113"/>
      <c r="AC513" s="113"/>
      <c r="AD513" s="113"/>
      <c r="AE513" s="113"/>
      <c r="AF513" s="113"/>
      <c r="AG513" s="113"/>
      <c r="AH513" s="113"/>
      <c r="AI513" s="148"/>
    </row>
    <row r="514" spans="1:35" s="112" customFormat="1" ht="21.75" hidden="1" customHeight="1">
      <c r="A514" s="129">
        <f>IF(B513&lt;&gt;"",COUNTA(B$6:B513),"")</f>
        <v>508</v>
      </c>
      <c r="B514" s="217">
        <v>46674</v>
      </c>
      <c r="C514" s="249" t="s">
        <v>640</v>
      </c>
      <c r="D514" s="198">
        <v>4411</v>
      </c>
      <c r="E514" s="215" t="str">
        <f>VLOOKUP($B514,'trong tai xe'!A$1:B$201,2,0)</f>
        <v>8T</v>
      </c>
      <c r="F514" s="262" t="s">
        <v>91</v>
      </c>
      <c r="G514" s="132" t="str">
        <f>VLOOKUP(F514,Destination!$B$3:$E$337,2,0)</f>
        <v>LONG AN</v>
      </c>
      <c r="H514" s="133">
        <f>VLOOKUP(F514,Destination!$B$2:$E$337,4,0)</f>
        <v>64</v>
      </c>
      <c r="I514" s="133">
        <f t="shared" si="16"/>
        <v>70</v>
      </c>
      <c r="J514" s="134">
        <f>INDEX(Cost!$A$2:$G$26,MATCH(I514,Cost!$A$2:$A$26,0),MATCH($E514,Cost!$A$2:$G$2,0))</f>
        <v>1564565</v>
      </c>
      <c r="K514" s="141"/>
      <c r="L514" s="142"/>
      <c r="M514" s="228">
        <f t="shared" si="17"/>
        <v>1564565</v>
      </c>
      <c r="N514" s="230"/>
      <c r="O514" s="144" t="str">
        <f>VLOOKUP($F514,Destination!B$3:G$338,6,0)</f>
        <v>BOARD</v>
      </c>
      <c r="P514" s="231"/>
      <c r="Q514" s="198"/>
      <c r="R514" s="113"/>
      <c r="S514" s="113"/>
      <c r="T514" s="113"/>
      <c r="U514" s="113"/>
      <c r="V514" s="113"/>
      <c r="W514" s="113"/>
      <c r="X514" s="113"/>
      <c r="Y514" s="113"/>
      <c r="Z514" s="113"/>
      <c r="AA514" s="113"/>
      <c r="AB514" s="113"/>
      <c r="AC514" s="113"/>
      <c r="AD514" s="113"/>
      <c r="AE514" s="113"/>
      <c r="AF514" s="113"/>
      <c r="AG514" s="113"/>
      <c r="AH514" s="113"/>
      <c r="AI514" s="148"/>
    </row>
    <row r="515" spans="1:35" s="112" customFormat="1" ht="21.75" hidden="1" customHeight="1">
      <c r="A515" s="129">
        <f>IF(B514&lt;&gt;"",COUNTA(B$6:B514),"")</f>
        <v>509</v>
      </c>
      <c r="B515" s="217">
        <v>9794</v>
      </c>
      <c r="C515" s="249" t="s">
        <v>640</v>
      </c>
      <c r="D515" s="198">
        <v>4406</v>
      </c>
      <c r="E515" s="215" t="str">
        <f>VLOOKUP($B515,'trong tai xe'!A$1:B$201,2,0)</f>
        <v>2.5T</v>
      </c>
      <c r="F515" s="262" t="s">
        <v>69</v>
      </c>
      <c r="G515" s="132" t="str">
        <f>VLOOKUP(F515,Destination!$B$3:$E$337,2,0)</f>
        <v>HCM(Q9)</v>
      </c>
      <c r="H515" s="133">
        <f>VLOOKUP(F515,Destination!$B$2:$E$337,4,0)</f>
        <v>27</v>
      </c>
      <c r="I515" s="133">
        <f t="shared" si="16"/>
        <v>30</v>
      </c>
      <c r="J515" s="134">
        <f>INDEX(Cost!$A$2:$G$26,MATCH(I515,Cost!$A$2:$A$26,0),MATCH($E515,Cost!$A$2:$G$2,0))</f>
        <v>514557</v>
      </c>
      <c r="K515" s="141"/>
      <c r="L515" s="142"/>
      <c r="M515" s="228">
        <f t="shared" si="17"/>
        <v>514557</v>
      </c>
      <c r="N515" s="230"/>
      <c r="O515" s="144" t="str">
        <f>VLOOKUP($F515,Destination!B$3:G$338,6,0)</f>
        <v>THÙNG</v>
      </c>
      <c r="P515" s="231"/>
      <c r="Q515" s="198"/>
      <c r="R515" s="113"/>
      <c r="S515" s="113"/>
      <c r="T515" s="113"/>
      <c r="U515" s="113"/>
      <c r="V515" s="113"/>
      <c r="W515" s="113"/>
      <c r="X515" s="113"/>
      <c r="Y515" s="113"/>
      <c r="Z515" s="113"/>
      <c r="AA515" s="113"/>
      <c r="AB515" s="113"/>
      <c r="AC515" s="113"/>
      <c r="AD515" s="113"/>
      <c r="AE515" s="113"/>
      <c r="AF515" s="113"/>
      <c r="AG515" s="113"/>
      <c r="AH515" s="113"/>
      <c r="AI515" s="148"/>
    </row>
    <row r="516" spans="1:35" s="112" customFormat="1" ht="21.75" hidden="1" customHeight="1">
      <c r="A516" s="129">
        <f>IF(B515&lt;&gt;"",COUNTA(B$6:B515),"")</f>
        <v>510</v>
      </c>
      <c r="B516" s="254" t="s">
        <v>45</v>
      </c>
      <c r="C516" s="249" t="s">
        <v>640</v>
      </c>
      <c r="D516" s="198">
        <v>4609</v>
      </c>
      <c r="E516" s="215" t="str">
        <f>VLOOKUP($B516,'trong tai xe'!A$1:B$201,2,0)</f>
        <v>2.5T</v>
      </c>
      <c r="F516" s="262" t="s">
        <v>105</v>
      </c>
      <c r="G516" s="132" t="str">
        <f>VLOOKUP(F516,Destination!$B$3:$E$337,2,0)</f>
        <v>Binh Duong</v>
      </c>
      <c r="H516" s="133">
        <f>VLOOKUP(F516,Destination!$B$2:$E$337,4,0)</f>
        <v>14</v>
      </c>
      <c r="I516" s="133">
        <f t="shared" si="16"/>
        <v>20</v>
      </c>
      <c r="J516" s="134">
        <f>INDEX(Cost!$A$2:$G$26,MATCH(I516,Cost!$A$2:$A$26,0),MATCH($E516,Cost!$A$2:$G$2,0))</f>
        <v>449720</v>
      </c>
      <c r="K516" s="141"/>
      <c r="L516" s="142"/>
      <c r="M516" s="228">
        <f t="shared" si="17"/>
        <v>449720</v>
      </c>
      <c r="N516" s="230"/>
      <c r="O516" s="144" t="str">
        <f>VLOOKUP($F516,Destination!B$3:G$338,6,0)</f>
        <v>THÙNG</v>
      </c>
      <c r="P516" s="231"/>
      <c r="Q516" s="198"/>
      <c r="R516" s="113"/>
      <c r="S516" s="113"/>
      <c r="T516" s="113"/>
      <c r="U516" s="113"/>
      <c r="V516" s="113"/>
      <c r="W516" s="113"/>
      <c r="X516" s="113"/>
      <c r="Y516" s="113"/>
      <c r="Z516" s="113"/>
      <c r="AA516" s="113"/>
      <c r="AB516" s="113"/>
      <c r="AC516" s="113"/>
      <c r="AD516" s="113"/>
      <c r="AE516" s="113"/>
      <c r="AF516" s="113"/>
      <c r="AG516" s="113"/>
      <c r="AH516" s="113"/>
      <c r="AI516" s="148"/>
    </row>
    <row r="517" spans="1:35" s="112" customFormat="1" ht="21.75" hidden="1" customHeight="1">
      <c r="A517" s="129">
        <f>IF(B516&lt;&gt;"",COUNTA(B$6:B516),"")</f>
        <v>511</v>
      </c>
      <c r="B517" s="217">
        <v>34439</v>
      </c>
      <c r="C517" s="249" t="s">
        <v>640</v>
      </c>
      <c r="D517" s="198">
        <v>4419</v>
      </c>
      <c r="E517" s="215" t="str">
        <f>VLOOKUP($B517,'trong tai xe'!A$1:B$201,2,0)</f>
        <v>1.2T</v>
      </c>
      <c r="F517" s="262" t="s">
        <v>69</v>
      </c>
      <c r="G517" s="132" t="str">
        <f>VLOOKUP(F517,Destination!$B$3:$E$337,2,0)</f>
        <v>HCM(Q9)</v>
      </c>
      <c r="H517" s="133">
        <f>VLOOKUP(F517,Destination!$B$2:$E$337,4,0)</f>
        <v>27</v>
      </c>
      <c r="I517" s="133">
        <f t="shared" si="16"/>
        <v>30</v>
      </c>
      <c r="J517" s="134">
        <f>INDEX(Cost!$A$2:$G$26,MATCH(I517,Cost!$A$2:$A$26,0),MATCH($E517,Cost!$A$2:$G$2,0))</f>
        <v>463102</v>
      </c>
      <c r="K517" s="141"/>
      <c r="L517" s="142"/>
      <c r="M517" s="228">
        <f t="shared" si="17"/>
        <v>463102</v>
      </c>
      <c r="N517" s="230"/>
      <c r="O517" s="144" t="str">
        <f>VLOOKUP($F517,Destination!B$3:G$338,6,0)</f>
        <v>THÙNG</v>
      </c>
      <c r="P517" s="231"/>
      <c r="Q517" s="198"/>
      <c r="R517" s="113"/>
      <c r="S517" s="113"/>
      <c r="T517" s="113"/>
      <c r="U517" s="113"/>
      <c r="V517" s="113"/>
      <c r="W517" s="113"/>
      <c r="X517" s="113"/>
      <c r="Y517" s="113"/>
      <c r="Z517" s="113"/>
      <c r="AA517" s="113"/>
      <c r="AB517" s="113"/>
      <c r="AC517" s="113"/>
      <c r="AD517" s="113"/>
      <c r="AE517" s="113"/>
      <c r="AF517" s="113"/>
      <c r="AG517" s="113"/>
      <c r="AH517" s="113"/>
      <c r="AI517" s="148"/>
    </row>
    <row r="518" spans="1:35" s="112" customFormat="1" ht="21.75" hidden="1" customHeight="1">
      <c r="A518" s="129">
        <f>IF(B517&lt;&gt;"",COUNTA(B$6:B517),"")</f>
        <v>512</v>
      </c>
      <c r="B518" s="217">
        <v>7138</v>
      </c>
      <c r="C518" s="249" t="s">
        <v>640</v>
      </c>
      <c r="D518" s="198">
        <v>4421</v>
      </c>
      <c r="E518" s="215" t="str">
        <f>VLOOKUP($B518,'trong tai xe'!A$1:B$201,2,0)</f>
        <v>8T</v>
      </c>
      <c r="F518" s="262" t="s">
        <v>96</v>
      </c>
      <c r="G518" s="132" t="str">
        <f>VLOOKUP(F518,Destination!$B$3:$E$337,2,0)</f>
        <v>SONG THAN</v>
      </c>
      <c r="H518" s="133">
        <f>VLOOKUP(F518,Destination!$B$2:$E$337,4,0)</f>
        <v>17</v>
      </c>
      <c r="I518" s="133">
        <f t="shared" si="16"/>
        <v>20</v>
      </c>
      <c r="J518" s="134">
        <f>INDEX(Cost!$A$2:$G$26,MATCH(I518,Cost!$A$2:$A$26,0),MATCH($E518,Cost!$A$2:$G$2,0))</f>
        <v>1057891</v>
      </c>
      <c r="K518" s="141"/>
      <c r="L518" s="142"/>
      <c r="M518" s="228">
        <f t="shared" si="17"/>
        <v>1057891</v>
      </c>
      <c r="N518" s="230"/>
      <c r="O518" s="144" t="str">
        <f>VLOOKUP($F518,Destination!B$3:G$338,6,0)</f>
        <v>THÙNG</v>
      </c>
      <c r="P518" s="231"/>
      <c r="Q518" s="198"/>
      <c r="R518" s="113"/>
      <c r="S518" s="113"/>
      <c r="T518" s="113"/>
      <c r="U518" s="113"/>
      <c r="V518" s="113"/>
      <c r="W518" s="113"/>
      <c r="X518" s="113"/>
      <c r="Y518" s="113"/>
      <c r="Z518" s="113"/>
      <c r="AA518" s="113"/>
      <c r="AB518" s="113"/>
      <c r="AC518" s="113"/>
      <c r="AD518" s="113"/>
      <c r="AE518" s="113"/>
      <c r="AF518" s="113"/>
      <c r="AG518" s="113"/>
      <c r="AH518" s="113"/>
      <c r="AI518" s="148"/>
    </row>
    <row r="519" spans="1:35" s="112" customFormat="1" ht="21.75" hidden="1" customHeight="1">
      <c r="A519" s="129">
        <f>IF(B518&lt;&gt;"",COUNTA(B$6:B518),"")</f>
        <v>513</v>
      </c>
      <c r="B519" s="217">
        <v>13780</v>
      </c>
      <c r="C519" s="249" t="s">
        <v>640</v>
      </c>
      <c r="D519" s="198">
        <v>4591</v>
      </c>
      <c r="E519" s="215" t="str">
        <f>VLOOKUP($B519,'trong tai xe'!A$1:B$201,2,0)</f>
        <v>5T</v>
      </c>
      <c r="F519" s="262" t="s">
        <v>131</v>
      </c>
      <c r="G519" s="132" t="str">
        <f>VLOOKUP(F519,Destination!$B$3:$E$337,2,0)</f>
        <v>DONG XOAI</v>
      </c>
      <c r="H519" s="133">
        <f>VLOOKUP(F519,Destination!$B$2:$E$337,4,0)</f>
        <v>120</v>
      </c>
      <c r="I519" s="133">
        <f t="shared" si="16"/>
        <v>120</v>
      </c>
      <c r="J519" s="134">
        <f>INDEX(Cost!$A$2:$G$26,MATCH(I519,Cost!$A$2:$A$26,0),MATCH($E519,Cost!$A$2:$G$2,0))</f>
        <v>1466941</v>
      </c>
      <c r="K519" s="141"/>
      <c r="L519" s="142"/>
      <c r="M519" s="228">
        <f t="shared" si="17"/>
        <v>1466941</v>
      </c>
      <c r="N519" s="230"/>
      <c r="O519" s="144" t="str">
        <f>VLOOKUP($F519,Destination!B$3:G$338,6,0)</f>
        <v>THÙNG</v>
      </c>
      <c r="P519" s="231"/>
      <c r="Q519" s="198"/>
      <c r="R519" s="113"/>
      <c r="S519" s="113"/>
      <c r="T519" s="113"/>
      <c r="U519" s="113"/>
      <c r="V519" s="113"/>
      <c r="W519" s="113"/>
      <c r="X519" s="113"/>
      <c r="Y519" s="113"/>
      <c r="Z519" s="113"/>
      <c r="AA519" s="113"/>
      <c r="AB519" s="113"/>
      <c r="AC519" s="113"/>
      <c r="AD519" s="113"/>
      <c r="AE519" s="113"/>
      <c r="AF519" s="113"/>
      <c r="AG519" s="113"/>
      <c r="AH519" s="113"/>
      <c r="AI519" s="148"/>
    </row>
    <row r="520" spans="1:35" s="112" customFormat="1" ht="21.75" hidden="1" customHeight="1">
      <c r="A520" s="129">
        <f>IF(B519&lt;&gt;"",COUNTA(B$6:B519),"")</f>
        <v>514</v>
      </c>
      <c r="B520" s="217">
        <v>5535</v>
      </c>
      <c r="C520" s="249" t="s">
        <v>640</v>
      </c>
      <c r="D520" s="198">
        <v>4605</v>
      </c>
      <c r="E520" s="215" t="str">
        <f>VLOOKUP($B520,'trong tai xe'!A$1:B$201,2,0)</f>
        <v>2.5T</v>
      </c>
      <c r="F520" s="262" t="s">
        <v>134</v>
      </c>
      <c r="G520" s="132" t="str">
        <f>VLOOKUP(F520,Destination!$B$3:$E$337,2,0)</f>
        <v>BINH CHUAN</v>
      </c>
      <c r="H520" s="133">
        <f>VLOOKUP(F520,Destination!$B$2:$E$337,4,0)</f>
        <v>11</v>
      </c>
      <c r="I520" s="133">
        <f t="shared" ref="I520:I583" si="18">ROUNDUP(H520,-1)</f>
        <v>20</v>
      </c>
      <c r="J520" s="134">
        <f>INDEX(Cost!$A$2:$G$26,MATCH(I520,Cost!$A$2:$A$26,0),MATCH($E520,Cost!$A$2:$G$2,0))</f>
        <v>449720</v>
      </c>
      <c r="K520" s="141"/>
      <c r="L520" s="142"/>
      <c r="M520" s="228">
        <f t="shared" ref="M520:M583" si="19">IF(I520="","",J520+K520)</f>
        <v>449720</v>
      </c>
      <c r="N520" s="230"/>
      <c r="O520" s="144" t="str">
        <f>VLOOKUP($F520,Destination!B$3:G$338,6,0)</f>
        <v>BOARD</v>
      </c>
      <c r="P520" s="231"/>
      <c r="Q520" s="198"/>
      <c r="R520" s="113"/>
      <c r="S520" s="113"/>
      <c r="T520" s="113"/>
      <c r="U520" s="113"/>
      <c r="V520" s="113"/>
      <c r="W520" s="113"/>
      <c r="X520" s="113"/>
      <c r="Y520" s="113"/>
      <c r="Z520" s="113"/>
      <c r="AA520" s="113"/>
      <c r="AB520" s="113"/>
      <c r="AC520" s="113"/>
      <c r="AD520" s="113"/>
      <c r="AE520" s="113"/>
      <c r="AF520" s="113"/>
      <c r="AG520" s="113"/>
      <c r="AH520" s="113"/>
      <c r="AI520" s="148"/>
    </row>
    <row r="521" spans="1:35" s="112" customFormat="1" ht="21.75" hidden="1" customHeight="1">
      <c r="A521" s="129">
        <f>IF(B520&lt;&gt;"",COUNTA(B$6:B520),"")</f>
        <v>515</v>
      </c>
      <c r="B521" s="217">
        <v>1018</v>
      </c>
      <c r="C521" s="249" t="s">
        <v>640</v>
      </c>
      <c r="D521" s="198">
        <v>4606</v>
      </c>
      <c r="E521" s="215" t="str">
        <f>VLOOKUP($B521,'trong tai xe'!A$1:B$201,2,0)</f>
        <v>5T</v>
      </c>
      <c r="F521" s="262" t="s">
        <v>94</v>
      </c>
      <c r="G521" s="132" t="str">
        <f>VLOOKUP(F521,Destination!$B$3:$E$337,2,0)</f>
        <v>Dong Nai</v>
      </c>
      <c r="H521" s="133">
        <f>VLOOKUP(F521,Destination!$B$2:$E$337,4,0)</f>
        <v>35</v>
      </c>
      <c r="I521" s="133">
        <f t="shared" si="18"/>
        <v>40</v>
      </c>
      <c r="J521" s="134">
        <f>INDEX(Cost!$A$2:$G$26,MATCH(I521,Cost!$A$2:$A$26,0),MATCH($E521,Cost!$A$2:$G$2,0))</f>
        <v>777275</v>
      </c>
      <c r="K521" s="141"/>
      <c r="L521" s="142"/>
      <c r="M521" s="228">
        <f t="shared" si="19"/>
        <v>777275</v>
      </c>
      <c r="N521" s="230"/>
      <c r="O521" s="144" t="str">
        <f>VLOOKUP($F521,Destination!B$3:G$338,6,0)</f>
        <v>THÙNG</v>
      </c>
      <c r="P521" s="231"/>
      <c r="Q521" s="198"/>
      <c r="R521" s="113"/>
      <c r="S521" s="113"/>
      <c r="T521" s="113"/>
      <c r="U521" s="113"/>
      <c r="V521" s="113"/>
      <c r="W521" s="113"/>
      <c r="X521" s="113"/>
      <c r="Y521" s="113"/>
      <c r="Z521" s="113"/>
      <c r="AA521" s="113"/>
      <c r="AB521" s="113"/>
      <c r="AC521" s="113"/>
      <c r="AD521" s="113"/>
      <c r="AE521" s="113"/>
      <c r="AF521" s="113"/>
      <c r="AG521" s="113"/>
      <c r="AH521" s="113"/>
      <c r="AI521" s="148"/>
    </row>
    <row r="522" spans="1:35" s="112" customFormat="1" ht="21.75" hidden="1" customHeight="1">
      <c r="A522" s="129">
        <f>IF(B521&lt;&gt;"",COUNTA(B$6:B521),"")</f>
        <v>516</v>
      </c>
      <c r="B522" s="217">
        <v>64551</v>
      </c>
      <c r="C522" s="249" t="s">
        <v>640</v>
      </c>
      <c r="D522" s="198">
        <v>4517</v>
      </c>
      <c r="E522" s="215" t="str">
        <f>VLOOKUP($B522,'trong tai xe'!A$1:B$201,2,0)</f>
        <v>5T</v>
      </c>
      <c r="F522" s="262" t="s">
        <v>69</v>
      </c>
      <c r="G522" s="132" t="str">
        <f>VLOOKUP(F522,Destination!$B$3:$E$337,2,0)</f>
        <v>HCM(Q9)</v>
      </c>
      <c r="H522" s="133">
        <f>VLOOKUP(F522,Destination!$B$2:$E$337,4,0)</f>
        <v>27</v>
      </c>
      <c r="I522" s="133">
        <f t="shared" si="18"/>
        <v>30</v>
      </c>
      <c r="J522" s="134">
        <f>INDEX(Cost!$A$2:$G$26,MATCH(I522,Cost!$A$2:$A$26,0),MATCH($E522,Cost!$A$2:$G$2,0))</f>
        <v>691065</v>
      </c>
      <c r="K522" s="141"/>
      <c r="L522" s="142"/>
      <c r="M522" s="228">
        <f t="shared" si="19"/>
        <v>691065</v>
      </c>
      <c r="N522" s="230"/>
      <c r="O522" s="144" t="str">
        <f>VLOOKUP($F522,Destination!B$3:G$338,6,0)</f>
        <v>THÙNG</v>
      </c>
      <c r="P522" s="231"/>
      <c r="Q522" s="198"/>
      <c r="R522" s="113"/>
      <c r="S522" s="113"/>
      <c r="T522" s="113"/>
      <c r="U522" s="113"/>
      <c r="V522" s="113"/>
      <c r="W522" s="113"/>
      <c r="X522" s="113"/>
      <c r="Y522" s="113"/>
      <c r="Z522" s="113"/>
      <c r="AA522" s="113"/>
      <c r="AB522" s="113"/>
      <c r="AC522" s="113"/>
      <c r="AD522" s="113"/>
      <c r="AE522" s="113"/>
      <c r="AF522" s="113"/>
      <c r="AG522" s="113"/>
      <c r="AH522" s="113"/>
      <c r="AI522" s="148"/>
    </row>
    <row r="523" spans="1:35" s="112" customFormat="1" ht="21.75" hidden="1" customHeight="1">
      <c r="A523" s="129">
        <f>IF(B522&lt;&gt;"",COUNTA(B$6:B522),"")</f>
        <v>517</v>
      </c>
      <c r="B523" s="217">
        <v>18806</v>
      </c>
      <c r="C523" s="249" t="s">
        <v>640</v>
      </c>
      <c r="D523" s="198">
        <v>4604</v>
      </c>
      <c r="E523" s="215" t="str">
        <f>VLOOKUP($B523,'trong tai xe'!A$1:B$201,2,0)</f>
        <v>10T</v>
      </c>
      <c r="F523" s="262" t="s">
        <v>101</v>
      </c>
      <c r="G523" s="132" t="str">
        <f>VLOOKUP(F523,Destination!$B$3:$E$337,2,0)</f>
        <v>Binh Duong</v>
      </c>
      <c r="H523" s="133">
        <f>VLOOKUP(F523,Destination!$B$2:$E$337,4,0)</f>
        <v>15</v>
      </c>
      <c r="I523" s="133">
        <f t="shared" si="18"/>
        <v>20</v>
      </c>
      <c r="J523" s="134">
        <f>INDEX(Cost!$A$2:$G$26,MATCH(I523,Cost!$A$2:$A$26,0),MATCH($E523,Cost!$A$2:$G$2,0))</f>
        <v>0</v>
      </c>
      <c r="K523" s="141"/>
      <c r="L523" s="142"/>
      <c r="M523" s="228">
        <f t="shared" si="19"/>
        <v>0</v>
      </c>
      <c r="N523" s="230"/>
      <c r="O523" s="144" t="str">
        <f>VLOOKUP($F523,Destination!B$3:G$338,6,0)</f>
        <v>THÙNG</v>
      </c>
      <c r="P523" s="231"/>
      <c r="Q523" s="198"/>
      <c r="R523" s="113"/>
      <c r="S523" s="113"/>
      <c r="T523" s="113"/>
      <c r="U523" s="113"/>
      <c r="V523" s="113"/>
      <c r="W523" s="113"/>
      <c r="X523" s="113"/>
      <c r="Y523" s="113"/>
      <c r="Z523" s="113"/>
      <c r="AA523" s="113"/>
      <c r="AB523" s="113"/>
      <c r="AC523" s="113"/>
      <c r="AD523" s="113"/>
      <c r="AE523" s="113"/>
      <c r="AF523" s="113"/>
      <c r="AG523" s="113"/>
      <c r="AH523" s="113"/>
      <c r="AI523" s="148"/>
    </row>
    <row r="524" spans="1:35" s="112" customFormat="1" ht="21.75" hidden="1" customHeight="1">
      <c r="A524" s="129">
        <f>IF(B523&lt;&gt;"",COUNTA(B$6:B523),"")</f>
        <v>518</v>
      </c>
      <c r="B524" s="217">
        <v>4662</v>
      </c>
      <c r="C524" s="249" t="s">
        <v>640</v>
      </c>
      <c r="D524" s="198">
        <v>4403</v>
      </c>
      <c r="E524" s="215" t="str">
        <f>VLOOKUP($B524,'trong tai xe'!A$1:B$201,2,0)</f>
        <v>2.5T</v>
      </c>
      <c r="F524" s="262" t="s">
        <v>95</v>
      </c>
      <c r="G524" s="132" t="str">
        <f>VLOOKUP(F524,Destination!$B$3:$E$337,2,0)</f>
        <v>Binh Duong</v>
      </c>
      <c r="H524" s="133">
        <f>VLOOKUP(F524,Destination!$B$2:$E$337,4,0)</f>
        <v>15</v>
      </c>
      <c r="I524" s="133">
        <f t="shared" si="18"/>
        <v>20</v>
      </c>
      <c r="J524" s="134">
        <f>INDEX(Cost!$A$2:$G$26,MATCH(I524,Cost!$A$2:$A$26,0),MATCH($E524,Cost!$A$2:$G$2,0))</f>
        <v>449720</v>
      </c>
      <c r="K524" s="141"/>
      <c r="L524" s="142"/>
      <c r="M524" s="228">
        <f t="shared" si="19"/>
        <v>449720</v>
      </c>
      <c r="N524" s="230"/>
      <c r="O524" s="144" t="str">
        <f>VLOOKUP($F524,Destination!B$3:G$338,6,0)</f>
        <v>THÙNG</v>
      </c>
      <c r="P524" s="231"/>
      <c r="Q524" s="198"/>
      <c r="R524" s="113"/>
      <c r="S524" s="113"/>
      <c r="T524" s="113"/>
      <c r="U524" s="113"/>
      <c r="V524" s="113"/>
      <c r="W524" s="113"/>
      <c r="X524" s="113"/>
      <c r="Y524" s="113"/>
      <c r="Z524" s="113"/>
      <c r="AA524" s="113"/>
      <c r="AB524" s="113"/>
      <c r="AC524" s="113"/>
      <c r="AD524" s="113"/>
      <c r="AE524" s="113"/>
      <c r="AF524" s="113"/>
      <c r="AG524" s="113"/>
      <c r="AH524" s="113"/>
      <c r="AI524" s="148"/>
    </row>
    <row r="525" spans="1:35" s="112" customFormat="1" ht="21.75" hidden="1" customHeight="1">
      <c r="A525" s="129">
        <f>IF(B524&lt;&gt;"",COUNTA(B$6:B524),"")</f>
        <v>519</v>
      </c>
      <c r="B525" s="217">
        <v>2959</v>
      </c>
      <c r="C525" s="249" t="s">
        <v>640</v>
      </c>
      <c r="D525" s="198">
        <v>4613</v>
      </c>
      <c r="E525" s="215" t="str">
        <f>VLOOKUP($B525,'trong tai xe'!A$1:B$201,2,0)</f>
        <v>2.5T</v>
      </c>
      <c r="F525" s="262" t="s">
        <v>103</v>
      </c>
      <c r="G525" s="132" t="str">
        <f>VLOOKUP(F525,Destination!$B$3:$E$337,2,0)</f>
        <v>Binh Duong</v>
      </c>
      <c r="H525" s="133">
        <f>VLOOKUP(F525,Destination!$B$2:$E$337,4,0)</f>
        <v>25</v>
      </c>
      <c r="I525" s="133">
        <f t="shared" si="18"/>
        <v>30</v>
      </c>
      <c r="J525" s="134">
        <f>INDEX(Cost!$A$2:$G$26,MATCH(I525,Cost!$A$2:$A$26,0),MATCH($E525,Cost!$A$2:$G$2,0))</f>
        <v>514557</v>
      </c>
      <c r="K525" s="141"/>
      <c r="L525" s="142"/>
      <c r="M525" s="228">
        <f t="shared" si="19"/>
        <v>514557</v>
      </c>
      <c r="N525" s="230"/>
      <c r="O525" s="144" t="str">
        <f>VLOOKUP($F525,Destination!B$3:G$338,6,0)</f>
        <v>BOARD</v>
      </c>
      <c r="P525" s="231"/>
      <c r="Q525" s="198"/>
      <c r="R525" s="113"/>
      <c r="S525" s="113"/>
      <c r="T525" s="113"/>
      <c r="U525" s="113"/>
      <c r="V525" s="113"/>
      <c r="W525" s="113"/>
      <c r="X525" s="113"/>
      <c r="Y525" s="113"/>
      <c r="Z525" s="113"/>
      <c r="AA525" s="113"/>
      <c r="AB525" s="113"/>
      <c r="AC525" s="113"/>
      <c r="AD525" s="113"/>
      <c r="AE525" s="113"/>
      <c r="AF525" s="113"/>
      <c r="AG525" s="113"/>
      <c r="AH525" s="113"/>
      <c r="AI525" s="148"/>
    </row>
    <row r="526" spans="1:35" s="112" customFormat="1" ht="21.75" hidden="1" customHeight="1">
      <c r="A526" s="129">
        <f>IF(B525&lt;&gt;"",COUNTA(B$6:B525),"")</f>
        <v>520</v>
      </c>
      <c r="B526" s="217">
        <v>64551</v>
      </c>
      <c r="C526" s="249" t="s">
        <v>640</v>
      </c>
      <c r="D526" s="198">
        <v>4579</v>
      </c>
      <c r="E526" s="215" t="str">
        <f>VLOOKUP($B526,'trong tai xe'!A$1:B$201,2,0)</f>
        <v>5T</v>
      </c>
      <c r="F526" s="262" t="s">
        <v>69</v>
      </c>
      <c r="G526" s="132" t="str">
        <f>VLOOKUP(F526,Destination!$B$3:$E$337,2,0)</f>
        <v>HCM(Q9)</v>
      </c>
      <c r="H526" s="133">
        <f>VLOOKUP(F526,Destination!$B$2:$E$337,4,0)</f>
        <v>27</v>
      </c>
      <c r="I526" s="133">
        <f t="shared" si="18"/>
        <v>30</v>
      </c>
      <c r="J526" s="134">
        <f>INDEX(Cost!$A$2:$G$26,MATCH(I526,Cost!$A$2:$A$26,0),MATCH($E526,Cost!$A$2:$G$2,0))</f>
        <v>691065</v>
      </c>
      <c r="K526" s="141"/>
      <c r="L526" s="142"/>
      <c r="M526" s="228">
        <f t="shared" si="19"/>
        <v>691065</v>
      </c>
      <c r="N526" s="230"/>
      <c r="O526" s="144" t="str">
        <f>VLOOKUP($F526,Destination!B$3:G$338,6,0)</f>
        <v>THÙNG</v>
      </c>
      <c r="P526" s="231"/>
      <c r="Q526" s="198"/>
      <c r="R526" s="113"/>
      <c r="S526" s="113"/>
      <c r="T526" s="113"/>
      <c r="U526" s="113"/>
      <c r="V526" s="113"/>
      <c r="W526" s="113"/>
      <c r="X526" s="113"/>
      <c r="Y526" s="113"/>
      <c r="Z526" s="113"/>
      <c r="AA526" s="113"/>
      <c r="AB526" s="113"/>
      <c r="AC526" s="113"/>
      <c r="AD526" s="113"/>
      <c r="AE526" s="113"/>
      <c r="AF526" s="113"/>
      <c r="AG526" s="113"/>
      <c r="AH526" s="113"/>
      <c r="AI526" s="148"/>
    </row>
    <row r="527" spans="1:35" s="112" customFormat="1" ht="21.75" hidden="1" customHeight="1">
      <c r="A527" s="129">
        <f>IF(B526&lt;&gt;"",COUNTA(B$6:B526),"")</f>
        <v>521</v>
      </c>
      <c r="B527" s="217">
        <v>44457</v>
      </c>
      <c r="C527" s="249" t="s">
        <v>640</v>
      </c>
      <c r="D527" s="198">
        <v>4602</v>
      </c>
      <c r="E527" s="215" t="str">
        <f>VLOOKUP($B527,'trong tai xe'!A$1:B$201,2,0)</f>
        <v>2.5T</v>
      </c>
      <c r="F527" s="262" t="s">
        <v>69</v>
      </c>
      <c r="G527" s="132" t="str">
        <f>VLOOKUP(F527,Destination!$B$3:$E$337,2,0)</f>
        <v>HCM(Q9)</v>
      </c>
      <c r="H527" s="133">
        <f>VLOOKUP(F527,Destination!$B$2:$E$337,4,0)</f>
        <v>27</v>
      </c>
      <c r="I527" s="133">
        <f t="shared" si="18"/>
        <v>30</v>
      </c>
      <c r="J527" s="134">
        <f>INDEX(Cost!$A$2:$G$26,MATCH(I527,Cost!$A$2:$A$26,0),MATCH($E527,Cost!$A$2:$G$2,0))</f>
        <v>514557</v>
      </c>
      <c r="K527" s="141"/>
      <c r="L527" s="142"/>
      <c r="M527" s="228">
        <f t="shared" si="19"/>
        <v>514557</v>
      </c>
      <c r="N527" s="230"/>
      <c r="O527" s="144" t="str">
        <f>VLOOKUP($F527,Destination!B$3:G$338,6,0)</f>
        <v>THÙNG</v>
      </c>
      <c r="P527" s="231"/>
      <c r="Q527" s="198"/>
      <c r="R527" s="113"/>
      <c r="S527" s="113"/>
      <c r="T527" s="113"/>
      <c r="U527" s="113"/>
      <c r="V527" s="113"/>
      <c r="W527" s="113"/>
      <c r="X527" s="113"/>
      <c r="Y527" s="113"/>
      <c r="Z527" s="113"/>
      <c r="AA527" s="113"/>
      <c r="AB527" s="113"/>
      <c r="AC527" s="113"/>
      <c r="AD527" s="113"/>
      <c r="AE527" s="113"/>
      <c r="AF527" s="113"/>
      <c r="AG527" s="113"/>
      <c r="AH527" s="113"/>
      <c r="AI527" s="148"/>
    </row>
    <row r="528" spans="1:35" s="112" customFormat="1" ht="21.75" hidden="1" customHeight="1">
      <c r="A528" s="129">
        <f>IF(B527&lt;&gt;"",COUNTA(B$6:B527),"")</f>
        <v>522</v>
      </c>
      <c r="B528" s="217">
        <v>15469</v>
      </c>
      <c r="C528" s="249" t="s">
        <v>640</v>
      </c>
      <c r="D528" s="198">
        <v>4416</v>
      </c>
      <c r="E528" s="215" t="str">
        <f>VLOOKUP($B528,'trong tai xe'!A$1:B$201,2,0)</f>
        <v>2.5T</v>
      </c>
      <c r="F528" s="262" t="s">
        <v>106</v>
      </c>
      <c r="G528" s="132" t="str">
        <f>VLOOKUP(F528,Destination!$B$3:$E$337,2,0)</f>
        <v>HCM</v>
      </c>
      <c r="H528" s="133">
        <f>VLOOKUP(F528,Destination!$B$2:$E$337,4,0)</f>
        <v>55</v>
      </c>
      <c r="I528" s="133">
        <f t="shared" si="18"/>
        <v>60</v>
      </c>
      <c r="J528" s="134">
        <f>INDEX(Cost!$A$2:$G$26,MATCH(I528,Cost!$A$2:$A$26,0),MATCH($E528,Cost!$A$2:$G$2,0))</f>
        <v>712310</v>
      </c>
      <c r="K528" s="141"/>
      <c r="L528" s="142"/>
      <c r="M528" s="228">
        <f t="shared" si="19"/>
        <v>712310</v>
      </c>
      <c r="N528" s="230"/>
      <c r="O528" s="144" t="str">
        <f>VLOOKUP($F528,Destination!B$3:G$338,6,0)</f>
        <v>THÙNG</v>
      </c>
      <c r="P528" s="231"/>
      <c r="Q528" s="198"/>
      <c r="R528" s="113"/>
      <c r="S528" s="113"/>
      <c r="T528" s="113"/>
      <c r="U528" s="113"/>
      <c r="V528" s="113"/>
      <c r="W528" s="113"/>
      <c r="X528" s="113"/>
      <c r="Y528" s="113"/>
      <c r="Z528" s="113"/>
      <c r="AA528" s="113"/>
      <c r="AB528" s="113"/>
      <c r="AC528" s="113"/>
      <c r="AD528" s="113"/>
      <c r="AE528" s="113"/>
      <c r="AF528" s="113"/>
      <c r="AG528" s="113"/>
      <c r="AH528" s="113"/>
      <c r="AI528" s="148"/>
    </row>
    <row r="529" spans="1:35" s="112" customFormat="1" ht="21.75" hidden="1" customHeight="1">
      <c r="A529" s="129">
        <f>IF(B528&lt;&gt;"",COUNTA(B$6:B528),"")</f>
        <v>523</v>
      </c>
      <c r="B529" s="254" t="s">
        <v>45</v>
      </c>
      <c r="C529" s="249" t="s">
        <v>640</v>
      </c>
      <c r="D529" s="198">
        <v>4590</v>
      </c>
      <c r="E529" s="215" t="str">
        <f>VLOOKUP($B529,'trong tai xe'!A$1:B$201,2,0)</f>
        <v>2.5T</v>
      </c>
      <c r="F529" s="262" t="s">
        <v>88</v>
      </c>
      <c r="G529" s="132" t="str">
        <f>VLOOKUP(F529,Destination!$B$3:$E$337,2,0)</f>
        <v>HCM</v>
      </c>
      <c r="H529" s="133">
        <f>VLOOKUP(F529,Destination!$B$2:$E$337,4,0)</f>
        <v>35</v>
      </c>
      <c r="I529" s="133">
        <f t="shared" si="18"/>
        <v>40</v>
      </c>
      <c r="J529" s="134">
        <f>INDEX(Cost!$A$2:$G$26,MATCH(I529,Cost!$A$2:$A$26,0),MATCH($E529,Cost!$A$2:$G$2,0))</f>
        <v>579395</v>
      </c>
      <c r="K529" s="141"/>
      <c r="L529" s="142"/>
      <c r="M529" s="228">
        <f t="shared" si="19"/>
        <v>579395</v>
      </c>
      <c r="N529" s="230"/>
      <c r="O529" s="144" t="str">
        <f>VLOOKUP($F529,Destination!B$3:G$338,6,0)</f>
        <v>BOARD</v>
      </c>
      <c r="P529" s="231"/>
      <c r="Q529" s="198"/>
      <c r="R529" s="113"/>
      <c r="S529" s="113"/>
      <c r="T529" s="113"/>
      <c r="U529" s="113"/>
      <c r="V529" s="113"/>
      <c r="W529" s="113"/>
      <c r="X529" s="113"/>
      <c r="Y529" s="113"/>
      <c r="Z529" s="113"/>
      <c r="AA529" s="113"/>
      <c r="AB529" s="113"/>
      <c r="AC529" s="113"/>
      <c r="AD529" s="113"/>
      <c r="AE529" s="113"/>
      <c r="AF529" s="113"/>
      <c r="AG529" s="113"/>
      <c r="AH529" s="113"/>
      <c r="AI529" s="148"/>
    </row>
    <row r="530" spans="1:35" s="112" customFormat="1" ht="21.75" hidden="1" customHeight="1">
      <c r="A530" s="129">
        <f>IF(B529&lt;&gt;"",COUNTA(B$6:B529),"")</f>
        <v>524</v>
      </c>
      <c r="B530" s="217">
        <v>1096</v>
      </c>
      <c r="C530" s="249" t="s">
        <v>640</v>
      </c>
      <c r="D530" s="198">
        <v>4593</v>
      </c>
      <c r="E530" s="215" t="str">
        <f>VLOOKUP($B530,'trong tai xe'!A$1:B$201,2,0)</f>
        <v>2.5T</v>
      </c>
      <c r="F530" s="262" t="s">
        <v>81</v>
      </c>
      <c r="G530" s="132" t="str">
        <f>VLOOKUP(F530,Destination!$B$3:$E$337,2,0)</f>
        <v>Binh Duong</v>
      </c>
      <c r="H530" s="133">
        <f>VLOOKUP(F530,Destination!$B$2:$E$337,4,0)</f>
        <v>5</v>
      </c>
      <c r="I530" s="133">
        <f t="shared" si="18"/>
        <v>10</v>
      </c>
      <c r="J530" s="134">
        <f>INDEX(Cost!$A$2:$G$26,MATCH(I530,Cost!$A$2:$A$26,0),MATCH($E530,Cost!$A$2:$G$2,0))</f>
        <v>375157</v>
      </c>
      <c r="K530" s="141"/>
      <c r="L530" s="142"/>
      <c r="M530" s="228">
        <f t="shared" si="19"/>
        <v>375157</v>
      </c>
      <c r="N530" s="230"/>
      <c r="O530" s="144" t="str">
        <f>VLOOKUP($F530,Destination!B$3:G$338,6,0)</f>
        <v>THÙNG</v>
      </c>
      <c r="P530" s="231"/>
      <c r="Q530" s="198"/>
      <c r="R530" s="113"/>
      <c r="S530" s="113"/>
      <c r="T530" s="113"/>
      <c r="U530" s="113"/>
      <c r="V530" s="113"/>
      <c r="W530" s="113"/>
      <c r="X530" s="113"/>
      <c r="Y530" s="113"/>
      <c r="Z530" s="113"/>
      <c r="AA530" s="113"/>
      <c r="AB530" s="113"/>
      <c r="AC530" s="113"/>
      <c r="AD530" s="113"/>
      <c r="AE530" s="113"/>
      <c r="AF530" s="113"/>
      <c r="AG530" s="113"/>
      <c r="AH530" s="113"/>
      <c r="AI530" s="148"/>
    </row>
    <row r="531" spans="1:35" s="112" customFormat="1" ht="21.75" hidden="1" customHeight="1">
      <c r="A531" s="129">
        <f>IF(B530&lt;&gt;"",COUNTA(B$6:B530),"")</f>
        <v>525</v>
      </c>
      <c r="B531" s="217">
        <v>3297</v>
      </c>
      <c r="C531" s="249" t="s">
        <v>640</v>
      </c>
      <c r="D531" s="198">
        <v>4623</v>
      </c>
      <c r="E531" s="215" t="str">
        <f>VLOOKUP($B531,'trong tai xe'!A$1:B$201,2,0)</f>
        <v>8T</v>
      </c>
      <c r="F531" s="262" t="s">
        <v>91</v>
      </c>
      <c r="G531" s="132" t="str">
        <f>VLOOKUP(F531,Destination!$B$3:$E$337,2,0)</f>
        <v>LONG AN</v>
      </c>
      <c r="H531" s="133">
        <f>VLOOKUP(F531,Destination!$B$2:$E$337,4,0)</f>
        <v>64</v>
      </c>
      <c r="I531" s="133">
        <f t="shared" si="18"/>
        <v>70</v>
      </c>
      <c r="J531" s="134">
        <f>INDEX(Cost!$A$2:$G$26,MATCH(I531,Cost!$A$2:$A$26,0),MATCH($E531,Cost!$A$2:$G$2,0))</f>
        <v>1564565</v>
      </c>
      <c r="K531" s="141"/>
      <c r="L531" s="142"/>
      <c r="M531" s="228">
        <f t="shared" si="19"/>
        <v>1564565</v>
      </c>
      <c r="N531" s="230"/>
      <c r="O531" s="144" t="str">
        <f>VLOOKUP($F531,Destination!B$3:G$338,6,0)</f>
        <v>BOARD</v>
      </c>
      <c r="P531" s="231"/>
      <c r="Q531" s="198"/>
      <c r="R531" s="113"/>
      <c r="S531" s="113"/>
      <c r="T531" s="113"/>
      <c r="U531" s="113"/>
      <c r="V531" s="113"/>
      <c r="W531" s="113"/>
      <c r="X531" s="113"/>
      <c r="Y531" s="113"/>
      <c r="Z531" s="113"/>
      <c r="AA531" s="113"/>
      <c r="AB531" s="113"/>
      <c r="AC531" s="113"/>
      <c r="AD531" s="113"/>
      <c r="AE531" s="113"/>
      <c r="AF531" s="113"/>
      <c r="AG531" s="113"/>
      <c r="AH531" s="113"/>
      <c r="AI531" s="148"/>
    </row>
    <row r="532" spans="1:35" s="112" customFormat="1" ht="21.75" hidden="1" customHeight="1">
      <c r="A532" s="129">
        <f>IF(B531&lt;&gt;"",COUNTA(B$6:B531),"")</f>
        <v>526</v>
      </c>
      <c r="B532" s="217">
        <v>10658</v>
      </c>
      <c r="C532" s="249" t="s">
        <v>641</v>
      </c>
      <c r="D532" s="198">
        <v>4638</v>
      </c>
      <c r="E532" s="215" t="str">
        <f>VLOOKUP($B532,'trong tai xe'!A$1:B$201,2,0)</f>
        <v>10T</v>
      </c>
      <c r="F532" s="262" t="s">
        <v>89</v>
      </c>
      <c r="G532" s="132" t="str">
        <f>VLOOKUP(F532,Destination!$B$3:$E$337,2,0)</f>
        <v>Binh Duong</v>
      </c>
      <c r="H532" s="133">
        <f>VLOOKUP(F532,Destination!$B$2:$E$337,4,0)</f>
        <v>10</v>
      </c>
      <c r="I532" s="133">
        <f t="shared" si="18"/>
        <v>10</v>
      </c>
      <c r="J532" s="134">
        <f>INDEX(Cost!$A$2:$G$26,MATCH(I532,Cost!$A$2:$A$26,0),MATCH($E532,Cost!$A$2:$G$2,0))</f>
        <v>0</v>
      </c>
      <c r="K532" s="141"/>
      <c r="L532" s="142"/>
      <c r="M532" s="228">
        <f t="shared" si="19"/>
        <v>0</v>
      </c>
      <c r="N532" s="230"/>
      <c r="O532" s="144" t="str">
        <f>VLOOKUP($F532,Destination!B$3:G$338,6,0)</f>
        <v>THÙNG</v>
      </c>
      <c r="P532" s="231"/>
      <c r="Q532" s="198"/>
      <c r="R532" s="113"/>
      <c r="S532" s="113"/>
      <c r="T532" s="113"/>
      <c r="U532" s="113"/>
      <c r="V532" s="113"/>
      <c r="W532" s="113"/>
      <c r="X532" s="113"/>
      <c r="Y532" s="113"/>
      <c r="Z532" s="113"/>
      <c r="AA532" s="113"/>
      <c r="AB532" s="113"/>
      <c r="AC532" s="113"/>
      <c r="AD532" s="113"/>
      <c r="AE532" s="113"/>
      <c r="AF532" s="113"/>
      <c r="AG532" s="113"/>
      <c r="AH532" s="113"/>
      <c r="AI532" s="148"/>
    </row>
    <row r="533" spans="1:35" s="112" customFormat="1" ht="21.75" hidden="1" customHeight="1">
      <c r="A533" s="129">
        <f>IF(B532&lt;&gt;"",COUNTA(B$6:B532),"")</f>
        <v>527</v>
      </c>
      <c r="B533" s="254">
        <v>18140</v>
      </c>
      <c r="C533" s="249" t="s">
        <v>641</v>
      </c>
      <c r="D533" s="198">
        <v>2256</v>
      </c>
      <c r="E533" s="215" t="str">
        <f>VLOOKUP($B533,'trong tai xe'!A$1:B$201,2,0)</f>
        <v>5T</v>
      </c>
      <c r="F533" s="262" t="s">
        <v>92</v>
      </c>
      <c r="G533" s="132" t="str">
        <f>VLOOKUP(F533,Destination!$B$3:$E$337,2,0)</f>
        <v>HCM</v>
      </c>
      <c r="H533" s="133">
        <f>VLOOKUP(F533,Destination!$B$2:$E$337,4,0)</f>
        <v>8</v>
      </c>
      <c r="I533" s="133">
        <f t="shared" si="18"/>
        <v>10</v>
      </c>
      <c r="J533" s="134">
        <f>INDEX(Cost!$A$2:$G$26,MATCH(I533,Cost!$A$2:$A$26,0),MATCH($E533,Cost!$A$2:$G$2,0))</f>
        <v>505718</v>
      </c>
      <c r="K533" s="141"/>
      <c r="L533" s="142"/>
      <c r="M533" s="228">
        <f t="shared" si="19"/>
        <v>505718</v>
      </c>
      <c r="N533" s="230"/>
      <c r="O533" s="144" t="str">
        <f>VLOOKUP($F533,Destination!B$3:G$338,6,0)</f>
        <v>BOARD</v>
      </c>
      <c r="P533" s="231"/>
      <c r="Q533" s="198"/>
      <c r="R533" s="113"/>
      <c r="S533" s="113"/>
      <c r="T533" s="113"/>
      <c r="U533" s="113"/>
      <c r="V533" s="113"/>
      <c r="W533" s="113"/>
      <c r="X533" s="113"/>
      <c r="Y533" s="113"/>
      <c r="Z533" s="113"/>
      <c r="AA533" s="113"/>
      <c r="AB533" s="113"/>
      <c r="AC533" s="113"/>
      <c r="AD533" s="113"/>
      <c r="AE533" s="113"/>
      <c r="AF533" s="113"/>
      <c r="AG533" s="113"/>
      <c r="AH533" s="113"/>
      <c r="AI533" s="148"/>
    </row>
    <row r="534" spans="1:35" s="112" customFormat="1" ht="21.75" hidden="1" customHeight="1">
      <c r="A534" s="129">
        <f>IF(B533&lt;&gt;"",COUNTA(B$6:B533),"")</f>
        <v>528</v>
      </c>
      <c r="B534" s="217">
        <v>1018</v>
      </c>
      <c r="C534" s="249" t="s">
        <v>641</v>
      </c>
      <c r="D534" s="198">
        <v>4433</v>
      </c>
      <c r="E534" s="215" t="str">
        <f>VLOOKUP($B534,'trong tai xe'!A$1:B$201,2,0)</f>
        <v>5T</v>
      </c>
      <c r="F534" s="262" t="s">
        <v>69</v>
      </c>
      <c r="G534" s="132" t="str">
        <f>VLOOKUP(F534,Destination!$B$3:$E$337,2,0)</f>
        <v>HCM(Q9)</v>
      </c>
      <c r="H534" s="133">
        <f>VLOOKUP(F534,Destination!$B$2:$E$337,4,0)</f>
        <v>27</v>
      </c>
      <c r="I534" s="133">
        <f t="shared" si="18"/>
        <v>30</v>
      </c>
      <c r="J534" s="134">
        <f>INDEX(Cost!$A$2:$G$26,MATCH(I534,Cost!$A$2:$A$26,0),MATCH($E534,Cost!$A$2:$G$2,0))</f>
        <v>691065</v>
      </c>
      <c r="K534" s="141"/>
      <c r="L534" s="142"/>
      <c r="M534" s="228">
        <f t="shared" si="19"/>
        <v>691065</v>
      </c>
      <c r="N534" s="230"/>
      <c r="O534" s="144" t="str">
        <f>VLOOKUP($F534,Destination!B$3:G$338,6,0)</f>
        <v>THÙNG</v>
      </c>
      <c r="P534" s="231"/>
      <c r="Q534" s="198"/>
      <c r="R534" s="113"/>
      <c r="S534" s="113"/>
      <c r="T534" s="113"/>
      <c r="U534" s="113"/>
      <c r="V534" s="113"/>
      <c r="W534" s="113"/>
      <c r="X534" s="113"/>
      <c r="Y534" s="113"/>
      <c r="Z534" s="113"/>
      <c r="AA534" s="113"/>
      <c r="AB534" s="113"/>
      <c r="AC534" s="113"/>
      <c r="AD534" s="113"/>
      <c r="AE534" s="113"/>
      <c r="AF534" s="113"/>
      <c r="AG534" s="113"/>
      <c r="AH534" s="113"/>
      <c r="AI534" s="148"/>
    </row>
    <row r="535" spans="1:35" s="112" customFormat="1" ht="21.75" hidden="1" customHeight="1">
      <c r="A535" s="129">
        <f>IF(B534&lt;&gt;"",COUNTA(B$6:B534),"")</f>
        <v>529</v>
      </c>
      <c r="B535" s="217">
        <v>4662</v>
      </c>
      <c r="C535" s="249" t="s">
        <v>641</v>
      </c>
      <c r="D535" s="198">
        <v>4630</v>
      </c>
      <c r="E535" s="215" t="str">
        <f>VLOOKUP($B535,'trong tai xe'!A$1:B$201,2,0)</f>
        <v>2.5T</v>
      </c>
      <c r="F535" s="262" t="s">
        <v>103</v>
      </c>
      <c r="G535" s="132" t="str">
        <f>VLOOKUP(F535,Destination!$B$3:$E$337,2,0)</f>
        <v>Binh Duong</v>
      </c>
      <c r="H535" s="133">
        <f>VLOOKUP(F535,Destination!$B$2:$E$337,4,0)</f>
        <v>25</v>
      </c>
      <c r="I535" s="133">
        <f t="shared" si="18"/>
        <v>30</v>
      </c>
      <c r="J535" s="134">
        <f>INDEX(Cost!$A$2:$G$26,MATCH(I535,Cost!$A$2:$A$26,0),MATCH($E535,Cost!$A$2:$G$2,0))</f>
        <v>514557</v>
      </c>
      <c r="K535" s="141"/>
      <c r="L535" s="142"/>
      <c r="M535" s="228">
        <f t="shared" si="19"/>
        <v>514557</v>
      </c>
      <c r="N535" s="230"/>
      <c r="O535" s="144" t="str">
        <f>VLOOKUP($F535,Destination!B$3:G$338,6,0)</f>
        <v>BOARD</v>
      </c>
      <c r="P535" s="231"/>
      <c r="Q535" s="198"/>
      <c r="R535" s="113"/>
      <c r="S535" s="113"/>
      <c r="T535" s="113"/>
      <c r="U535" s="113"/>
      <c r="V535" s="113"/>
      <c r="W535" s="113"/>
      <c r="X535" s="113"/>
      <c r="Y535" s="113"/>
      <c r="Z535" s="113"/>
      <c r="AA535" s="113"/>
      <c r="AB535" s="113"/>
      <c r="AC535" s="113"/>
      <c r="AD535" s="113"/>
      <c r="AE535" s="113"/>
      <c r="AF535" s="113"/>
      <c r="AG535" s="113"/>
      <c r="AH535" s="113"/>
      <c r="AI535" s="148"/>
    </row>
    <row r="536" spans="1:35" s="112" customFormat="1" ht="21.75" hidden="1" customHeight="1">
      <c r="A536" s="129">
        <f>IF(B535&lt;&gt;"",COUNTA(B$6:B535),"")</f>
        <v>530</v>
      </c>
      <c r="B536" s="217">
        <v>3094</v>
      </c>
      <c r="C536" s="249" t="s">
        <v>641</v>
      </c>
      <c r="D536" s="198">
        <v>2305</v>
      </c>
      <c r="E536" s="215" t="str">
        <f>VLOOKUP($B536,'trong tai xe'!A$1:B$201,2,0)</f>
        <v>10T</v>
      </c>
      <c r="F536" s="262" t="s">
        <v>117</v>
      </c>
      <c r="G536" s="132" t="str">
        <f>VLOOKUP(F536,Destination!$B$3:$E$337,2,0)</f>
        <v>Long An</v>
      </c>
      <c r="H536" s="133">
        <f>VLOOKUP(F536,Destination!$B$2:$E$337,4,0)</f>
        <v>93</v>
      </c>
      <c r="I536" s="133">
        <f t="shared" si="18"/>
        <v>100</v>
      </c>
      <c r="J536" s="134">
        <f>INDEX(Cost!$A$2:$G$26,MATCH(I536,Cost!$A$2:$A$26,0),MATCH($E536,Cost!$A$2:$G$2,0))</f>
        <v>0</v>
      </c>
      <c r="K536" s="141"/>
      <c r="L536" s="142"/>
      <c r="M536" s="228">
        <f t="shared" si="19"/>
        <v>0</v>
      </c>
      <c r="N536" s="230"/>
      <c r="O536" s="144" t="str">
        <f>VLOOKUP($F536,Destination!B$3:G$338,6,0)</f>
        <v>THÙNG</v>
      </c>
      <c r="P536" s="231"/>
      <c r="Q536" s="198"/>
      <c r="R536" s="113"/>
      <c r="S536" s="113"/>
      <c r="T536" s="113"/>
      <c r="U536" s="113"/>
      <c r="V536" s="113"/>
      <c r="W536" s="113"/>
      <c r="X536" s="113"/>
      <c r="Y536" s="113"/>
      <c r="Z536" s="113"/>
      <c r="AA536" s="113"/>
      <c r="AB536" s="113"/>
      <c r="AC536" s="113"/>
      <c r="AD536" s="113"/>
      <c r="AE536" s="113"/>
      <c r="AF536" s="113"/>
      <c r="AG536" s="113"/>
      <c r="AH536" s="113"/>
      <c r="AI536" s="148"/>
    </row>
    <row r="537" spans="1:35" s="112" customFormat="1" ht="21.75" hidden="1" customHeight="1">
      <c r="A537" s="129">
        <f>IF(B536&lt;&gt;"",COUNTA(B$6:B536),"")</f>
        <v>531</v>
      </c>
      <c r="B537" s="217">
        <v>64551</v>
      </c>
      <c r="C537" s="249" t="s">
        <v>641</v>
      </c>
      <c r="D537" s="198">
        <v>4637</v>
      </c>
      <c r="E537" s="215" t="str">
        <f>VLOOKUP($B537,'trong tai xe'!A$1:B$201,2,0)</f>
        <v>5T</v>
      </c>
      <c r="F537" s="262" t="s">
        <v>69</v>
      </c>
      <c r="G537" s="132" t="str">
        <f>VLOOKUP(F537,Destination!$B$3:$E$337,2,0)</f>
        <v>HCM(Q9)</v>
      </c>
      <c r="H537" s="133">
        <f>VLOOKUP(F537,Destination!$B$2:$E$337,4,0)</f>
        <v>27</v>
      </c>
      <c r="I537" s="133">
        <f t="shared" si="18"/>
        <v>30</v>
      </c>
      <c r="J537" s="134">
        <f>INDEX(Cost!$A$2:$G$26,MATCH(I537,Cost!$A$2:$A$26,0),MATCH($E537,Cost!$A$2:$G$2,0))</f>
        <v>691065</v>
      </c>
      <c r="K537" s="141"/>
      <c r="L537" s="142"/>
      <c r="M537" s="228">
        <f t="shared" si="19"/>
        <v>691065</v>
      </c>
      <c r="N537" s="230"/>
      <c r="O537" s="144" t="str">
        <f>VLOOKUP($F537,Destination!B$3:G$338,6,0)</f>
        <v>THÙNG</v>
      </c>
      <c r="P537" s="231"/>
      <c r="Q537" s="198"/>
      <c r="R537" s="113"/>
      <c r="S537" s="113"/>
      <c r="T537" s="113"/>
      <c r="U537" s="113"/>
      <c r="V537" s="113"/>
      <c r="W537" s="113"/>
      <c r="X537" s="113"/>
      <c r="Y537" s="113"/>
      <c r="Z537" s="113"/>
      <c r="AA537" s="113"/>
      <c r="AB537" s="113"/>
      <c r="AC537" s="113"/>
      <c r="AD537" s="113"/>
      <c r="AE537" s="113"/>
      <c r="AF537" s="113"/>
      <c r="AG537" s="113"/>
      <c r="AH537" s="113"/>
      <c r="AI537" s="148"/>
    </row>
    <row r="538" spans="1:35" s="112" customFormat="1" ht="21.75" hidden="1" customHeight="1">
      <c r="A538" s="129">
        <f>IF(B537&lt;&gt;"",COUNTA(B$6:B537),"")</f>
        <v>532</v>
      </c>
      <c r="B538" s="217">
        <v>6980</v>
      </c>
      <c r="C538" s="249" t="s">
        <v>641</v>
      </c>
      <c r="D538" s="198">
        <v>2257</v>
      </c>
      <c r="E538" s="215" t="str">
        <f>VLOOKUP($B538,'trong tai xe'!A$1:B$201,2,0)</f>
        <v>5T</v>
      </c>
      <c r="F538" s="262" t="s">
        <v>92</v>
      </c>
      <c r="G538" s="132" t="str">
        <f>VLOOKUP(F538,Destination!$B$3:$E$337,2,0)</f>
        <v>HCM</v>
      </c>
      <c r="H538" s="133">
        <f>VLOOKUP(F538,Destination!$B$2:$E$337,4,0)</f>
        <v>8</v>
      </c>
      <c r="I538" s="133">
        <f t="shared" si="18"/>
        <v>10</v>
      </c>
      <c r="J538" s="134">
        <f>INDEX(Cost!$A$2:$G$26,MATCH(I538,Cost!$A$2:$A$26,0),MATCH($E538,Cost!$A$2:$G$2,0))</f>
        <v>505718</v>
      </c>
      <c r="K538" s="141"/>
      <c r="L538" s="142"/>
      <c r="M538" s="228">
        <f t="shared" si="19"/>
        <v>505718</v>
      </c>
      <c r="N538" s="230"/>
      <c r="O538" s="144" t="str">
        <f>VLOOKUP($F538,Destination!B$3:G$338,6,0)</f>
        <v>BOARD</v>
      </c>
      <c r="P538" s="231"/>
      <c r="Q538" s="198"/>
      <c r="R538" s="113"/>
      <c r="S538" s="113"/>
      <c r="T538" s="113"/>
      <c r="U538" s="113"/>
      <c r="V538" s="113"/>
      <c r="W538" s="113"/>
      <c r="X538" s="113"/>
      <c r="Y538" s="113"/>
      <c r="Z538" s="113"/>
      <c r="AA538" s="113"/>
      <c r="AB538" s="113"/>
      <c r="AC538" s="113"/>
      <c r="AD538" s="113"/>
      <c r="AE538" s="113"/>
      <c r="AF538" s="113"/>
      <c r="AG538" s="113"/>
      <c r="AH538" s="113"/>
      <c r="AI538" s="148"/>
    </row>
    <row r="539" spans="1:35" s="112" customFormat="1" ht="21.75" hidden="1" customHeight="1">
      <c r="A539" s="129">
        <f>IF(B538&lt;&gt;"",COUNTA(B$6:B538),"")</f>
        <v>533</v>
      </c>
      <c r="B539" s="217">
        <v>2959</v>
      </c>
      <c r="C539" s="249" t="s">
        <v>641</v>
      </c>
      <c r="D539" s="198">
        <v>4644</v>
      </c>
      <c r="E539" s="215" t="str">
        <f>VLOOKUP($B539,'trong tai xe'!A$1:B$201,2,0)</f>
        <v>2.5T</v>
      </c>
      <c r="F539" s="262" t="s">
        <v>92</v>
      </c>
      <c r="G539" s="132" t="str">
        <f>VLOOKUP(F539,Destination!$B$3:$E$337,2,0)</f>
        <v>HCM</v>
      </c>
      <c r="H539" s="133">
        <f>VLOOKUP(F539,Destination!$B$2:$E$337,4,0)</f>
        <v>8</v>
      </c>
      <c r="I539" s="133">
        <f t="shared" si="18"/>
        <v>10</v>
      </c>
      <c r="J539" s="134">
        <f>INDEX(Cost!$A$2:$G$26,MATCH(I539,Cost!$A$2:$A$26,0),MATCH($E539,Cost!$A$2:$G$2,0))</f>
        <v>375157</v>
      </c>
      <c r="K539" s="141"/>
      <c r="L539" s="142"/>
      <c r="M539" s="228">
        <f t="shared" si="19"/>
        <v>375157</v>
      </c>
      <c r="N539" s="230"/>
      <c r="O539" s="144" t="str">
        <f>VLOOKUP($F539,Destination!B$3:G$338,6,0)</f>
        <v>BOARD</v>
      </c>
      <c r="P539" s="231"/>
      <c r="Q539" s="198"/>
      <c r="R539" s="113"/>
      <c r="S539" s="113"/>
      <c r="T539" s="113"/>
      <c r="U539" s="113"/>
      <c r="V539" s="113"/>
      <c r="W539" s="113"/>
      <c r="X539" s="113"/>
      <c r="Y539" s="113"/>
      <c r="Z539" s="113"/>
      <c r="AA539" s="113"/>
      <c r="AB539" s="113"/>
      <c r="AC539" s="113"/>
      <c r="AD539" s="113"/>
      <c r="AE539" s="113"/>
      <c r="AF539" s="113"/>
      <c r="AG539" s="113"/>
      <c r="AH539" s="113"/>
      <c r="AI539" s="148"/>
    </row>
    <row r="540" spans="1:35" s="112" customFormat="1" ht="21.75" hidden="1" customHeight="1">
      <c r="A540" s="129">
        <f>IF(B539&lt;&gt;"",COUNTA(B$6:B539),"")</f>
        <v>534</v>
      </c>
      <c r="B540" s="217">
        <v>5535</v>
      </c>
      <c r="C540" s="249" t="s">
        <v>641</v>
      </c>
      <c r="D540" s="198">
        <v>4646</v>
      </c>
      <c r="E540" s="215" t="str">
        <f>VLOOKUP($B540,'trong tai xe'!A$1:B$201,2,0)</f>
        <v>2.5T</v>
      </c>
      <c r="F540" s="262" t="s">
        <v>83</v>
      </c>
      <c r="G540" s="132" t="str">
        <f>VLOOKUP(F540,Destination!$B$3:$E$337,2,0)</f>
        <v>Binh Duong</v>
      </c>
      <c r="H540" s="133">
        <f>VLOOKUP(F540,Destination!$B$2:$E$337,4,0)</f>
        <v>1</v>
      </c>
      <c r="I540" s="133">
        <f t="shared" si="18"/>
        <v>10</v>
      </c>
      <c r="J540" s="199">
        <f>INDEX(Cost!$A$2:$G$26,MATCH(I540,Cost!$A$2:$A$26,0),MATCH($E540,Cost!$A$2:$G$2,0))*0.9</f>
        <v>337641.3</v>
      </c>
      <c r="K540" s="141"/>
      <c r="L540" s="142"/>
      <c r="M540" s="228">
        <f t="shared" si="19"/>
        <v>337641.3</v>
      </c>
      <c r="N540" s="230"/>
      <c r="O540" s="144" t="str">
        <f>VLOOKUP($F540,Destination!B$3:G$338,6,0)</f>
        <v>THÙNG</v>
      </c>
      <c r="P540" s="231"/>
      <c r="Q540" s="198"/>
      <c r="R540" s="113"/>
      <c r="S540" s="113"/>
      <c r="T540" s="113"/>
      <c r="U540" s="113"/>
      <c r="V540" s="113"/>
      <c r="W540" s="113"/>
      <c r="X540" s="113"/>
      <c r="Y540" s="113"/>
      <c r="Z540" s="113"/>
      <c r="AA540" s="113"/>
      <c r="AB540" s="113"/>
      <c r="AC540" s="113"/>
      <c r="AD540" s="113"/>
      <c r="AE540" s="113"/>
      <c r="AF540" s="113"/>
      <c r="AG540" s="113"/>
      <c r="AH540" s="113"/>
      <c r="AI540" s="148"/>
    </row>
    <row r="541" spans="1:35" s="112" customFormat="1" ht="21.75" hidden="1" customHeight="1">
      <c r="A541" s="129">
        <f>IF(B540&lt;&gt;"",COUNTA(B$6:B540),"")</f>
        <v>535</v>
      </c>
      <c r="B541" s="254" t="s">
        <v>41</v>
      </c>
      <c r="C541" s="249" t="s">
        <v>641</v>
      </c>
      <c r="D541" s="198">
        <v>4645</v>
      </c>
      <c r="E541" s="215" t="str">
        <f>VLOOKUP($B541,'trong tai xe'!A$1:B$201,2,0)</f>
        <v>5T</v>
      </c>
      <c r="F541" s="262" t="s">
        <v>87</v>
      </c>
      <c r="G541" s="132" t="str">
        <f>VLOOKUP(F541,Destination!$B$3:$E$337,2,0)</f>
        <v>Dong Nai</v>
      </c>
      <c r="H541" s="133">
        <f>VLOOKUP(F541,Destination!$B$2:$E$337,4,0)</f>
        <v>40</v>
      </c>
      <c r="I541" s="133">
        <f t="shared" si="18"/>
        <v>40</v>
      </c>
      <c r="J541" s="134">
        <f>INDEX(Cost!$A$2:$G$26,MATCH(I541,Cost!$A$2:$A$26,0),MATCH($E541,Cost!$A$2:$G$2,0))</f>
        <v>777275</v>
      </c>
      <c r="K541" s="141"/>
      <c r="L541" s="142"/>
      <c r="M541" s="228">
        <f t="shared" si="19"/>
        <v>777275</v>
      </c>
      <c r="N541" s="230"/>
      <c r="O541" s="144" t="str">
        <f>VLOOKUP($F541,Destination!B$3:G$338,6,0)</f>
        <v>THÙNG</v>
      </c>
      <c r="P541" s="231"/>
      <c r="Q541" s="198"/>
      <c r="R541" s="113"/>
      <c r="S541" s="113"/>
      <c r="T541" s="113"/>
      <c r="U541" s="113"/>
      <c r="V541" s="113"/>
      <c r="W541" s="113"/>
      <c r="X541" s="113"/>
      <c r="Y541" s="113"/>
      <c r="Z541" s="113"/>
      <c r="AA541" s="113"/>
      <c r="AB541" s="113"/>
      <c r="AC541" s="113"/>
      <c r="AD541" s="113"/>
      <c r="AE541" s="113"/>
      <c r="AF541" s="113"/>
      <c r="AG541" s="113"/>
      <c r="AH541" s="113"/>
      <c r="AI541" s="148"/>
    </row>
    <row r="542" spans="1:35" s="112" customFormat="1" ht="21.75" hidden="1" customHeight="1">
      <c r="A542" s="129">
        <f>IF(B541&lt;&gt;"",COUNTA(B$6:B541),"")</f>
        <v>536</v>
      </c>
      <c r="B542" s="217">
        <v>34439</v>
      </c>
      <c r="C542" s="249" t="s">
        <v>641</v>
      </c>
      <c r="D542" s="198">
        <v>2251</v>
      </c>
      <c r="E542" s="215" t="str">
        <f>VLOOKUP($B542,'trong tai xe'!A$1:B$201,2,0)</f>
        <v>1.2T</v>
      </c>
      <c r="F542" s="262" t="s">
        <v>103</v>
      </c>
      <c r="G542" s="132" t="str">
        <f>VLOOKUP(F542,Destination!$B$3:$E$337,2,0)</f>
        <v>Binh Duong</v>
      </c>
      <c r="H542" s="133">
        <f>VLOOKUP(F542,Destination!$B$2:$E$337,4,0)</f>
        <v>25</v>
      </c>
      <c r="I542" s="133">
        <f t="shared" si="18"/>
        <v>30</v>
      </c>
      <c r="J542" s="134">
        <f>INDEX(Cost!$A$2:$G$26,MATCH(I542,Cost!$A$2:$A$26,0),MATCH($E542,Cost!$A$2:$G$2,0))</f>
        <v>463102</v>
      </c>
      <c r="K542" s="141"/>
      <c r="L542" s="142"/>
      <c r="M542" s="228">
        <f t="shared" si="19"/>
        <v>463102</v>
      </c>
      <c r="N542" s="230"/>
      <c r="O542" s="144" t="str">
        <f>VLOOKUP($F542,Destination!B$3:G$338,6,0)</f>
        <v>BOARD</v>
      </c>
      <c r="P542" s="231"/>
      <c r="Q542" s="198"/>
      <c r="R542" s="113"/>
      <c r="S542" s="113"/>
      <c r="T542" s="113"/>
      <c r="U542" s="113"/>
      <c r="V542" s="113"/>
      <c r="W542" s="113"/>
      <c r="X542" s="113"/>
      <c r="Y542" s="113"/>
      <c r="Z542" s="113"/>
      <c r="AA542" s="113"/>
      <c r="AB542" s="113"/>
      <c r="AC542" s="113"/>
      <c r="AD542" s="113"/>
      <c r="AE542" s="113"/>
      <c r="AF542" s="113"/>
      <c r="AG542" s="113"/>
      <c r="AH542" s="113"/>
      <c r="AI542" s="148"/>
    </row>
    <row r="543" spans="1:35" s="112" customFormat="1" ht="21.75" hidden="1" customHeight="1">
      <c r="A543" s="129">
        <f>IF(B542&lt;&gt;"",COUNTA(B$6:B542),"")</f>
        <v>537</v>
      </c>
      <c r="B543" s="217">
        <v>44457</v>
      </c>
      <c r="C543" s="249" t="s">
        <v>641</v>
      </c>
      <c r="D543" s="198">
        <v>4635</v>
      </c>
      <c r="E543" s="215" t="str">
        <f>VLOOKUP($B543,'trong tai xe'!A$1:B$201,2,0)</f>
        <v>2.5T</v>
      </c>
      <c r="F543" s="262" t="s">
        <v>104</v>
      </c>
      <c r="G543" s="132" t="str">
        <f>VLOOKUP(F543,Destination!$B$3:$E$337,2,0)</f>
        <v>HCM</v>
      </c>
      <c r="H543" s="133">
        <f>VLOOKUP(F543,Destination!$B$2:$E$337,4,0)</f>
        <v>55</v>
      </c>
      <c r="I543" s="133">
        <f t="shared" si="18"/>
        <v>60</v>
      </c>
      <c r="J543" s="134">
        <f>INDEX(Cost!$A$2:$G$26,MATCH(I543,Cost!$A$2:$A$26,0),MATCH($E543,Cost!$A$2:$G$2,0))</f>
        <v>712310</v>
      </c>
      <c r="K543" s="141"/>
      <c r="L543" s="142"/>
      <c r="M543" s="228">
        <f t="shared" si="19"/>
        <v>712310</v>
      </c>
      <c r="N543" s="230"/>
      <c r="O543" s="144">
        <f>VLOOKUP($F543,Destination!B$3:G$338,6,0)</f>
        <v>0</v>
      </c>
      <c r="P543" s="231"/>
      <c r="Q543" s="198"/>
      <c r="R543" s="113"/>
      <c r="S543" s="113"/>
      <c r="T543" s="113"/>
      <c r="U543" s="113"/>
      <c r="V543" s="113"/>
      <c r="W543" s="113"/>
      <c r="X543" s="113"/>
      <c r="Y543" s="113"/>
      <c r="Z543" s="113"/>
      <c r="AA543" s="113"/>
      <c r="AB543" s="113"/>
      <c r="AC543" s="113"/>
      <c r="AD543" s="113"/>
      <c r="AE543" s="113"/>
      <c r="AF543" s="113"/>
      <c r="AG543" s="113"/>
      <c r="AH543" s="113"/>
      <c r="AI543" s="148"/>
    </row>
    <row r="544" spans="1:35" s="112" customFormat="1" ht="21.75" hidden="1" customHeight="1">
      <c r="A544" s="129">
        <f>IF(B543&lt;&gt;"",COUNTA(B$6:B543),"")</f>
        <v>538</v>
      </c>
      <c r="B544" s="217">
        <v>20669</v>
      </c>
      <c r="C544" s="249" t="s">
        <v>641</v>
      </c>
      <c r="D544" s="198">
        <v>4639</v>
      </c>
      <c r="E544" s="215" t="str">
        <f>VLOOKUP($B544,'trong tai xe'!A$1:B$201,2,0)</f>
        <v>2.5T</v>
      </c>
      <c r="F544" s="262" t="s">
        <v>84</v>
      </c>
      <c r="G544" s="132" t="str">
        <f>VLOOKUP(F544,Destination!$B$3:$E$337,2,0)</f>
        <v>Binh Duong</v>
      </c>
      <c r="H544" s="133">
        <f>VLOOKUP(F544,Destination!$B$2:$E$337,4,0)</f>
        <v>15</v>
      </c>
      <c r="I544" s="133">
        <f t="shared" si="18"/>
        <v>20</v>
      </c>
      <c r="J544" s="134">
        <f>INDEX(Cost!$A$2:$G$26,MATCH(I544,Cost!$A$2:$A$26,0),MATCH($E544,Cost!$A$2:$G$2,0))</f>
        <v>449720</v>
      </c>
      <c r="K544" s="141"/>
      <c r="L544" s="142"/>
      <c r="M544" s="228">
        <f t="shared" si="19"/>
        <v>449720</v>
      </c>
      <c r="N544" s="230"/>
      <c r="O544" s="144" t="str">
        <f>VLOOKUP($F544,Destination!B$3:G$338,6,0)</f>
        <v>BOARD</v>
      </c>
      <c r="P544" s="231"/>
      <c r="Q544" s="198"/>
      <c r="R544" s="113"/>
      <c r="S544" s="113"/>
      <c r="T544" s="113"/>
      <c r="U544" s="113"/>
      <c r="V544" s="113"/>
      <c r="W544" s="113"/>
      <c r="X544" s="113"/>
      <c r="Y544" s="113"/>
      <c r="Z544" s="113"/>
      <c r="AA544" s="113"/>
      <c r="AB544" s="113"/>
      <c r="AC544" s="113"/>
      <c r="AD544" s="113"/>
      <c r="AE544" s="113"/>
      <c r="AF544" s="113"/>
      <c r="AG544" s="113"/>
      <c r="AH544" s="113"/>
      <c r="AI544" s="148"/>
    </row>
    <row r="545" spans="1:35" s="112" customFormat="1" ht="21.75" hidden="1" customHeight="1">
      <c r="A545" s="129">
        <f>IF(B544&lt;&gt;"",COUNTA(B$6:B544),"")</f>
        <v>539</v>
      </c>
      <c r="B545" s="217">
        <v>34439</v>
      </c>
      <c r="C545" s="249" t="s">
        <v>641</v>
      </c>
      <c r="D545" s="198">
        <v>4627</v>
      </c>
      <c r="E545" s="215" t="str">
        <f>VLOOKUP($B545,'trong tai xe'!A$1:B$201,2,0)</f>
        <v>1.2T</v>
      </c>
      <c r="F545" s="262" t="s">
        <v>73</v>
      </c>
      <c r="G545" s="132" t="str">
        <f>VLOOKUP(F545,Destination!$B$3:$E$337,2,0)</f>
        <v>HCM</v>
      </c>
      <c r="H545" s="133">
        <f>VLOOKUP(F545,Destination!$B$2:$E$337,4,0)</f>
        <v>55</v>
      </c>
      <c r="I545" s="133">
        <f t="shared" si="18"/>
        <v>60</v>
      </c>
      <c r="J545" s="134">
        <f>INDEX(Cost!$A$2:$G$26,MATCH(I545,Cost!$A$2:$A$26,0),MATCH($E545,Cost!$A$2:$G$2,0))</f>
        <v>641078</v>
      </c>
      <c r="K545" s="141"/>
      <c r="L545" s="142"/>
      <c r="M545" s="228">
        <f t="shared" si="19"/>
        <v>641078</v>
      </c>
      <c r="N545" s="230"/>
      <c r="O545" s="144" t="str">
        <f>VLOOKUP($F545,Destination!B$3:G$338,6,0)</f>
        <v>THÙNG</v>
      </c>
      <c r="P545" s="231"/>
      <c r="Q545" s="198"/>
      <c r="R545" s="113"/>
      <c r="S545" s="113"/>
      <c r="T545" s="113"/>
      <c r="U545" s="113"/>
      <c r="V545" s="113"/>
      <c r="W545" s="113"/>
      <c r="X545" s="113"/>
      <c r="Y545" s="113"/>
      <c r="Z545" s="113"/>
      <c r="AA545" s="113"/>
      <c r="AB545" s="113"/>
      <c r="AC545" s="113"/>
      <c r="AD545" s="113"/>
      <c r="AE545" s="113"/>
      <c r="AF545" s="113"/>
      <c r="AG545" s="113"/>
      <c r="AH545" s="113"/>
      <c r="AI545" s="148"/>
    </row>
    <row r="546" spans="1:35" s="112" customFormat="1" ht="21.75" hidden="1" customHeight="1">
      <c r="A546" s="129">
        <f>IF(B545&lt;&gt;"",COUNTA(B$6:B545),"")</f>
        <v>540</v>
      </c>
      <c r="B546" s="217">
        <v>7138</v>
      </c>
      <c r="C546" s="249" t="s">
        <v>641</v>
      </c>
      <c r="D546" s="198">
        <v>4435</v>
      </c>
      <c r="E546" s="215" t="str">
        <f>VLOOKUP($B546,'trong tai xe'!A$1:B$201,2,0)</f>
        <v>8T</v>
      </c>
      <c r="F546" s="262" t="s">
        <v>83</v>
      </c>
      <c r="G546" s="132" t="str">
        <f>VLOOKUP(F546,Destination!$B$3:$E$337,2,0)</f>
        <v>Binh Duong</v>
      </c>
      <c r="H546" s="133">
        <f>VLOOKUP(F546,Destination!$B$2:$E$337,4,0)</f>
        <v>1</v>
      </c>
      <c r="I546" s="133">
        <f t="shared" si="18"/>
        <v>10</v>
      </c>
      <c r="J546" s="199">
        <f>INDEX(Cost!$A$2:$G$26,MATCH(I546,Cost!$A$2:$A$26,0),MATCH($E546,Cost!$A$2:$G$2,0))*0.9</f>
        <v>847220.4</v>
      </c>
      <c r="K546" s="141"/>
      <c r="L546" s="142"/>
      <c r="M546" s="228">
        <f t="shared" si="19"/>
        <v>847220.4</v>
      </c>
      <c r="N546" s="230"/>
      <c r="O546" s="144" t="str">
        <f>VLOOKUP($F546,Destination!B$3:G$338,6,0)</f>
        <v>THÙNG</v>
      </c>
      <c r="P546" s="231"/>
      <c r="Q546" s="198"/>
      <c r="R546" s="113"/>
      <c r="S546" s="113"/>
      <c r="T546" s="113"/>
      <c r="U546" s="113"/>
      <c r="V546" s="113"/>
      <c r="W546" s="113"/>
      <c r="X546" s="113"/>
      <c r="Y546" s="113"/>
      <c r="Z546" s="113"/>
      <c r="AA546" s="113"/>
      <c r="AB546" s="113"/>
      <c r="AC546" s="113"/>
      <c r="AD546" s="113"/>
      <c r="AE546" s="113"/>
      <c r="AF546" s="113"/>
      <c r="AG546" s="113"/>
      <c r="AH546" s="113"/>
      <c r="AI546" s="148"/>
    </row>
    <row r="547" spans="1:35" s="112" customFormat="1" ht="21.75" hidden="1" customHeight="1">
      <c r="A547" s="129">
        <f>IF(B546&lt;&gt;"",COUNTA(B$6:B546),"")</f>
        <v>541</v>
      </c>
      <c r="B547" s="217">
        <v>15469</v>
      </c>
      <c r="C547" s="249" t="s">
        <v>641</v>
      </c>
      <c r="D547" s="198">
        <v>4437</v>
      </c>
      <c r="E547" s="215" t="str">
        <f>VLOOKUP($B547,'trong tai xe'!A$1:B$201,2,0)</f>
        <v>2.5T</v>
      </c>
      <c r="F547" s="262" t="s">
        <v>134</v>
      </c>
      <c r="G547" s="132" t="str">
        <f>VLOOKUP(F547,Destination!$B$3:$E$337,2,0)</f>
        <v>BINH CHUAN</v>
      </c>
      <c r="H547" s="133">
        <f>VLOOKUP(F547,Destination!$B$2:$E$337,4,0)</f>
        <v>11</v>
      </c>
      <c r="I547" s="133">
        <f t="shared" si="18"/>
        <v>20</v>
      </c>
      <c r="J547" s="134">
        <f>INDEX(Cost!$A$2:$G$26,MATCH(I547,Cost!$A$2:$A$26,0),MATCH($E547,Cost!$A$2:$G$2,0))</f>
        <v>449720</v>
      </c>
      <c r="K547" s="141"/>
      <c r="L547" s="142"/>
      <c r="M547" s="228">
        <f t="shared" si="19"/>
        <v>449720</v>
      </c>
      <c r="N547" s="230"/>
      <c r="O547" s="144" t="str">
        <f>VLOOKUP($F547,Destination!B$3:G$338,6,0)</f>
        <v>BOARD</v>
      </c>
      <c r="P547" s="231"/>
      <c r="Q547" s="198"/>
      <c r="R547" s="113"/>
      <c r="S547" s="113"/>
      <c r="T547" s="113"/>
      <c r="U547" s="113"/>
      <c r="V547" s="113"/>
      <c r="W547" s="113"/>
      <c r="X547" s="113"/>
      <c r="Y547" s="113"/>
      <c r="Z547" s="113"/>
      <c r="AA547" s="113"/>
      <c r="AB547" s="113"/>
      <c r="AC547" s="113"/>
      <c r="AD547" s="113"/>
      <c r="AE547" s="113"/>
      <c r="AF547" s="113"/>
      <c r="AG547" s="113"/>
      <c r="AH547" s="113"/>
      <c r="AI547" s="148"/>
    </row>
    <row r="548" spans="1:35" s="112" customFormat="1" ht="21.75" hidden="1" customHeight="1">
      <c r="A548" s="129">
        <f>IF(B547&lt;&gt;"",COUNTA(B$6:B547),"")</f>
        <v>542</v>
      </c>
      <c r="B548" s="217">
        <v>8561</v>
      </c>
      <c r="C548" s="249" t="s">
        <v>641</v>
      </c>
      <c r="D548" s="198">
        <v>4631</v>
      </c>
      <c r="E548" s="215" t="str">
        <f>VLOOKUP($B548,'trong tai xe'!A$1:B$201,2,0)</f>
        <v>10T</v>
      </c>
      <c r="F548" s="262" t="s">
        <v>73</v>
      </c>
      <c r="G548" s="132" t="str">
        <f>VLOOKUP(F548,Destination!$B$3:$E$337,2,0)</f>
        <v>HCM</v>
      </c>
      <c r="H548" s="133">
        <f>VLOOKUP(F548,Destination!$B$2:$E$337,4,0)</f>
        <v>55</v>
      </c>
      <c r="I548" s="133">
        <f t="shared" si="18"/>
        <v>60</v>
      </c>
      <c r="J548" s="134">
        <f>INDEX(Cost!$A$2:$G$26,MATCH(I548,Cost!$A$2:$A$26,0),MATCH($E548,Cost!$A$2:$G$2,0))</f>
        <v>0</v>
      </c>
      <c r="K548" s="141"/>
      <c r="L548" s="142"/>
      <c r="M548" s="228">
        <f t="shared" si="19"/>
        <v>0</v>
      </c>
      <c r="N548" s="230"/>
      <c r="O548" s="144" t="str">
        <f>VLOOKUP($F548,Destination!B$3:G$338,6,0)</f>
        <v>THÙNG</v>
      </c>
      <c r="P548" s="231"/>
      <c r="Q548" s="198"/>
      <c r="R548" s="113"/>
      <c r="S548" s="113"/>
      <c r="T548" s="113"/>
      <c r="U548" s="113"/>
      <c r="V548" s="113"/>
      <c r="W548" s="113"/>
      <c r="X548" s="113"/>
      <c r="Y548" s="113"/>
      <c r="Z548" s="113"/>
      <c r="AA548" s="113"/>
      <c r="AB548" s="113"/>
      <c r="AC548" s="113"/>
      <c r="AD548" s="113"/>
      <c r="AE548" s="113"/>
      <c r="AF548" s="113"/>
      <c r="AG548" s="113"/>
      <c r="AH548" s="113"/>
      <c r="AI548" s="148"/>
    </row>
    <row r="549" spans="1:35" s="112" customFormat="1" ht="21.75" hidden="1" customHeight="1">
      <c r="A549" s="129">
        <f>IF(B548&lt;&gt;"",COUNTA(B$6:B548),"")</f>
        <v>543</v>
      </c>
      <c r="B549" s="217">
        <v>4662</v>
      </c>
      <c r="C549" s="249" t="s">
        <v>641</v>
      </c>
      <c r="D549" s="198">
        <v>2255</v>
      </c>
      <c r="E549" s="215" t="str">
        <f>VLOOKUP($B549,'trong tai xe'!A$1:B$201,2,0)</f>
        <v>2.5T</v>
      </c>
      <c r="F549" s="262" t="s">
        <v>85</v>
      </c>
      <c r="G549" s="132" t="str">
        <f>VLOOKUP(F549,Destination!$B$3:$E$337,2,0)</f>
        <v>Binh Duong</v>
      </c>
      <c r="H549" s="133">
        <f>VLOOKUP(F549,Destination!$B$2:$E$337,4,0)</f>
        <v>1</v>
      </c>
      <c r="I549" s="133">
        <f t="shared" si="18"/>
        <v>10</v>
      </c>
      <c r="J549" s="199">
        <f>INDEX(Cost!$A$2:$G$26,MATCH(I549,Cost!$A$2:$A$26,0),MATCH($E549,Cost!$A$2:$G$2,0))*0.9</f>
        <v>337641.3</v>
      </c>
      <c r="K549" s="141"/>
      <c r="L549" s="142"/>
      <c r="M549" s="228">
        <f t="shared" si="19"/>
        <v>337641.3</v>
      </c>
      <c r="N549" s="230"/>
      <c r="O549" s="144" t="str">
        <f>VLOOKUP($F549,Destination!B$3:G$338,6,0)</f>
        <v>THÙNG</v>
      </c>
      <c r="P549" s="231"/>
      <c r="Q549" s="198"/>
      <c r="R549" s="113"/>
      <c r="S549" s="113"/>
      <c r="T549" s="113"/>
      <c r="U549" s="113"/>
      <c r="V549" s="113"/>
      <c r="W549" s="113"/>
      <c r="X549" s="113"/>
      <c r="Y549" s="113"/>
      <c r="Z549" s="113"/>
      <c r="AA549" s="113"/>
      <c r="AB549" s="113"/>
      <c r="AC549" s="113"/>
      <c r="AD549" s="113"/>
      <c r="AE549" s="113"/>
      <c r="AF549" s="113"/>
      <c r="AG549" s="113"/>
      <c r="AH549" s="113"/>
      <c r="AI549" s="148"/>
    </row>
    <row r="550" spans="1:35" s="112" customFormat="1" ht="21.75" hidden="1" customHeight="1">
      <c r="A550" s="129">
        <f>IF(B549&lt;&gt;"",COUNTA(B$6:B549),"")</f>
        <v>544</v>
      </c>
      <c r="B550" s="217">
        <v>6980</v>
      </c>
      <c r="C550" s="249" t="s">
        <v>642</v>
      </c>
      <c r="D550" s="198">
        <v>4436</v>
      </c>
      <c r="E550" s="215" t="str">
        <f>VLOOKUP($B550,'trong tai xe'!A$1:B$201,2,0)</f>
        <v>5T</v>
      </c>
      <c r="F550" s="262" t="s">
        <v>101</v>
      </c>
      <c r="G550" s="132" t="str">
        <f>VLOOKUP(F550,Destination!$B$3:$E$337,2,0)</f>
        <v>Binh Duong</v>
      </c>
      <c r="H550" s="133">
        <f>VLOOKUP(F550,Destination!$B$2:$E$337,4,0)</f>
        <v>15</v>
      </c>
      <c r="I550" s="133">
        <f t="shared" si="18"/>
        <v>20</v>
      </c>
      <c r="J550" s="134">
        <f>INDEX(Cost!$A$2:$G$26,MATCH(I550,Cost!$A$2:$A$26,0),MATCH($E550,Cost!$A$2:$G$2,0))</f>
        <v>604857</v>
      </c>
      <c r="K550" s="141"/>
      <c r="L550" s="142"/>
      <c r="M550" s="228">
        <f t="shared" si="19"/>
        <v>604857</v>
      </c>
      <c r="N550" s="230"/>
      <c r="O550" s="144" t="str">
        <f>VLOOKUP($F550,Destination!B$3:G$338,6,0)</f>
        <v>THÙNG</v>
      </c>
      <c r="P550" s="231"/>
      <c r="Q550" s="198"/>
      <c r="R550" s="113"/>
      <c r="S550" s="113"/>
      <c r="T550" s="113"/>
      <c r="U550" s="113"/>
      <c r="V550" s="113"/>
      <c r="W550" s="113"/>
      <c r="X550" s="113"/>
      <c r="Y550" s="113"/>
      <c r="Z550" s="113"/>
      <c r="AA550" s="113"/>
      <c r="AB550" s="113"/>
      <c r="AC550" s="113"/>
      <c r="AD550" s="113"/>
      <c r="AE550" s="113"/>
      <c r="AF550" s="113"/>
      <c r="AG550" s="113"/>
      <c r="AH550" s="113"/>
      <c r="AI550" s="148"/>
    </row>
    <row r="551" spans="1:35" s="112" customFormat="1" ht="21.75" hidden="1" customHeight="1">
      <c r="A551" s="129">
        <f>IF(B550&lt;&gt;"",COUNTA(B$6:B550),"")</f>
        <v>545</v>
      </c>
      <c r="B551" s="217">
        <v>14459</v>
      </c>
      <c r="C551" s="249" t="s">
        <v>642</v>
      </c>
      <c r="D551" s="198">
        <v>4439</v>
      </c>
      <c r="E551" s="215" t="str">
        <f>VLOOKUP($B551,'trong tai xe'!A$1:B$201,2,0)</f>
        <v>1.2T</v>
      </c>
      <c r="F551" s="262" t="s">
        <v>90</v>
      </c>
      <c r="G551" s="132" t="str">
        <f>VLOOKUP(F551,Destination!$B$3:$E$337,2,0)</f>
        <v>Binh Duong</v>
      </c>
      <c r="H551" s="133">
        <f>VLOOKUP(F551,Destination!$B$2:$E$337,4,0)</f>
        <v>35</v>
      </c>
      <c r="I551" s="133">
        <f t="shared" si="18"/>
        <v>40</v>
      </c>
      <c r="J551" s="134">
        <f>INDEX(Cost!$A$2:$G$26,MATCH(I551,Cost!$A$2:$A$26,0),MATCH($E551,Cost!$A$2:$G$2,0))</f>
        <v>521455</v>
      </c>
      <c r="K551" s="141"/>
      <c r="L551" s="142"/>
      <c r="M551" s="228">
        <f t="shared" si="19"/>
        <v>521455</v>
      </c>
      <c r="N551" s="230"/>
      <c r="O551" s="144" t="str">
        <f>VLOOKUP($F551,Destination!B$3:G$338,6,0)</f>
        <v>THÙNG</v>
      </c>
      <c r="P551" s="231"/>
      <c r="Q551" s="198"/>
      <c r="R551" s="113"/>
      <c r="S551" s="113"/>
      <c r="T551" s="113"/>
      <c r="U551" s="113"/>
      <c r="V551" s="113"/>
      <c r="W551" s="113"/>
      <c r="X551" s="113"/>
      <c r="Y551" s="113"/>
      <c r="Z551" s="113"/>
      <c r="AA551" s="113"/>
      <c r="AB551" s="113"/>
      <c r="AC551" s="113"/>
      <c r="AD551" s="113"/>
      <c r="AE551" s="113"/>
      <c r="AF551" s="113"/>
      <c r="AG551" s="113"/>
      <c r="AH551" s="113"/>
      <c r="AI551" s="148"/>
    </row>
    <row r="552" spans="1:35" s="112" customFormat="1" ht="21.75" hidden="1" customHeight="1">
      <c r="A552" s="129">
        <f>IF(B551&lt;&gt;"",COUNTA(B$6:B551),"")</f>
        <v>546</v>
      </c>
      <c r="B552" s="217">
        <v>71306</v>
      </c>
      <c r="C552" s="249" t="s">
        <v>642</v>
      </c>
      <c r="D552" s="198">
        <v>4440</v>
      </c>
      <c r="E552" s="215" t="str">
        <f>VLOOKUP($B552,'trong tai xe'!A$1:B$201,2,0)</f>
        <v>8T</v>
      </c>
      <c r="F552" s="262" t="s">
        <v>121</v>
      </c>
      <c r="G552" s="132" t="str">
        <f>VLOOKUP(F552,Destination!$B$3:$E$337,2,0)</f>
        <v>HCM</v>
      </c>
      <c r="H552" s="133">
        <f>VLOOKUP(F552,Destination!$B$2:$E$337,4,0)</f>
        <v>35</v>
      </c>
      <c r="I552" s="133">
        <f t="shared" si="18"/>
        <v>40</v>
      </c>
      <c r="J552" s="134">
        <f>INDEX(Cost!$A$2:$G$26,MATCH(I552,Cost!$A$2:$A$26,0),MATCH($E552,Cost!$A$2:$G$2,0))</f>
        <v>1260559</v>
      </c>
      <c r="K552" s="141"/>
      <c r="L552" s="142"/>
      <c r="M552" s="228">
        <f t="shared" si="19"/>
        <v>1260559</v>
      </c>
      <c r="N552" s="230"/>
      <c r="O552" s="144" t="str">
        <f>VLOOKUP($F552,Destination!B$3:G$338,6,0)</f>
        <v>THÙNG</v>
      </c>
      <c r="P552" s="231"/>
      <c r="Q552" s="198"/>
      <c r="R552" s="113"/>
      <c r="S552" s="113"/>
      <c r="T552" s="113"/>
      <c r="U552" s="113"/>
      <c r="V552" s="113"/>
      <c r="W552" s="113"/>
      <c r="X552" s="113"/>
      <c r="Y552" s="113"/>
      <c r="Z552" s="113"/>
      <c r="AA552" s="113"/>
      <c r="AB552" s="113"/>
      <c r="AC552" s="113"/>
      <c r="AD552" s="113"/>
      <c r="AE552" s="113"/>
      <c r="AF552" s="113"/>
      <c r="AG552" s="113"/>
      <c r="AH552" s="113"/>
      <c r="AI552" s="148"/>
    </row>
    <row r="553" spans="1:35" s="112" customFormat="1" ht="21.75" customHeight="1">
      <c r="A553" s="129">
        <f>IF(B552&lt;&gt;"",COUNTA(B$6:B552),"")</f>
        <v>547</v>
      </c>
      <c r="B553" s="217">
        <v>8548</v>
      </c>
      <c r="C553" s="249" t="s">
        <v>642</v>
      </c>
      <c r="D553" s="198">
        <v>4434</v>
      </c>
      <c r="E553" s="215" t="str">
        <f>VLOOKUP($B553,'trong tai xe'!A$1:B$201,2,0)</f>
        <v>2.5T</v>
      </c>
      <c r="F553" s="262" t="s">
        <v>100</v>
      </c>
      <c r="G553" s="132" t="str">
        <f>VLOOKUP(F553,Destination!$B$3:$E$337,2,0)</f>
        <v>HCM</v>
      </c>
      <c r="H553" s="133">
        <f>VLOOKUP(F553,Destination!$B$2:$E$337,4,0)</f>
        <v>22</v>
      </c>
      <c r="I553" s="133">
        <f t="shared" si="18"/>
        <v>30</v>
      </c>
      <c r="J553" s="134">
        <f>INDEX(Cost!$A$2:$G$26,MATCH(I553,Cost!$A$2:$A$26,0),MATCH($E553,Cost!$A$2:$G$2,0))</f>
        <v>514557</v>
      </c>
      <c r="K553" s="141"/>
      <c r="L553" s="142"/>
      <c r="M553" s="228">
        <f t="shared" si="19"/>
        <v>514557</v>
      </c>
      <c r="N553" s="230"/>
      <c r="O553" s="144" t="str">
        <f>VLOOKUP($F553,Destination!B$3:G$338,6,0)</f>
        <v>THÙNG</v>
      </c>
      <c r="P553" s="231"/>
      <c r="Q553" s="198"/>
      <c r="R553" s="113"/>
      <c r="S553" s="113"/>
      <c r="T553" s="113"/>
      <c r="U553" s="113"/>
      <c r="V553" s="113"/>
      <c r="W553" s="113"/>
      <c r="X553" s="113"/>
      <c r="Y553" s="113"/>
      <c r="Z553" s="113"/>
      <c r="AA553" s="113"/>
      <c r="AB553" s="113"/>
      <c r="AC553" s="113"/>
      <c r="AD553" s="113"/>
      <c r="AE553" s="113"/>
      <c r="AF553" s="113"/>
      <c r="AG553" s="113"/>
      <c r="AH553" s="113"/>
      <c r="AI553" s="148"/>
    </row>
    <row r="554" spans="1:35" s="112" customFormat="1" ht="21.75" hidden="1" customHeight="1">
      <c r="A554" s="129">
        <f>IF(B553&lt;&gt;"",COUNTA(B$6:B553),"")</f>
        <v>548</v>
      </c>
      <c r="B554" s="254" t="s">
        <v>45</v>
      </c>
      <c r="C554" s="249" t="s">
        <v>642</v>
      </c>
      <c r="D554" s="198">
        <v>4429</v>
      </c>
      <c r="E554" s="215" t="str">
        <f>VLOOKUP($B554,'trong tai xe'!A$1:B$201,2,0)</f>
        <v>2.5T</v>
      </c>
      <c r="F554" s="262" t="s">
        <v>134</v>
      </c>
      <c r="G554" s="132" t="str">
        <f>VLOOKUP(F554,Destination!$B$3:$E$337,2,0)</f>
        <v>BINH CHUAN</v>
      </c>
      <c r="H554" s="133">
        <f>VLOOKUP(F554,Destination!$B$2:$E$337,4,0)</f>
        <v>11</v>
      </c>
      <c r="I554" s="133">
        <f t="shared" si="18"/>
        <v>20</v>
      </c>
      <c r="J554" s="134">
        <f>INDEX(Cost!$A$2:$G$26,MATCH(I554,Cost!$A$2:$A$26,0),MATCH($E554,Cost!$A$2:$G$2,0))</f>
        <v>449720</v>
      </c>
      <c r="K554" s="141"/>
      <c r="L554" s="142"/>
      <c r="M554" s="228">
        <f t="shared" si="19"/>
        <v>449720</v>
      </c>
      <c r="N554" s="230"/>
      <c r="O554" s="144" t="str">
        <f>VLOOKUP($F554,Destination!B$3:G$338,6,0)</f>
        <v>BOARD</v>
      </c>
      <c r="P554" s="231"/>
      <c r="Q554" s="198"/>
      <c r="R554" s="113"/>
      <c r="S554" s="113"/>
      <c r="T554" s="113"/>
      <c r="U554" s="113"/>
      <c r="V554" s="113"/>
      <c r="W554" s="113"/>
      <c r="X554" s="113"/>
      <c r="Y554" s="113"/>
      <c r="Z554" s="113"/>
      <c r="AA554" s="113"/>
      <c r="AB554" s="113"/>
      <c r="AC554" s="113"/>
      <c r="AD554" s="113"/>
      <c r="AE554" s="113"/>
      <c r="AF554" s="113"/>
      <c r="AG554" s="113"/>
      <c r="AH554" s="113"/>
      <c r="AI554" s="148"/>
    </row>
    <row r="555" spans="1:35" s="112" customFormat="1" ht="21.75" hidden="1" customHeight="1">
      <c r="A555" s="129">
        <f>IF(B554&lt;&gt;"",COUNTA(B$6:B554),"")</f>
        <v>549</v>
      </c>
      <c r="B555" s="217">
        <v>12803</v>
      </c>
      <c r="C555" s="249" t="s">
        <v>642</v>
      </c>
      <c r="D555" s="198">
        <v>4628</v>
      </c>
      <c r="E555" s="215" t="str">
        <f>VLOOKUP($B555,'trong tai xe'!A$1:B$201,2,0)</f>
        <v>2.5T</v>
      </c>
      <c r="F555" s="262" t="s">
        <v>119</v>
      </c>
      <c r="G555" s="132" t="str">
        <f>VLOOKUP(F555,Destination!$B$3:$E$337,2,0)</f>
        <v>LONG AN</v>
      </c>
      <c r="H555" s="133">
        <f>VLOOKUP(F555,Destination!$B$2:$E$337,4,0)</f>
        <v>60</v>
      </c>
      <c r="I555" s="133">
        <f t="shared" si="18"/>
        <v>60</v>
      </c>
      <c r="J555" s="134">
        <f>INDEX(Cost!$A$2:$G$26,MATCH(I555,Cost!$A$2:$A$26,0),MATCH($E555,Cost!$A$2:$G$2,0))</f>
        <v>712310</v>
      </c>
      <c r="K555" s="141"/>
      <c r="L555" s="142"/>
      <c r="M555" s="228">
        <f t="shared" si="19"/>
        <v>712310</v>
      </c>
      <c r="N555" s="230"/>
      <c r="O555" s="144" t="str">
        <f>VLOOKUP($F555,Destination!B$3:G$338,6,0)</f>
        <v>THÙNG</v>
      </c>
      <c r="P555" s="231"/>
      <c r="Q555" s="198"/>
      <c r="R555" s="113"/>
      <c r="S555" s="113"/>
      <c r="T555" s="113"/>
      <c r="U555" s="113"/>
      <c r="V555" s="113"/>
      <c r="W555" s="113"/>
      <c r="X555" s="113"/>
      <c r="Y555" s="113"/>
      <c r="Z555" s="113"/>
      <c r="AA555" s="113"/>
      <c r="AB555" s="113"/>
      <c r="AC555" s="113"/>
      <c r="AD555" s="113"/>
      <c r="AE555" s="113"/>
      <c r="AF555" s="113"/>
      <c r="AG555" s="113"/>
      <c r="AH555" s="113"/>
      <c r="AI555" s="148"/>
    </row>
    <row r="556" spans="1:35" s="112" customFormat="1" ht="21.75" hidden="1" customHeight="1">
      <c r="A556" s="129">
        <f>IF(B555&lt;&gt;"",COUNTA(B$6:B555),"")</f>
        <v>550</v>
      </c>
      <c r="B556" s="217">
        <v>20669</v>
      </c>
      <c r="C556" s="249" t="s">
        <v>642</v>
      </c>
      <c r="D556" s="198">
        <v>4566</v>
      </c>
      <c r="E556" s="215" t="str">
        <f>VLOOKUP($B556,'trong tai xe'!A$1:B$201,2,0)</f>
        <v>2.5T</v>
      </c>
      <c r="F556" s="262" t="s">
        <v>92</v>
      </c>
      <c r="G556" s="132" t="str">
        <f>VLOOKUP(F556,Destination!$B$3:$E$337,2,0)</f>
        <v>HCM</v>
      </c>
      <c r="H556" s="133">
        <f>VLOOKUP(F556,Destination!$B$2:$E$337,4,0)</f>
        <v>8</v>
      </c>
      <c r="I556" s="133">
        <f t="shared" si="18"/>
        <v>10</v>
      </c>
      <c r="J556" s="134">
        <f>INDEX(Cost!$A$2:$G$26,MATCH(I556,Cost!$A$2:$A$26,0),MATCH($E556,Cost!$A$2:$G$2,0))</f>
        <v>375157</v>
      </c>
      <c r="K556" s="141"/>
      <c r="L556" s="142"/>
      <c r="M556" s="228">
        <f t="shared" si="19"/>
        <v>375157</v>
      </c>
      <c r="N556" s="230"/>
      <c r="O556" s="144" t="str">
        <f>VLOOKUP($F556,Destination!B$3:G$338,6,0)</f>
        <v>BOARD</v>
      </c>
      <c r="P556" s="231"/>
      <c r="Q556" s="198"/>
      <c r="R556" s="113"/>
      <c r="S556" s="113"/>
      <c r="T556" s="113"/>
      <c r="U556" s="113"/>
      <c r="V556" s="113"/>
      <c r="W556" s="113"/>
      <c r="X556" s="113"/>
      <c r="Y556" s="113"/>
      <c r="Z556" s="113"/>
      <c r="AA556" s="113"/>
      <c r="AB556" s="113"/>
      <c r="AC556" s="113"/>
      <c r="AD556" s="113"/>
      <c r="AE556" s="113"/>
      <c r="AF556" s="113"/>
      <c r="AG556" s="113"/>
      <c r="AH556" s="113"/>
      <c r="AI556" s="148"/>
    </row>
    <row r="557" spans="1:35" s="112" customFormat="1" ht="21.75" hidden="1" customHeight="1">
      <c r="A557" s="129">
        <f>IF(B556&lt;&gt;"",COUNTA(B$6:B556),"")</f>
        <v>551</v>
      </c>
      <c r="B557" s="217">
        <v>18806</v>
      </c>
      <c r="C557" s="249" t="s">
        <v>642</v>
      </c>
      <c r="D557" s="198">
        <v>4643</v>
      </c>
      <c r="E557" s="215" t="str">
        <f>VLOOKUP($B557,'trong tai xe'!A$1:B$201,2,0)</f>
        <v>10T</v>
      </c>
      <c r="F557" s="262" t="s">
        <v>91</v>
      </c>
      <c r="G557" s="132" t="str">
        <f>VLOOKUP(F557,Destination!$B$3:$E$337,2,0)</f>
        <v>LONG AN</v>
      </c>
      <c r="H557" s="133">
        <f>VLOOKUP(F557,Destination!$B$2:$E$337,4,0)</f>
        <v>64</v>
      </c>
      <c r="I557" s="133">
        <f t="shared" si="18"/>
        <v>70</v>
      </c>
      <c r="J557" s="134">
        <f>INDEX(Cost!$A$2:$G$26,MATCH(I557,Cost!$A$2:$A$26,0),MATCH($E557,Cost!$A$2:$G$2,0))</f>
        <v>0</v>
      </c>
      <c r="K557" s="141"/>
      <c r="L557" s="142"/>
      <c r="M557" s="228">
        <f t="shared" si="19"/>
        <v>0</v>
      </c>
      <c r="N557" s="230"/>
      <c r="O557" s="144" t="str">
        <f>VLOOKUP($F557,Destination!B$3:G$338,6,0)</f>
        <v>BOARD</v>
      </c>
      <c r="P557" s="231"/>
      <c r="Q557" s="198"/>
      <c r="R557" s="113"/>
      <c r="S557" s="113"/>
      <c r="T557" s="113"/>
      <c r="U557" s="113"/>
      <c r="V557" s="113"/>
      <c r="W557" s="113"/>
      <c r="X557" s="113"/>
      <c r="Y557" s="113"/>
      <c r="Z557" s="113"/>
      <c r="AA557" s="113"/>
      <c r="AB557" s="113"/>
      <c r="AC557" s="113"/>
      <c r="AD557" s="113"/>
      <c r="AE557" s="113"/>
      <c r="AF557" s="113"/>
      <c r="AG557" s="113"/>
      <c r="AH557" s="113"/>
      <c r="AI557" s="148"/>
    </row>
    <row r="558" spans="1:35" s="112" customFormat="1" ht="21.75" hidden="1" customHeight="1">
      <c r="A558" s="129">
        <f>IF(B557&lt;&gt;"",COUNTA(B$6:B557),"")</f>
        <v>552</v>
      </c>
      <c r="B558" s="254" t="s">
        <v>45</v>
      </c>
      <c r="C558" s="249" t="s">
        <v>642</v>
      </c>
      <c r="D558" s="198">
        <v>4450</v>
      </c>
      <c r="E558" s="215" t="str">
        <f>VLOOKUP($B558,'trong tai xe'!A$1:B$201,2,0)</f>
        <v>2.5T</v>
      </c>
      <c r="F558" s="262" t="s">
        <v>105</v>
      </c>
      <c r="G558" s="132" t="str">
        <f>VLOOKUP(F558,Destination!$B$3:$E$337,2,0)</f>
        <v>Binh Duong</v>
      </c>
      <c r="H558" s="133">
        <f>VLOOKUP(F558,Destination!$B$2:$E$337,4,0)</f>
        <v>14</v>
      </c>
      <c r="I558" s="133">
        <f t="shared" si="18"/>
        <v>20</v>
      </c>
      <c r="J558" s="134">
        <f>INDEX(Cost!$A$2:$G$26,MATCH(I558,Cost!$A$2:$A$26,0),MATCH($E558,Cost!$A$2:$G$2,0))</f>
        <v>449720</v>
      </c>
      <c r="K558" s="141"/>
      <c r="L558" s="142"/>
      <c r="M558" s="228">
        <f t="shared" si="19"/>
        <v>449720</v>
      </c>
      <c r="N558" s="230"/>
      <c r="O558" s="144" t="str">
        <f>VLOOKUP($F558,Destination!B$3:G$338,6,0)</f>
        <v>THÙNG</v>
      </c>
      <c r="P558" s="231"/>
      <c r="Q558" s="198"/>
      <c r="R558" s="113"/>
      <c r="S558" s="113"/>
      <c r="T558" s="113"/>
      <c r="U558" s="113"/>
      <c r="V558" s="113"/>
      <c r="W558" s="113"/>
      <c r="X558" s="113"/>
      <c r="Y558" s="113"/>
      <c r="Z558" s="113"/>
      <c r="AA558" s="113"/>
      <c r="AB558" s="113"/>
      <c r="AC558" s="113"/>
      <c r="AD558" s="113"/>
      <c r="AE558" s="113"/>
      <c r="AF558" s="113"/>
      <c r="AG558" s="113"/>
      <c r="AH558" s="113"/>
      <c r="AI558" s="148"/>
    </row>
    <row r="559" spans="1:35" s="112" customFormat="1" ht="21.75" hidden="1" customHeight="1">
      <c r="A559" s="129">
        <f>IF(B558&lt;&gt;"",COUNTA(B$6:B558),"")</f>
        <v>553</v>
      </c>
      <c r="B559" s="217">
        <v>18140</v>
      </c>
      <c r="C559" s="249" t="s">
        <v>642</v>
      </c>
      <c r="D559" s="198">
        <v>4428</v>
      </c>
      <c r="E559" s="215" t="str">
        <f>VLOOKUP($B559,'trong tai xe'!A$1:B$201,2,0)</f>
        <v>5T</v>
      </c>
      <c r="F559" s="262" t="s">
        <v>69</v>
      </c>
      <c r="G559" s="132" t="str">
        <f>VLOOKUP(F559,Destination!$B$3:$E$337,2,0)</f>
        <v>HCM(Q9)</v>
      </c>
      <c r="H559" s="133">
        <f>VLOOKUP(F559,Destination!$B$2:$E$337,4,0)</f>
        <v>27</v>
      </c>
      <c r="I559" s="133">
        <f t="shared" si="18"/>
        <v>30</v>
      </c>
      <c r="J559" s="134">
        <f>INDEX(Cost!$A$2:$G$26,MATCH(I559,Cost!$A$2:$A$26,0),MATCH($E559,Cost!$A$2:$G$2,0))</f>
        <v>691065</v>
      </c>
      <c r="K559" s="141"/>
      <c r="L559" s="142"/>
      <c r="M559" s="228">
        <f t="shared" si="19"/>
        <v>691065</v>
      </c>
      <c r="N559" s="230"/>
      <c r="O559" s="144" t="str">
        <f>VLOOKUP($F559,Destination!B$3:G$338,6,0)</f>
        <v>THÙNG</v>
      </c>
      <c r="P559" s="231"/>
      <c r="Q559" s="198"/>
      <c r="R559" s="113"/>
      <c r="S559" s="113"/>
      <c r="T559" s="113"/>
      <c r="U559" s="113"/>
      <c r="V559" s="113"/>
      <c r="W559" s="113"/>
      <c r="X559" s="113"/>
      <c r="Y559" s="113"/>
      <c r="Z559" s="113"/>
      <c r="AA559" s="113"/>
      <c r="AB559" s="113"/>
      <c r="AC559" s="113"/>
      <c r="AD559" s="113"/>
      <c r="AE559" s="113"/>
      <c r="AF559" s="113"/>
      <c r="AG559" s="113"/>
      <c r="AH559" s="113"/>
      <c r="AI559" s="148"/>
    </row>
    <row r="560" spans="1:35" s="112" customFormat="1" ht="21.75" hidden="1" customHeight="1">
      <c r="A560" s="129">
        <f>IF(B559&lt;&gt;"",COUNTA(B$6:B559),"")</f>
        <v>554</v>
      </c>
      <c r="B560" s="217">
        <v>46785</v>
      </c>
      <c r="C560" s="249" t="s">
        <v>642</v>
      </c>
      <c r="D560" s="198">
        <v>4447</v>
      </c>
      <c r="E560" s="215" t="str">
        <f>VLOOKUP($B560,'trong tai xe'!A$1:B$201,2,0)</f>
        <v>2.5T</v>
      </c>
      <c r="F560" s="262" t="s">
        <v>69</v>
      </c>
      <c r="G560" s="132" t="str">
        <f>VLOOKUP(F560,Destination!$B$3:$E$337,2,0)</f>
        <v>HCM(Q9)</v>
      </c>
      <c r="H560" s="133">
        <f>VLOOKUP(F560,Destination!$B$2:$E$337,4,0)</f>
        <v>27</v>
      </c>
      <c r="I560" s="133">
        <f t="shared" si="18"/>
        <v>30</v>
      </c>
      <c r="J560" s="134">
        <f>INDEX(Cost!$A$2:$G$26,MATCH(I560,Cost!$A$2:$A$26,0),MATCH($E560,Cost!$A$2:$G$2,0))</f>
        <v>514557</v>
      </c>
      <c r="K560" s="141"/>
      <c r="L560" s="142"/>
      <c r="M560" s="228">
        <f t="shared" si="19"/>
        <v>514557</v>
      </c>
      <c r="N560" s="230"/>
      <c r="O560" s="144" t="str">
        <f>VLOOKUP($F560,Destination!B$3:G$338,6,0)</f>
        <v>THÙNG</v>
      </c>
      <c r="P560" s="231"/>
      <c r="Q560" s="198"/>
      <c r="R560" s="113"/>
      <c r="S560" s="113"/>
      <c r="T560" s="113"/>
      <c r="U560" s="113"/>
      <c r="V560" s="113"/>
      <c r="W560" s="113"/>
      <c r="X560" s="113"/>
      <c r="Y560" s="113"/>
      <c r="Z560" s="113"/>
      <c r="AA560" s="113"/>
      <c r="AB560" s="113"/>
      <c r="AC560" s="113"/>
      <c r="AD560" s="113"/>
      <c r="AE560" s="113"/>
      <c r="AF560" s="113"/>
      <c r="AG560" s="113"/>
      <c r="AH560" s="113"/>
      <c r="AI560" s="148"/>
    </row>
    <row r="561" spans="1:35" s="112" customFormat="1" ht="21.75" hidden="1" customHeight="1">
      <c r="A561" s="129">
        <f>IF(B560&lt;&gt;"",COUNTA(B$6:B560),"")</f>
        <v>555</v>
      </c>
      <c r="B561" s="217">
        <v>2634</v>
      </c>
      <c r="C561" s="249" t="s">
        <v>642</v>
      </c>
      <c r="D561" s="198">
        <v>4624</v>
      </c>
      <c r="E561" s="215" t="str">
        <f>VLOOKUP($B561,'trong tai xe'!A$1:B$201,2,0)</f>
        <v>5T</v>
      </c>
      <c r="F561" s="262" t="s">
        <v>89</v>
      </c>
      <c r="G561" s="132" t="str">
        <f>VLOOKUP(F561,Destination!$B$3:$E$337,2,0)</f>
        <v>Binh Duong</v>
      </c>
      <c r="H561" s="133">
        <f>VLOOKUP(F561,Destination!$B$2:$E$337,4,0)</f>
        <v>10</v>
      </c>
      <c r="I561" s="133">
        <f t="shared" si="18"/>
        <v>10</v>
      </c>
      <c r="J561" s="134">
        <f>INDEX(Cost!$A$2:$G$26,MATCH(I561,Cost!$A$2:$A$26,0),MATCH($E561,Cost!$A$2:$G$2,0))</f>
        <v>505718</v>
      </c>
      <c r="K561" s="141"/>
      <c r="L561" s="142"/>
      <c r="M561" s="228">
        <f t="shared" si="19"/>
        <v>505718</v>
      </c>
      <c r="N561" s="230"/>
      <c r="O561" s="144" t="str">
        <f>VLOOKUP($F561,Destination!B$3:G$338,6,0)</f>
        <v>THÙNG</v>
      </c>
      <c r="P561" s="231"/>
      <c r="Q561" s="198"/>
      <c r="R561" s="113"/>
      <c r="S561" s="113"/>
      <c r="T561" s="113"/>
      <c r="U561" s="113"/>
      <c r="V561" s="113"/>
      <c r="W561" s="113"/>
      <c r="X561" s="113"/>
      <c r="Y561" s="113"/>
      <c r="Z561" s="113"/>
      <c r="AA561" s="113"/>
      <c r="AB561" s="113"/>
      <c r="AC561" s="113"/>
      <c r="AD561" s="113"/>
      <c r="AE561" s="113"/>
      <c r="AF561" s="113"/>
      <c r="AG561" s="113"/>
      <c r="AH561" s="113"/>
      <c r="AI561" s="148"/>
    </row>
    <row r="562" spans="1:35" s="112" customFormat="1" ht="21.75" hidden="1" customHeight="1">
      <c r="A562" s="129">
        <f>IF(B561&lt;&gt;"",COUNTA(B$6:B561),"")</f>
        <v>556</v>
      </c>
      <c r="B562" s="217">
        <v>17246</v>
      </c>
      <c r="C562" s="249" t="s">
        <v>642</v>
      </c>
      <c r="D562" s="198">
        <v>4430</v>
      </c>
      <c r="E562" s="215" t="str">
        <f>VLOOKUP($B562,'trong tai xe'!A$1:B$201,2,0)</f>
        <v>8T</v>
      </c>
      <c r="F562" s="262" t="s">
        <v>73</v>
      </c>
      <c r="G562" s="132" t="str">
        <f>VLOOKUP(F562,Destination!$B$3:$E$337,2,0)</f>
        <v>HCM</v>
      </c>
      <c r="H562" s="133">
        <f>VLOOKUP(F562,Destination!$B$2:$E$337,4,0)</f>
        <v>55</v>
      </c>
      <c r="I562" s="133">
        <f t="shared" si="18"/>
        <v>60</v>
      </c>
      <c r="J562" s="134">
        <f>INDEX(Cost!$A$2:$G$26,MATCH(I562,Cost!$A$2:$A$26,0),MATCH($E562,Cost!$A$2:$G$2,0))</f>
        <v>1468296</v>
      </c>
      <c r="K562" s="141"/>
      <c r="L562" s="142"/>
      <c r="M562" s="228">
        <f t="shared" si="19"/>
        <v>1468296</v>
      </c>
      <c r="N562" s="230"/>
      <c r="O562" s="144" t="str">
        <f>VLOOKUP($F562,Destination!B$3:G$338,6,0)</f>
        <v>THÙNG</v>
      </c>
      <c r="P562" s="231"/>
      <c r="Q562" s="198"/>
      <c r="R562" s="113"/>
      <c r="S562" s="113"/>
      <c r="T562" s="113"/>
      <c r="U562" s="113"/>
      <c r="V562" s="113"/>
      <c r="W562" s="113"/>
      <c r="X562" s="113"/>
      <c r="Y562" s="113"/>
      <c r="Z562" s="113"/>
      <c r="AA562" s="113"/>
      <c r="AB562" s="113"/>
      <c r="AC562" s="113"/>
      <c r="AD562" s="113"/>
      <c r="AE562" s="113"/>
      <c r="AF562" s="113"/>
      <c r="AG562" s="113"/>
      <c r="AH562" s="113"/>
      <c r="AI562" s="148"/>
    </row>
    <row r="563" spans="1:35" s="112" customFormat="1" ht="21.75" hidden="1" customHeight="1">
      <c r="A563" s="129">
        <f>IF(B562&lt;&gt;"",COUNTA(B$6:B562),"")</f>
        <v>557</v>
      </c>
      <c r="B563" s="217">
        <v>13650</v>
      </c>
      <c r="C563" s="249" t="s">
        <v>642</v>
      </c>
      <c r="D563" s="198">
        <v>4446</v>
      </c>
      <c r="E563" s="215" t="str">
        <f>VLOOKUP($B563,'trong tai xe'!A$1:B$201,2,0)</f>
        <v>2.5T</v>
      </c>
      <c r="F563" s="262" t="s">
        <v>86</v>
      </c>
      <c r="G563" s="132" t="str">
        <f>VLOOKUP(F563,Destination!$B$3:$E$337,2,0)</f>
        <v>Binh Duong</v>
      </c>
      <c r="H563" s="133">
        <f>VLOOKUP(F563,Destination!$B$2:$E$337,4,0)</f>
        <v>25</v>
      </c>
      <c r="I563" s="133">
        <f t="shared" si="18"/>
        <v>30</v>
      </c>
      <c r="J563" s="134">
        <f>INDEX(Cost!$A$2:$G$26,MATCH(I563,Cost!$A$2:$A$26,0),MATCH($E563,Cost!$A$2:$G$2,0))</f>
        <v>514557</v>
      </c>
      <c r="K563" s="141"/>
      <c r="L563" s="142"/>
      <c r="M563" s="228">
        <f t="shared" si="19"/>
        <v>514557</v>
      </c>
      <c r="N563" s="230"/>
      <c r="O563" s="144" t="str">
        <f>VLOOKUP($F563,Destination!B$3:G$338,6,0)</f>
        <v>BOARD</v>
      </c>
      <c r="P563" s="231"/>
      <c r="Q563" s="198"/>
      <c r="R563" s="113"/>
      <c r="S563" s="113"/>
      <c r="T563" s="113"/>
      <c r="U563" s="113"/>
      <c r="V563" s="113"/>
      <c r="W563" s="113"/>
      <c r="X563" s="113"/>
      <c r="Y563" s="113"/>
      <c r="Z563" s="113"/>
      <c r="AA563" s="113"/>
      <c r="AB563" s="113"/>
      <c r="AC563" s="113"/>
      <c r="AD563" s="113"/>
      <c r="AE563" s="113"/>
      <c r="AF563" s="113"/>
      <c r="AG563" s="113"/>
      <c r="AH563" s="113"/>
      <c r="AI563" s="148"/>
    </row>
    <row r="564" spans="1:35" s="112" customFormat="1" ht="21.75" hidden="1" customHeight="1">
      <c r="A564" s="129">
        <f>IF(B563&lt;&gt;"",COUNTA(B$6:B563),"")</f>
        <v>558</v>
      </c>
      <c r="B564" s="217">
        <v>46674</v>
      </c>
      <c r="C564" s="249" t="s">
        <v>642</v>
      </c>
      <c r="D564" s="198">
        <v>2359</v>
      </c>
      <c r="E564" s="215" t="str">
        <f>VLOOKUP($B564,'trong tai xe'!A$1:B$201,2,0)</f>
        <v>8T</v>
      </c>
      <c r="F564" s="262" t="s">
        <v>69</v>
      </c>
      <c r="G564" s="132" t="str">
        <f>VLOOKUP(F564,Destination!$B$3:$E$337,2,0)</f>
        <v>HCM(Q9)</v>
      </c>
      <c r="H564" s="133">
        <f>VLOOKUP(F564,Destination!$B$2:$E$337,4,0)</f>
        <v>27</v>
      </c>
      <c r="I564" s="133">
        <f t="shared" si="18"/>
        <v>30</v>
      </c>
      <c r="J564" s="134"/>
      <c r="K564" s="141"/>
      <c r="L564" s="142"/>
      <c r="M564" s="228">
        <f t="shared" si="19"/>
        <v>0</v>
      </c>
      <c r="N564" s="230"/>
      <c r="O564" s="144" t="str">
        <f>VLOOKUP($F564,Destination!B$3:G$338,6,0)</f>
        <v>THÙNG</v>
      </c>
      <c r="P564" s="231"/>
      <c r="Q564" s="198"/>
      <c r="R564" s="113"/>
      <c r="S564" s="113"/>
      <c r="T564" s="113"/>
      <c r="U564" s="113"/>
      <c r="V564" s="113"/>
      <c r="W564" s="113"/>
      <c r="X564" s="113"/>
      <c r="Y564" s="113"/>
      <c r="Z564" s="113"/>
      <c r="AA564" s="113"/>
      <c r="AB564" s="113"/>
      <c r="AC564" s="113"/>
      <c r="AD564" s="113"/>
      <c r="AE564" s="113"/>
      <c r="AF564" s="113"/>
      <c r="AG564" s="113"/>
      <c r="AH564" s="113"/>
      <c r="AI564" s="148"/>
    </row>
    <row r="565" spans="1:35" s="112" customFormat="1" ht="21.75" hidden="1" customHeight="1">
      <c r="A565" s="129">
        <f>IF(B564&lt;&gt;"",COUNTA(B$6:B564),"")</f>
        <v>559</v>
      </c>
      <c r="B565" s="217">
        <v>19791</v>
      </c>
      <c r="C565" s="249" t="s">
        <v>643</v>
      </c>
      <c r="D565" s="198">
        <v>2329</v>
      </c>
      <c r="E565" s="215" t="str">
        <f>VLOOKUP($B565,'trong tai xe'!A$1:B$201,2,0)</f>
        <v>8T</v>
      </c>
      <c r="F565" s="262" t="s">
        <v>92</v>
      </c>
      <c r="G565" s="132" t="str">
        <f>VLOOKUP(F565,Destination!$B$3:$E$337,2,0)</f>
        <v>HCM</v>
      </c>
      <c r="H565" s="133">
        <f>VLOOKUP(F565,Destination!$B$2:$E$337,4,0)</f>
        <v>8</v>
      </c>
      <c r="I565" s="133">
        <f t="shared" si="18"/>
        <v>10</v>
      </c>
      <c r="J565" s="134">
        <f>INDEX(Cost!$A$2:$G$26,MATCH(I565,Cost!$A$2:$A$26,0),MATCH($E565,Cost!$A$2:$G$2,0))</f>
        <v>941356</v>
      </c>
      <c r="K565" s="141"/>
      <c r="L565" s="142"/>
      <c r="M565" s="228">
        <f t="shared" si="19"/>
        <v>941356</v>
      </c>
      <c r="N565" s="230"/>
      <c r="O565" s="144" t="str">
        <f>VLOOKUP($F565,Destination!B$3:G$338,6,0)</f>
        <v>BOARD</v>
      </c>
      <c r="P565" s="231"/>
      <c r="Q565" s="198"/>
      <c r="R565" s="113"/>
      <c r="S565" s="113"/>
      <c r="T565" s="113"/>
      <c r="U565" s="113"/>
      <c r="V565" s="113"/>
      <c r="W565" s="113"/>
      <c r="X565" s="113"/>
      <c r="Y565" s="113"/>
      <c r="Z565" s="113"/>
      <c r="AA565" s="113"/>
      <c r="AB565" s="113"/>
      <c r="AC565" s="113"/>
      <c r="AD565" s="113"/>
      <c r="AE565" s="113"/>
      <c r="AF565" s="113"/>
      <c r="AG565" s="113"/>
      <c r="AH565" s="113"/>
      <c r="AI565" s="148"/>
    </row>
    <row r="566" spans="1:35" s="112" customFormat="1" ht="21.75" hidden="1" customHeight="1">
      <c r="A566" s="129">
        <f>IF(B565&lt;&gt;"",COUNTA(B$6:B565),"")</f>
        <v>560</v>
      </c>
      <c r="B566" s="217">
        <v>34439</v>
      </c>
      <c r="C566" s="249" t="s">
        <v>643</v>
      </c>
      <c r="D566" s="198">
        <v>2309</v>
      </c>
      <c r="E566" s="215" t="str">
        <f>VLOOKUP($B566,'trong tai xe'!A$1:B$201,2,0)</f>
        <v>1.2T</v>
      </c>
      <c r="F566" s="262" t="s">
        <v>87</v>
      </c>
      <c r="G566" s="132" t="str">
        <f>VLOOKUP(F566,Destination!$B$3:$E$337,2,0)</f>
        <v>Dong Nai</v>
      </c>
      <c r="H566" s="133">
        <f>VLOOKUP(F566,Destination!$B$2:$E$337,4,0)</f>
        <v>40</v>
      </c>
      <c r="I566" s="133">
        <f t="shared" si="18"/>
        <v>40</v>
      </c>
      <c r="J566" s="134">
        <f>INDEX(Cost!$A$2:$G$26,MATCH(I566,Cost!$A$2:$A$26,0),MATCH($E566,Cost!$A$2:$G$2,0))</f>
        <v>521455</v>
      </c>
      <c r="K566" s="141"/>
      <c r="L566" s="142"/>
      <c r="M566" s="228">
        <f t="shared" si="19"/>
        <v>521455</v>
      </c>
      <c r="N566" s="230"/>
      <c r="O566" s="144" t="str">
        <f>VLOOKUP($F566,Destination!B$3:G$338,6,0)</f>
        <v>THÙNG</v>
      </c>
      <c r="P566" s="231"/>
      <c r="Q566" s="198"/>
      <c r="R566" s="113"/>
      <c r="S566" s="113"/>
      <c r="T566" s="113"/>
      <c r="U566" s="113"/>
      <c r="V566" s="113"/>
      <c r="W566" s="113"/>
      <c r="X566" s="113"/>
      <c r="Y566" s="113"/>
      <c r="Z566" s="113"/>
      <c r="AA566" s="113"/>
      <c r="AB566" s="113"/>
      <c r="AC566" s="113"/>
      <c r="AD566" s="113"/>
      <c r="AE566" s="113"/>
      <c r="AF566" s="113"/>
      <c r="AG566" s="113"/>
      <c r="AH566" s="113"/>
      <c r="AI566" s="148"/>
    </row>
    <row r="567" spans="1:35" s="112" customFormat="1" ht="21.75" hidden="1" customHeight="1">
      <c r="A567" s="129">
        <f>IF(B566&lt;&gt;"",COUNTA(B$6:B566),"")</f>
        <v>561</v>
      </c>
      <c r="B567" s="217">
        <v>44457</v>
      </c>
      <c r="C567" s="249" t="s">
        <v>643</v>
      </c>
      <c r="D567" s="198">
        <v>2315</v>
      </c>
      <c r="E567" s="215" t="str">
        <f>VLOOKUP($B567,'trong tai xe'!A$1:B$201,2,0)</f>
        <v>2.5T</v>
      </c>
      <c r="F567" s="262" t="s">
        <v>84</v>
      </c>
      <c r="G567" s="132" t="str">
        <f>VLOOKUP(F567,Destination!$B$3:$E$337,2,0)</f>
        <v>Binh Duong</v>
      </c>
      <c r="H567" s="133">
        <f>VLOOKUP(F567,Destination!$B$2:$E$337,4,0)</f>
        <v>15</v>
      </c>
      <c r="I567" s="133">
        <f t="shared" si="18"/>
        <v>20</v>
      </c>
      <c r="J567" s="134">
        <f>INDEX(Cost!$A$2:$G$26,MATCH(I567,Cost!$A$2:$A$26,0),MATCH($E567,Cost!$A$2:$G$2,0))</f>
        <v>449720</v>
      </c>
      <c r="K567" s="141"/>
      <c r="L567" s="142"/>
      <c r="M567" s="228">
        <f t="shared" si="19"/>
        <v>449720</v>
      </c>
      <c r="N567" s="230"/>
      <c r="O567" s="144" t="str">
        <f>VLOOKUP($F567,Destination!B$3:G$338,6,0)</f>
        <v>BOARD</v>
      </c>
      <c r="P567" s="231"/>
      <c r="Q567" s="198"/>
      <c r="R567" s="113"/>
      <c r="S567" s="113"/>
      <c r="T567" s="113"/>
      <c r="U567" s="113"/>
      <c r="V567" s="113"/>
      <c r="W567" s="113"/>
      <c r="X567" s="113"/>
      <c r="Y567" s="113"/>
      <c r="Z567" s="113"/>
      <c r="AA567" s="113"/>
      <c r="AB567" s="113"/>
      <c r="AC567" s="113"/>
      <c r="AD567" s="113"/>
      <c r="AE567" s="113"/>
      <c r="AF567" s="113"/>
      <c r="AG567" s="113"/>
      <c r="AH567" s="113"/>
      <c r="AI567" s="148"/>
    </row>
    <row r="568" spans="1:35" s="112" customFormat="1" ht="21.75" hidden="1" customHeight="1">
      <c r="A568" s="129">
        <f>IF(B567&lt;&gt;"",COUNTA(B$6:B567),"")</f>
        <v>562</v>
      </c>
      <c r="B568" s="217">
        <v>8561</v>
      </c>
      <c r="C568" s="249" t="s">
        <v>643</v>
      </c>
      <c r="D568" s="198">
        <v>2312</v>
      </c>
      <c r="E568" s="215" t="str">
        <f>VLOOKUP($B568,'trong tai xe'!A$1:B$201,2,0)</f>
        <v>10T</v>
      </c>
      <c r="F568" s="262" t="s">
        <v>81</v>
      </c>
      <c r="G568" s="132" t="str">
        <f>VLOOKUP(F568,Destination!$B$3:$E$337,2,0)</f>
        <v>Binh Duong</v>
      </c>
      <c r="H568" s="133">
        <f>VLOOKUP(F568,Destination!$B$2:$E$337,4,0)</f>
        <v>5</v>
      </c>
      <c r="I568" s="133">
        <f t="shared" si="18"/>
        <v>10</v>
      </c>
      <c r="J568" s="134">
        <f>INDEX(Cost!$A$2:$G$26,MATCH(I568,Cost!$A$2:$A$26,0),MATCH($E568,Cost!$A$2:$G$2,0))</f>
        <v>0</v>
      </c>
      <c r="K568" s="141"/>
      <c r="L568" s="142"/>
      <c r="M568" s="228">
        <f t="shared" si="19"/>
        <v>0</v>
      </c>
      <c r="N568" s="230"/>
      <c r="O568" s="144" t="str">
        <f>VLOOKUP($F568,Destination!B$3:G$338,6,0)</f>
        <v>THÙNG</v>
      </c>
      <c r="P568" s="231"/>
      <c r="Q568" s="198"/>
      <c r="R568" s="113"/>
      <c r="S568" s="113"/>
      <c r="T568" s="113"/>
      <c r="U568" s="113"/>
      <c r="V568" s="113"/>
      <c r="W568" s="113"/>
      <c r="X568" s="113"/>
      <c r="Y568" s="113"/>
      <c r="Z568" s="113"/>
      <c r="AA568" s="113"/>
      <c r="AB568" s="113"/>
      <c r="AC568" s="113"/>
      <c r="AD568" s="113"/>
      <c r="AE568" s="113"/>
      <c r="AF568" s="113"/>
      <c r="AG568" s="113"/>
      <c r="AH568" s="113"/>
      <c r="AI568" s="148"/>
    </row>
    <row r="569" spans="1:35" s="112" customFormat="1" ht="21.75" hidden="1" customHeight="1">
      <c r="A569" s="129">
        <f>IF(B568&lt;&gt;"",COUNTA(B$6:B568),"")</f>
        <v>563</v>
      </c>
      <c r="B569" s="217">
        <v>34439</v>
      </c>
      <c r="C569" s="249" t="s">
        <v>643</v>
      </c>
      <c r="D569" s="198">
        <v>2352</v>
      </c>
      <c r="E569" s="215" t="str">
        <f>VLOOKUP($B569,'trong tai xe'!A$1:B$201,2,0)</f>
        <v>1.2T</v>
      </c>
      <c r="F569" s="262" t="s">
        <v>84</v>
      </c>
      <c r="G569" s="132" t="str">
        <f>VLOOKUP(F569,Destination!$B$3:$E$337,2,0)</f>
        <v>Binh Duong</v>
      </c>
      <c r="H569" s="133">
        <f>VLOOKUP(F569,Destination!$B$2:$E$337,4,0)</f>
        <v>15</v>
      </c>
      <c r="I569" s="133">
        <f t="shared" si="18"/>
        <v>20</v>
      </c>
      <c r="J569" s="134">
        <f>INDEX(Cost!$A$2:$G$26,MATCH(I569,Cost!$A$2:$A$26,0),MATCH($E569,Cost!$A$2:$G$2,0))</f>
        <v>404749</v>
      </c>
      <c r="K569" s="141"/>
      <c r="L569" s="142"/>
      <c r="M569" s="228">
        <f t="shared" si="19"/>
        <v>404749</v>
      </c>
      <c r="N569" s="230"/>
      <c r="O569" s="144" t="str">
        <f>VLOOKUP($F569,Destination!B$3:G$338,6,0)</f>
        <v>BOARD</v>
      </c>
      <c r="P569" s="231"/>
      <c r="Q569" s="198"/>
      <c r="R569" s="113"/>
      <c r="S569" s="113"/>
      <c r="T569" s="113"/>
      <c r="U569" s="113"/>
      <c r="V569" s="113"/>
      <c r="W569" s="113"/>
      <c r="X569" s="113"/>
      <c r="Y569" s="113"/>
      <c r="Z569" s="113"/>
      <c r="AA569" s="113"/>
      <c r="AB569" s="113"/>
      <c r="AC569" s="113"/>
      <c r="AD569" s="113"/>
      <c r="AE569" s="113"/>
      <c r="AF569" s="113"/>
      <c r="AG569" s="113"/>
      <c r="AH569" s="113"/>
      <c r="AI569" s="148"/>
    </row>
    <row r="570" spans="1:35" s="112" customFormat="1" ht="21.75" hidden="1" customHeight="1">
      <c r="A570" s="129">
        <f>IF(B569&lt;&gt;"",COUNTA(B$6:B569),"")</f>
        <v>564</v>
      </c>
      <c r="B570" s="217">
        <v>18140</v>
      </c>
      <c r="C570" s="249" t="s">
        <v>643</v>
      </c>
      <c r="D570" s="198">
        <v>2270</v>
      </c>
      <c r="E570" s="215" t="str">
        <f>VLOOKUP($B570,'trong tai xe'!A$1:B$201,2,0)</f>
        <v>5T</v>
      </c>
      <c r="F570" s="262" t="s">
        <v>69</v>
      </c>
      <c r="G570" s="132" t="str">
        <f>VLOOKUP(F570,Destination!$B$3:$E$337,2,0)</f>
        <v>HCM(Q9)</v>
      </c>
      <c r="H570" s="133">
        <f>VLOOKUP(F570,Destination!$B$2:$E$337,4,0)</f>
        <v>27</v>
      </c>
      <c r="I570" s="133">
        <f t="shared" si="18"/>
        <v>30</v>
      </c>
      <c r="J570" s="134">
        <f>INDEX(Cost!$A$2:$G$26,MATCH(I570,Cost!$A$2:$A$26,0),MATCH($E570,Cost!$A$2:$G$2,0))</f>
        <v>691065</v>
      </c>
      <c r="K570" s="141"/>
      <c r="L570" s="142"/>
      <c r="M570" s="228">
        <f t="shared" si="19"/>
        <v>691065</v>
      </c>
      <c r="N570" s="230"/>
      <c r="O570" s="144" t="str">
        <f>VLOOKUP($F570,Destination!B$3:G$338,6,0)</f>
        <v>THÙNG</v>
      </c>
      <c r="P570" s="231"/>
      <c r="Q570" s="198"/>
      <c r="R570" s="113"/>
      <c r="S570" s="113"/>
      <c r="T570" s="113"/>
      <c r="U570" s="113"/>
      <c r="V570" s="113"/>
      <c r="W570" s="113"/>
      <c r="X570" s="113"/>
      <c r="Y570" s="113"/>
      <c r="Z570" s="113"/>
      <c r="AA570" s="113"/>
      <c r="AB570" s="113"/>
      <c r="AC570" s="113"/>
      <c r="AD570" s="113"/>
      <c r="AE570" s="113"/>
      <c r="AF570" s="113"/>
      <c r="AG570" s="113"/>
      <c r="AH570" s="113"/>
      <c r="AI570" s="148"/>
    </row>
    <row r="571" spans="1:35" s="112" customFormat="1" ht="21.75" hidden="1" customHeight="1">
      <c r="A571" s="129">
        <f>IF(B570&lt;&gt;"",COUNTA(B$6:B570),"")</f>
        <v>565</v>
      </c>
      <c r="B571" s="217">
        <v>71306</v>
      </c>
      <c r="C571" s="249" t="s">
        <v>643</v>
      </c>
      <c r="D571" s="198">
        <v>2327</v>
      </c>
      <c r="E571" s="215" t="str">
        <f>VLOOKUP($B571,'trong tai xe'!A$1:B$201,2,0)</f>
        <v>8T</v>
      </c>
      <c r="F571" s="262" t="s">
        <v>73</v>
      </c>
      <c r="G571" s="132" t="str">
        <f>VLOOKUP(F571,Destination!$B$3:$E$337,2,0)</f>
        <v>HCM</v>
      </c>
      <c r="H571" s="133">
        <f>VLOOKUP(F571,Destination!$B$2:$E$337,4,0)</f>
        <v>55</v>
      </c>
      <c r="I571" s="133">
        <f t="shared" si="18"/>
        <v>60</v>
      </c>
      <c r="J571" s="134">
        <f>INDEX(Cost!$A$2:$G$26,MATCH(I571,Cost!$A$2:$A$26,0),MATCH($E571,Cost!$A$2:$G$2,0))</f>
        <v>1468296</v>
      </c>
      <c r="K571" s="141"/>
      <c r="L571" s="142"/>
      <c r="M571" s="228">
        <f t="shared" si="19"/>
        <v>1468296</v>
      </c>
      <c r="N571" s="230"/>
      <c r="O571" s="144" t="str">
        <f>VLOOKUP($F571,Destination!B$3:G$338,6,0)</f>
        <v>THÙNG</v>
      </c>
      <c r="P571" s="231"/>
      <c r="Q571" s="198"/>
      <c r="R571" s="113"/>
      <c r="S571" s="113"/>
      <c r="T571" s="113"/>
      <c r="U571" s="113"/>
      <c r="V571" s="113"/>
      <c r="W571" s="113"/>
      <c r="X571" s="113"/>
      <c r="Y571" s="113"/>
      <c r="Z571" s="113"/>
      <c r="AA571" s="113"/>
      <c r="AB571" s="113"/>
      <c r="AC571" s="113"/>
      <c r="AD571" s="113"/>
      <c r="AE571" s="113"/>
      <c r="AF571" s="113"/>
      <c r="AG571" s="113"/>
      <c r="AH571" s="113"/>
      <c r="AI571" s="148"/>
    </row>
    <row r="572" spans="1:35" s="112" customFormat="1" ht="21.75" hidden="1" customHeight="1">
      <c r="A572" s="129">
        <f>IF(B571&lt;&gt;"",COUNTA(B$6:B571),"")</f>
        <v>566</v>
      </c>
      <c r="B572" s="217">
        <v>14459</v>
      </c>
      <c r="C572" s="249" t="s">
        <v>643</v>
      </c>
      <c r="D572" s="198">
        <v>2260</v>
      </c>
      <c r="E572" s="215" t="str">
        <f>VLOOKUP($B572,'trong tai xe'!A$1:B$201,2,0)</f>
        <v>1.2T</v>
      </c>
      <c r="F572" s="262" t="s">
        <v>576</v>
      </c>
      <c r="G572" s="132" t="str">
        <f>VLOOKUP(F572,Destination!$B$3:$E$337,2,0)</f>
        <v>Binh Duong</v>
      </c>
      <c r="H572" s="133">
        <f>VLOOKUP(F572,Destination!$B$2:$E$337,4,0)</f>
        <v>7</v>
      </c>
      <c r="I572" s="133">
        <f t="shared" si="18"/>
        <v>10</v>
      </c>
      <c r="J572" s="134">
        <f>INDEX(Cost!$A$2:$G$26,MATCH(I572,Cost!$A$2:$A$26,0),MATCH($E572,Cost!$A$2:$G$2,0))</f>
        <v>332290</v>
      </c>
      <c r="K572" s="141"/>
      <c r="L572" s="142"/>
      <c r="M572" s="228">
        <f t="shared" si="19"/>
        <v>332290</v>
      </c>
      <c r="N572" s="230"/>
      <c r="O572" s="144">
        <f>VLOOKUP($F572,Destination!B$3:G$338,6,0)</f>
        <v>0</v>
      </c>
      <c r="P572" s="231"/>
      <c r="Q572" s="198"/>
      <c r="R572" s="113"/>
      <c r="S572" s="113"/>
      <c r="T572" s="113"/>
      <c r="U572" s="113"/>
      <c r="V572" s="113"/>
      <c r="W572" s="113"/>
      <c r="X572" s="113"/>
      <c r="Y572" s="113"/>
      <c r="Z572" s="113"/>
      <c r="AA572" s="113"/>
      <c r="AB572" s="113"/>
      <c r="AC572" s="113"/>
      <c r="AD572" s="113"/>
      <c r="AE572" s="113"/>
      <c r="AF572" s="113"/>
      <c r="AG572" s="113"/>
      <c r="AH572" s="113"/>
      <c r="AI572" s="148"/>
    </row>
    <row r="573" spans="1:35" s="112" customFormat="1" ht="21.75" hidden="1" customHeight="1">
      <c r="A573" s="129">
        <f>IF(B572&lt;&gt;"",COUNTA(B$6:B572),"")</f>
        <v>567</v>
      </c>
      <c r="B573" s="217">
        <v>7138</v>
      </c>
      <c r="C573" s="249" t="s">
        <v>643</v>
      </c>
      <c r="D573" s="198">
        <v>2266</v>
      </c>
      <c r="E573" s="215" t="str">
        <f>VLOOKUP($B573,'trong tai xe'!A$1:B$201,2,0)</f>
        <v>8T</v>
      </c>
      <c r="F573" s="262" t="s">
        <v>119</v>
      </c>
      <c r="G573" s="132" t="str">
        <f>VLOOKUP(F573,Destination!$B$3:$E$337,2,0)</f>
        <v>LONG AN</v>
      </c>
      <c r="H573" s="133">
        <f>VLOOKUP(F573,Destination!$B$2:$E$337,4,0)</f>
        <v>60</v>
      </c>
      <c r="I573" s="133">
        <f t="shared" si="18"/>
        <v>60</v>
      </c>
      <c r="J573" s="134">
        <f>INDEX(Cost!$A$2:$G$26,MATCH(I573,Cost!$A$2:$A$26,0),MATCH($E573,Cost!$A$2:$G$2,0))</f>
        <v>1468296</v>
      </c>
      <c r="K573" s="141"/>
      <c r="L573" s="142"/>
      <c r="M573" s="228">
        <f t="shared" si="19"/>
        <v>1468296</v>
      </c>
      <c r="N573" s="230"/>
      <c r="O573" s="144" t="str">
        <f>VLOOKUP($F573,Destination!B$3:G$338,6,0)</f>
        <v>THÙNG</v>
      </c>
      <c r="P573" s="231"/>
      <c r="Q573" s="198"/>
      <c r="R573" s="113"/>
      <c r="S573" s="113"/>
      <c r="T573" s="113"/>
      <c r="U573" s="113"/>
      <c r="V573" s="113"/>
      <c r="W573" s="113"/>
      <c r="X573" s="113"/>
      <c r="Y573" s="113"/>
      <c r="Z573" s="113"/>
      <c r="AA573" s="113"/>
      <c r="AB573" s="113"/>
      <c r="AC573" s="113"/>
      <c r="AD573" s="113"/>
      <c r="AE573" s="113"/>
      <c r="AF573" s="113"/>
      <c r="AG573" s="113"/>
      <c r="AH573" s="113"/>
      <c r="AI573" s="148"/>
    </row>
    <row r="574" spans="1:35" s="112" customFormat="1" ht="21.75" hidden="1" customHeight="1">
      <c r="A574" s="129">
        <f>IF(B573&lt;&gt;"",COUNTA(B$6:B573),"")</f>
        <v>568</v>
      </c>
      <c r="B574" s="217">
        <v>19791</v>
      </c>
      <c r="C574" s="249" t="s">
        <v>643</v>
      </c>
      <c r="D574" s="198">
        <v>2267</v>
      </c>
      <c r="E574" s="215" t="str">
        <f>VLOOKUP($B574,'trong tai xe'!A$1:B$201,2,0)</f>
        <v>8T</v>
      </c>
      <c r="F574" s="262" t="s">
        <v>96</v>
      </c>
      <c r="G574" s="132" t="str">
        <f>VLOOKUP(F574,Destination!$B$3:$E$337,2,0)</f>
        <v>SONG THAN</v>
      </c>
      <c r="H574" s="133">
        <f>VLOOKUP(F574,Destination!$B$2:$E$337,4,0)</f>
        <v>17</v>
      </c>
      <c r="I574" s="133">
        <f t="shared" si="18"/>
        <v>20</v>
      </c>
      <c r="J574" s="134">
        <f>INDEX(Cost!$A$2:$G$26,MATCH(I574,Cost!$A$2:$A$26,0),MATCH($E574,Cost!$A$2:$G$2,0))</f>
        <v>1057891</v>
      </c>
      <c r="K574" s="141"/>
      <c r="L574" s="142"/>
      <c r="M574" s="228">
        <f t="shared" si="19"/>
        <v>1057891</v>
      </c>
      <c r="N574" s="230"/>
      <c r="O574" s="144" t="str">
        <f>VLOOKUP($F574,Destination!B$3:G$338,6,0)</f>
        <v>THÙNG</v>
      </c>
      <c r="P574" s="231"/>
      <c r="Q574" s="198"/>
      <c r="R574" s="113"/>
      <c r="S574" s="113"/>
      <c r="T574" s="113"/>
      <c r="U574" s="113"/>
      <c r="V574" s="113"/>
      <c r="W574" s="113"/>
      <c r="X574" s="113"/>
      <c r="Y574" s="113"/>
      <c r="Z574" s="113"/>
      <c r="AA574" s="113"/>
      <c r="AB574" s="113"/>
      <c r="AC574" s="113"/>
      <c r="AD574" s="113"/>
      <c r="AE574" s="113"/>
      <c r="AF574" s="113"/>
      <c r="AG574" s="113"/>
      <c r="AH574" s="113"/>
      <c r="AI574" s="148"/>
    </row>
    <row r="575" spans="1:35" s="112" customFormat="1" ht="21.75" hidden="1" customHeight="1">
      <c r="A575" s="129">
        <f>IF(B574&lt;&gt;"",COUNTA(B$6:B574),"")</f>
        <v>569</v>
      </c>
      <c r="B575" s="217">
        <v>4662</v>
      </c>
      <c r="C575" s="249" t="s">
        <v>643</v>
      </c>
      <c r="D575" s="198">
        <v>2264</v>
      </c>
      <c r="E575" s="215" t="str">
        <f>VLOOKUP($B575,'trong tai xe'!A$1:B$201,2,0)</f>
        <v>2.5T</v>
      </c>
      <c r="F575" s="262" t="s">
        <v>70</v>
      </c>
      <c r="G575" s="132" t="str">
        <f>VLOOKUP(F575,Destination!$B$3:$E$337,2,0)</f>
        <v>Tien Giang</v>
      </c>
      <c r="H575" s="133">
        <f>VLOOKUP(F575,Destination!$B$2:$E$337,4,0)</f>
        <v>107</v>
      </c>
      <c r="I575" s="133">
        <f t="shared" si="18"/>
        <v>110</v>
      </c>
      <c r="J575" s="134">
        <f>INDEX(Cost!$A$2:$G$26,MATCH(I575,Cost!$A$2:$A$26,0),MATCH($E575,Cost!$A$2:$G$2,0))</f>
        <v>1033254</v>
      </c>
      <c r="K575" s="141"/>
      <c r="L575" s="142"/>
      <c r="M575" s="228">
        <f t="shared" si="19"/>
        <v>1033254</v>
      </c>
      <c r="N575" s="230"/>
      <c r="O575" s="144" t="str">
        <f>VLOOKUP($F575,Destination!B$3:G$338,6,0)</f>
        <v>THÙNG</v>
      </c>
      <c r="P575" s="231"/>
      <c r="Q575" s="198"/>
      <c r="R575" s="113"/>
      <c r="S575" s="113"/>
      <c r="T575" s="113"/>
      <c r="U575" s="113"/>
      <c r="V575" s="113"/>
      <c r="W575" s="113"/>
      <c r="X575" s="113"/>
      <c r="Y575" s="113"/>
      <c r="Z575" s="113"/>
      <c r="AA575" s="113"/>
      <c r="AB575" s="113"/>
      <c r="AC575" s="113"/>
      <c r="AD575" s="113"/>
      <c r="AE575" s="113"/>
      <c r="AF575" s="113"/>
      <c r="AG575" s="113"/>
      <c r="AH575" s="113"/>
      <c r="AI575" s="148"/>
    </row>
    <row r="576" spans="1:35" s="112" customFormat="1" ht="21.75" hidden="1" customHeight="1">
      <c r="A576" s="129">
        <f>IF(B575&lt;&gt;"",COUNTA(B$6:B575),"")</f>
        <v>570</v>
      </c>
      <c r="B576" s="217">
        <v>15469</v>
      </c>
      <c r="C576" s="249" t="s">
        <v>643</v>
      </c>
      <c r="D576" s="198">
        <v>2326</v>
      </c>
      <c r="E576" s="215" t="str">
        <f>VLOOKUP($B576,'trong tai xe'!A$1:B$201,2,0)</f>
        <v>2.5T</v>
      </c>
      <c r="F576" s="262" t="s">
        <v>82</v>
      </c>
      <c r="G576" s="132" t="str">
        <f>VLOOKUP(F576,Destination!$B$3:$E$337,2,0)</f>
        <v>HCM</v>
      </c>
      <c r="H576" s="133">
        <f>VLOOKUP(F576,Destination!$B$2:$E$337,4,0)</f>
        <v>35</v>
      </c>
      <c r="I576" s="133">
        <f t="shared" si="18"/>
        <v>40</v>
      </c>
      <c r="J576" s="134">
        <f>INDEX(Cost!$A$2:$G$26,MATCH(I576,Cost!$A$2:$A$26,0),MATCH($E576,Cost!$A$2:$G$2,0))</f>
        <v>579395</v>
      </c>
      <c r="K576" s="141"/>
      <c r="L576" s="142"/>
      <c r="M576" s="228">
        <f t="shared" si="19"/>
        <v>579395</v>
      </c>
      <c r="N576" s="230"/>
      <c r="O576" s="144" t="str">
        <f>VLOOKUP($F576,Destination!B$3:G$338,6,0)</f>
        <v>BOARD</v>
      </c>
      <c r="P576" s="231"/>
      <c r="Q576" s="198"/>
      <c r="R576" s="113"/>
      <c r="S576" s="113"/>
      <c r="T576" s="113"/>
      <c r="U576" s="113"/>
      <c r="V576" s="113"/>
      <c r="W576" s="113"/>
      <c r="X576" s="113"/>
      <c r="Y576" s="113"/>
      <c r="Z576" s="113"/>
      <c r="AA576" s="113"/>
      <c r="AB576" s="113"/>
      <c r="AC576" s="113"/>
      <c r="AD576" s="113"/>
      <c r="AE576" s="113"/>
      <c r="AF576" s="113"/>
      <c r="AG576" s="113"/>
      <c r="AH576" s="113"/>
      <c r="AI576" s="148"/>
    </row>
    <row r="577" spans="1:35" s="112" customFormat="1" ht="21.75" hidden="1" customHeight="1">
      <c r="A577" s="129">
        <f>IF(B576&lt;&gt;"",COUNTA(B$6:B576),"")</f>
        <v>571</v>
      </c>
      <c r="B577" s="217">
        <v>2634</v>
      </c>
      <c r="C577" s="249" t="s">
        <v>643</v>
      </c>
      <c r="D577" s="198">
        <v>2318</v>
      </c>
      <c r="E577" s="215" t="str">
        <f>VLOOKUP($B577,'trong tai xe'!A$1:B$201,2,0)</f>
        <v>5T</v>
      </c>
      <c r="F577" s="262" t="s">
        <v>69</v>
      </c>
      <c r="G577" s="132" t="str">
        <f>VLOOKUP(F577,Destination!$B$3:$E$337,2,0)</f>
        <v>HCM(Q9)</v>
      </c>
      <c r="H577" s="133">
        <f>VLOOKUP(F577,Destination!$B$2:$E$337,4,0)</f>
        <v>27</v>
      </c>
      <c r="I577" s="133">
        <f t="shared" si="18"/>
        <v>30</v>
      </c>
      <c r="J577" s="134">
        <f>INDEX(Cost!$A$2:$G$26,MATCH(I577,Cost!$A$2:$A$26,0),MATCH($E577,Cost!$A$2:$G$2,0))</f>
        <v>691065</v>
      </c>
      <c r="K577" s="141"/>
      <c r="L577" s="142"/>
      <c r="M577" s="228">
        <f t="shared" si="19"/>
        <v>691065</v>
      </c>
      <c r="N577" s="230"/>
      <c r="O577" s="144" t="str">
        <f>VLOOKUP($F577,Destination!B$3:G$338,6,0)</f>
        <v>THÙNG</v>
      </c>
      <c r="P577" s="231"/>
      <c r="Q577" s="198"/>
      <c r="R577" s="113"/>
      <c r="S577" s="113"/>
      <c r="T577" s="113"/>
      <c r="U577" s="113"/>
      <c r="V577" s="113"/>
      <c r="W577" s="113"/>
      <c r="X577" s="113"/>
      <c r="Y577" s="113"/>
      <c r="Z577" s="113"/>
      <c r="AA577" s="113"/>
      <c r="AB577" s="113"/>
      <c r="AC577" s="113"/>
      <c r="AD577" s="113"/>
      <c r="AE577" s="113"/>
      <c r="AF577" s="113"/>
      <c r="AG577" s="113"/>
      <c r="AH577" s="113"/>
      <c r="AI577" s="148"/>
    </row>
    <row r="578" spans="1:35" s="112" customFormat="1" ht="21.75" hidden="1" customHeight="1">
      <c r="A578" s="129">
        <f>IF(B577&lt;&gt;"",COUNTA(B$6:B577),"")</f>
        <v>572</v>
      </c>
      <c r="B578" s="217">
        <v>13650</v>
      </c>
      <c r="C578" s="249" t="s">
        <v>643</v>
      </c>
      <c r="D578" s="198">
        <v>2317</v>
      </c>
      <c r="E578" s="215" t="str">
        <f>VLOOKUP($B578,'trong tai xe'!A$1:B$201,2,0)</f>
        <v>2.5T</v>
      </c>
      <c r="F578" s="262" t="s">
        <v>82</v>
      </c>
      <c r="G578" s="132" t="str">
        <f>VLOOKUP(F578,Destination!$B$3:$E$337,2,0)</f>
        <v>HCM</v>
      </c>
      <c r="H578" s="133">
        <f>VLOOKUP(F578,Destination!$B$2:$E$337,4,0)</f>
        <v>35</v>
      </c>
      <c r="I578" s="133">
        <f t="shared" si="18"/>
        <v>40</v>
      </c>
      <c r="J578" s="134">
        <f>INDEX(Cost!$A$2:$G$26,MATCH(I578,Cost!$A$2:$A$26,0),MATCH($E578,Cost!$A$2:$G$2,0))</f>
        <v>579395</v>
      </c>
      <c r="K578" s="141"/>
      <c r="L578" s="142"/>
      <c r="M578" s="228">
        <f t="shared" si="19"/>
        <v>579395</v>
      </c>
      <c r="N578" s="230"/>
      <c r="O578" s="144" t="str">
        <f>VLOOKUP($F578,Destination!B$3:G$338,6,0)</f>
        <v>BOARD</v>
      </c>
      <c r="P578" s="231"/>
      <c r="Q578" s="198"/>
      <c r="R578" s="113"/>
      <c r="S578" s="113"/>
      <c r="T578" s="113"/>
      <c r="U578" s="113"/>
      <c r="V578" s="113"/>
      <c r="W578" s="113"/>
      <c r="X578" s="113"/>
      <c r="Y578" s="113"/>
      <c r="Z578" s="113"/>
      <c r="AA578" s="113"/>
      <c r="AB578" s="113"/>
      <c r="AC578" s="113"/>
      <c r="AD578" s="113"/>
      <c r="AE578" s="113"/>
      <c r="AF578" s="113"/>
      <c r="AG578" s="113"/>
      <c r="AH578" s="113"/>
      <c r="AI578" s="148"/>
    </row>
    <row r="579" spans="1:35" s="112" customFormat="1" ht="21.75" customHeight="1">
      <c r="A579" s="129">
        <f>IF(B578&lt;&gt;"",COUNTA(B$6:B578),"")</f>
        <v>573</v>
      </c>
      <c r="B579" s="217">
        <v>8548</v>
      </c>
      <c r="C579" s="249" t="s">
        <v>643</v>
      </c>
      <c r="D579" s="198">
        <v>2269</v>
      </c>
      <c r="E579" s="215" t="str">
        <f>VLOOKUP($B579,'trong tai xe'!A$1:B$201,2,0)</f>
        <v>2.5T</v>
      </c>
      <c r="F579" s="64" t="s">
        <v>70</v>
      </c>
      <c r="G579" s="132" t="str">
        <f>VLOOKUP(F579,Destination!$B$3:$E$337,2,0)</f>
        <v>Tien Giang</v>
      </c>
      <c r="H579" s="133">
        <f>VLOOKUP(F579,Destination!$B$2:$E$337,4,0)</f>
        <v>107</v>
      </c>
      <c r="I579" s="133">
        <f t="shared" si="18"/>
        <v>110</v>
      </c>
      <c r="J579" s="134">
        <f>INDEX(Cost!$A$2:$G$26,MATCH(I579,Cost!$A$2:$A$26,0),MATCH($E579,Cost!$A$2:$G$2,0))</f>
        <v>1033254</v>
      </c>
      <c r="K579" s="141"/>
      <c r="L579" s="142"/>
      <c r="M579" s="228">
        <f t="shared" si="19"/>
        <v>1033254</v>
      </c>
      <c r="N579" s="230"/>
      <c r="O579" s="144" t="str">
        <f>VLOOKUP($F579,Destination!B$3:G$338,6,0)</f>
        <v>THÙNG</v>
      </c>
      <c r="P579" s="231"/>
      <c r="Q579" s="198"/>
      <c r="R579" s="113"/>
      <c r="S579" s="113"/>
      <c r="T579" s="113"/>
      <c r="U579" s="113"/>
      <c r="V579" s="113"/>
      <c r="W579" s="113"/>
      <c r="X579" s="113"/>
      <c r="Y579" s="113"/>
      <c r="Z579" s="113"/>
      <c r="AA579" s="113"/>
      <c r="AB579" s="113"/>
      <c r="AC579" s="113"/>
      <c r="AD579" s="113"/>
      <c r="AE579" s="113"/>
      <c r="AF579" s="113"/>
      <c r="AG579" s="113"/>
      <c r="AH579" s="113"/>
      <c r="AI579" s="148"/>
    </row>
    <row r="580" spans="1:35" s="112" customFormat="1" ht="21.75" hidden="1" customHeight="1">
      <c r="A580" s="129">
        <f>IF(B579&lt;&gt;"",COUNTA(B$6:B579),"")</f>
        <v>574</v>
      </c>
      <c r="B580" s="217">
        <v>6980</v>
      </c>
      <c r="C580" s="249" t="s">
        <v>643</v>
      </c>
      <c r="D580" s="198">
        <v>2302</v>
      </c>
      <c r="E580" s="215" t="str">
        <f>VLOOKUP($B580,'trong tai xe'!A$1:B$201,2,0)</f>
        <v>5T</v>
      </c>
      <c r="F580" s="64" t="s">
        <v>106</v>
      </c>
      <c r="G580" s="132" t="str">
        <f>VLOOKUP(F580,Destination!$B$3:$E$337,2,0)</f>
        <v>HCM</v>
      </c>
      <c r="H580" s="133">
        <f>VLOOKUP(F580,Destination!$B$2:$E$337,4,0)</f>
        <v>55</v>
      </c>
      <c r="I580" s="133">
        <f t="shared" si="18"/>
        <v>60</v>
      </c>
      <c r="J580" s="134">
        <f>INDEX(Cost!$A$2:$G$26,MATCH(I580,Cost!$A$2:$A$26,0),MATCH($E580,Cost!$A$2:$G$2,0))</f>
        <v>954001</v>
      </c>
      <c r="K580" s="141"/>
      <c r="L580" s="142"/>
      <c r="M580" s="228">
        <f t="shared" si="19"/>
        <v>954001</v>
      </c>
      <c r="N580" s="230"/>
      <c r="O580" s="144" t="str">
        <f>VLOOKUP($F580,Destination!B$3:G$338,6,0)</f>
        <v>THÙNG</v>
      </c>
      <c r="P580" s="231"/>
      <c r="Q580" s="198"/>
      <c r="R580" s="113"/>
      <c r="S580" s="113"/>
      <c r="T580" s="113"/>
      <c r="U580" s="113"/>
      <c r="V580" s="113"/>
      <c r="W580" s="113"/>
      <c r="X580" s="113"/>
      <c r="Y580" s="113"/>
      <c r="Z580" s="113"/>
      <c r="AA580" s="113"/>
      <c r="AB580" s="113"/>
      <c r="AC580" s="113"/>
      <c r="AD580" s="113"/>
      <c r="AE580" s="113"/>
      <c r="AF580" s="113"/>
      <c r="AG580" s="113"/>
      <c r="AH580" s="113"/>
      <c r="AI580" s="148"/>
    </row>
    <row r="581" spans="1:35" s="112" customFormat="1" ht="21.75" customHeight="1">
      <c r="A581" s="129">
        <f>IF(B580&lt;&gt;"",COUNTA(B$6:B580),"")</f>
        <v>575</v>
      </c>
      <c r="B581" s="217">
        <v>8548</v>
      </c>
      <c r="C581" s="249" t="s">
        <v>643</v>
      </c>
      <c r="D581" s="198">
        <v>2371</v>
      </c>
      <c r="E581" s="215" t="str">
        <f>VLOOKUP($B581,'trong tai xe'!A$1:B$201,2,0)</f>
        <v>2.5T</v>
      </c>
      <c r="F581" s="64" t="s">
        <v>69</v>
      </c>
      <c r="G581" s="132" t="str">
        <f>VLOOKUP(F581,Destination!$B$3:$E$337,2,0)</f>
        <v>HCM(Q9)</v>
      </c>
      <c r="H581" s="133">
        <f>VLOOKUP(F581,Destination!$B$2:$E$337,4,0)</f>
        <v>27</v>
      </c>
      <c r="I581" s="133">
        <f t="shared" si="18"/>
        <v>30</v>
      </c>
      <c r="J581" s="134">
        <f>INDEX(Cost!$A$2:$G$26,MATCH(I581,Cost!$A$2:$A$26,0),MATCH($E581,Cost!$A$2:$G$2,0))</f>
        <v>514557</v>
      </c>
      <c r="K581" s="141"/>
      <c r="L581" s="142"/>
      <c r="M581" s="228">
        <f t="shared" si="19"/>
        <v>514557</v>
      </c>
      <c r="N581" s="230"/>
      <c r="O581" s="144" t="str">
        <f>VLOOKUP($F581,Destination!B$3:G$338,6,0)</f>
        <v>THÙNG</v>
      </c>
      <c r="P581" s="231"/>
      <c r="Q581" s="198"/>
      <c r="R581" s="113"/>
      <c r="S581" s="113"/>
      <c r="T581" s="113"/>
      <c r="U581" s="113"/>
      <c r="V581" s="113"/>
      <c r="W581" s="113"/>
      <c r="X581" s="113"/>
      <c r="Y581" s="113"/>
      <c r="Z581" s="113"/>
      <c r="AA581" s="113"/>
      <c r="AB581" s="113"/>
      <c r="AC581" s="113"/>
      <c r="AD581" s="113"/>
      <c r="AE581" s="113"/>
      <c r="AF581" s="113"/>
      <c r="AG581" s="113"/>
      <c r="AH581" s="113"/>
      <c r="AI581" s="148"/>
    </row>
    <row r="582" spans="1:35" s="112" customFormat="1" ht="21.75" hidden="1" customHeight="1">
      <c r="A582" s="129">
        <f>IF(B581&lt;&gt;"",COUNTA(B$6:B581),"")</f>
        <v>576</v>
      </c>
      <c r="B582" s="217">
        <v>1096</v>
      </c>
      <c r="C582" s="249" t="s">
        <v>643</v>
      </c>
      <c r="D582" s="198">
        <v>2304</v>
      </c>
      <c r="E582" s="215" t="str">
        <f>VLOOKUP($B582,'trong tai xe'!A$1:B$201,2,0)</f>
        <v>2.5T</v>
      </c>
      <c r="F582" s="64" t="s">
        <v>106</v>
      </c>
      <c r="G582" s="132" t="str">
        <f>VLOOKUP(F582,Destination!$B$3:$E$337,2,0)</f>
        <v>HCM</v>
      </c>
      <c r="H582" s="133">
        <f>VLOOKUP(F582,Destination!$B$2:$E$337,4,0)</f>
        <v>55</v>
      </c>
      <c r="I582" s="133">
        <f t="shared" si="18"/>
        <v>60</v>
      </c>
      <c r="J582" s="134">
        <f>INDEX(Cost!$A$2:$G$26,MATCH(I582,Cost!$A$2:$A$26,0),MATCH($E582,Cost!$A$2:$G$2,0))</f>
        <v>712310</v>
      </c>
      <c r="K582" s="141"/>
      <c r="L582" s="142"/>
      <c r="M582" s="228">
        <f t="shared" si="19"/>
        <v>712310</v>
      </c>
      <c r="N582" s="230"/>
      <c r="O582" s="144" t="str">
        <f>VLOOKUP($F582,Destination!B$3:G$338,6,0)</f>
        <v>THÙNG</v>
      </c>
      <c r="P582" s="231"/>
      <c r="Q582" s="198"/>
      <c r="R582" s="113"/>
      <c r="S582" s="113"/>
      <c r="T582" s="113"/>
      <c r="U582" s="113"/>
      <c r="V582" s="113"/>
      <c r="W582" s="113"/>
      <c r="X582" s="113"/>
      <c r="Y582" s="113"/>
      <c r="Z582" s="113"/>
      <c r="AA582" s="113"/>
      <c r="AB582" s="113"/>
      <c r="AC582" s="113"/>
      <c r="AD582" s="113"/>
      <c r="AE582" s="113"/>
      <c r="AF582" s="113"/>
      <c r="AG582" s="113"/>
      <c r="AH582" s="113"/>
      <c r="AI582" s="148"/>
    </row>
    <row r="583" spans="1:35" s="112" customFormat="1" ht="21.75" hidden="1" customHeight="1">
      <c r="A583" s="129">
        <f>IF(B582&lt;&gt;"",COUNTA(B$6:B582),"")</f>
        <v>577</v>
      </c>
      <c r="B583" s="217">
        <v>4662</v>
      </c>
      <c r="C583" s="249" t="s">
        <v>643</v>
      </c>
      <c r="D583" s="198">
        <v>2346</v>
      </c>
      <c r="E583" s="215" t="str">
        <f>VLOOKUP($B583,'trong tai xe'!A$1:B$201,2,0)</f>
        <v>2.5T</v>
      </c>
      <c r="F583" s="64" t="s">
        <v>69</v>
      </c>
      <c r="G583" s="132" t="str">
        <f>VLOOKUP(F583,Destination!$B$3:$E$337,2,0)</f>
        <v>HCM(Q9)</v>
      </c>
      <c r="H583" s="133">
        <f>VLOOKUP(F583,Destination!$B$2:$E$337,4,0)</f>
        <v>27</v>
      </c>
      <c r="I583" s="133">
        <f t="shared" si="18"/>
        <v>30</v>
      </c>
      <c r="J583" s="134">
        <f>INDEX(Cost!$A$2:$G$26,MATCH(I583,Cost!$A$2:$A$26,0),MATCH($E583,Cost!$A$2:$G$2,0))</f>
        <v>514557</v>
      </c>
      <c r="K583" s="141"/>
      <c r="L583" s="142"/>
      <c r="M583" s="228">
        <f t="shared" si="19"/>
        <v>514557</v>
      </c>
      <c r="N583" s="230"/>
      <c r="O583" s="144" t="str">
        <f>VLOOKUP($F583,Destination!B$3:G$338,6,0)</f>
        <v>THÙNG</v>
      </c>
      <c r="P583" s="231"/>
      <c r="Q583" s="198"/>
      <c r="R583" s="113"/>
      <c r="S583" s="113"/>
      <c r="T583" s="113"/>
      <c r="U583" s="113"/>
      <c r="V583" s="113"/>
      <c r="W583" s="113"/>
      <c r="X583" s="113"/>
      <c r="Y583" s="113"/>
      <c r="Z583" s="113"/>
      <c r="AA583" s="113"/>
      <c r="AB583" s="113"/>
      <c r="AC583" s="113"/>
      <c r="AD583" s="113"/>
      <c r="AE583" s="113"/>
      <c r="AF583" s="113"/>
      <c r="AG583" s="113"/>
      <c r="AH583" s="113"/>
      <c r="AI583" s="148"/>
    </row>
    <row r="584" spans="1:35" s="112" customFormat="1" ht="21.75" hidden="1" customHeight="1">
      <c r="A584" s="129">
        <f>IF(B583&lt;&gt;"",COUNTA(B$6:B583),"")</f>
        <v>578</v>
      </c>
      <c r="B584" s="217">
        <v>46674</v>
      </c>
      <c r="C584" s="249" t="s">
        <v>643</v>
      </c>
      <c r="D584" s="198">
        <v>2308</v>
      </c>
      <c r="E584" s="215" t="str">
        <f>VLOOKUP($B584,'trong tai xe'!A$1:B$201,2,0)</f>
        <v>8T</v>
      </c>
      <c r="F584" s="64" t="s">
        <v>92</v>
      </c>
      <c r="G584" s="132" t="str">
        <f>VLOOKUP(F584,Destination!$B$3:$E$337,2,0)</f>
        <v>HCM</v>
      </c>
      <c r="H584" s="133">
        <f>VLOOKUP(F584,Destination!$B$2:$E$337,4,0)</f>
        <v>8</v>
      </c>
      <c r="I584" s="133">
        <f t="shared" ref="I584:I647" si="20">ROUNDUP(H584,-1)</f>
        <v>10</v>
      </c>
      <c r="J584" s="134">
        <f>INDEX(Cost!$A$2:$G$26,MATCH(I584,Cost!$A$2:$A$26,0),MATCH($E584,Cost!$A$2:$G$2,0))</f>
        <v>941356</v>
      </c>
      <c r="K584" s="141"/>
      <c r="L584" s="142"/>
      <c r="M584" s="228">
        <f t="shared" ref="M584:M647" si="21">IF(I584="","",J584+K584)</f>
        <v>941356</v>
      </c>
      <c r="N584" s="230"/>
      <c r="O584" s="144" t="str">
        <f>VLOOKUP($F584,Destination!B$3:G$338,6,0)</f>
        <v>BOARD</v>
      </c>
      <c r="P584" s="231"/>
      <c r="Q584" s="198"/>
      <c r="R584" s="113"/>
      <c r="S584" s="113"/>
      <c r="T584" s="113"/>
      <c r="U584" s="113"/>
      <c r="V584" s="113"/>
      <c r="W584" s="113"/>
      <c r="X584" s="113"/>
      <c r="Y584" s="113"/>
      <c r="Z584" s="113"/>
      <c r="AA584" s="113"/>
      <c r="AB584" s="113"/>
      <c r="AC584" s="113"/>
      <c r="AD584" s="113"/>
      <c r="AE584" s="113"/>
      <c r="AF584" s="113"/>
      <c r="AG584" s="113"/>
      <c r="AH584" s="113"/>
      <c r="AI584" s="148"/>
    </row>
    <row r="585" spans="1:35" s="112" customFormat="1" ht="21.75" hidden="1" customHeight="1">
      <c r="A585" s="129">
        <f>IF(B584&lt;&gt;"",COUNTA(B$6:B584),"")</f>
        <v>579</v>
      </c>
      <c r="B585" s="217">
        <v>4662</v>
      </c>
      <c r="C585" s="249" t="s">
        <v>643</v>
      </c>
      <c r="D585" s="198">
        <v>2332</v>
      </c>
      <c r="E585" s="215" t="str">
        <f>VLOOKUP($B585,'trong tai xe'!A$1:B$201,2,0)</f>
        <v>2.5T</v>
      </c>
      <c r="F585" s="64" t="s">
        <v>86</v>
      </c>
      <c r="G585" s="132" t="str">
        <f>VLOOKUP(F585,Destination!$B$3:$E$337,2,0)</f>
        <v>Binh Duong</v>
      </c>
      <c r="H585" s="133">
        <f>VLOOKUP(F585,Destination!$B$2:$E$337,4,0)</f>
        <v>25</v>
      </c>
      <c r="I585" s="133">
        <f t="shared" si="20"/>
        <v>30</v>
      </c>
      <c r="J585" s="134">
        <f>INDEX(Cost!$A$2:$G$26,MATCH(I585,Cost!$A$2:$A$26,0),MATCH($E585,Cost!$A$2:$G$2,0))</f>
        <v>514557</v>
      </c>
      <c r="K585" s="141"/>
      <c r="L585" s="142"/>
      <c r="M585" s="228">
        <f t="shared" si="21"/>
        <v>514557</v>
      </c>
      <c r="N585" s="230"/>
      <c r="O585" s="144" t="str">
        <f>VLOOKUP($F585,Destination!B$3:G$338,6,0)</f>
        <v>BOARD</v>
      </c>
      <c r="P585" s="231"/>
      <c r="Q585" s="198"/>
      <c r="R585" s="113"/>
      <c r="S585" s="113"/>
      <c r="T585" s="113"/>
      <c r="U585" s="113"/>
      <c r="V585" s="113"/>
      <c r="W585" s="113"/>
      <c r="X585" s="113"/>
      <c r="Y585" s="113"/>
      <c r="Z585" s="113"/>
      <c r="AA585" s="113"/>
      <c r="AB585" s="113"/>
      <c r="AC585" s="113"/>
      <c r="AD585" s="113"/>
      <c r="AE585" s="113"/>
      <c r="AF585" s="113"/>
      <c r="AG585" s="113"/>
      <c r="AH585" s="113"/>
      <c r="AI585" s="148"/>
    </row>
    <row r="586" spans="1:35" s="112" customFormat="1" ht="21.75" hidden="1" customHeight="1">
      <c r="A586" s="129">
        <f>IF(B585&lt;&gt;"",COUNTA(B$6:B585),"")</f>
        <v>580</v>
      </c>
      <c r="B586" s="254" t="s">
        <v>45</v>
      </c>
      <c r="C586" s="249" t="s">
        <v>643</v>
      </c>
      <c r="D586" s="198">
        <v>2272</v>
      </c>
      <c r="E586" s="215" t="str">
        <f>VLOOKUP($B586,'trong tai xe'!A$1:B$201,2,0)</f>
        <v>2.5T</v>
      </c>
      <c r="F586" s="64" t="s">
        <v>69</v>
      </c>
      <c r="G586" s="132" t="str">
        <f>VLOOKUP(F586,Destination!$B$3:$E$337,2,0)</f>
        <v>HCM(Q9)</v>
      </c>
      <c r="H586" s="133">
        <f>VLOOKUP(F586,Destination!$B$2:$E$337,4,0)</f>
        <v>27</v>
      </c>
      <c r="I586" s="133">
        <f t="shared" si="20"/>
        <v>30</v>
      </c>
      <c r="J586" s="134">
        <f>INDEX(Cost!$A$2:$G$26,MATCH(I586,Cost!$A$2:$A$26,0),MATCH($E586,Cost!$A$2:$G$2,0))</f>
        <v>514557</v>
      </c>
      <c r="K586" s="141"/>
      <c r="L586" s="141"/>
      <c r="M586" s="228">
        <f t="shared" si="21"/>
        <v>514557</v>
      </c>
      <c r="N586" s="230"/>
      <c r="O586" s="144" t="str">
        <f>VLOOKUP($F586,Destination!B$3:G$338,6,0)</f>
        <v>THÙNG</v>
      </c>
      <c r="P586" s="231"/>
      <c r="Q586" s="198"/>
      <c r="R586" s="113"/>
      <c r="S586" s="113"/>
      <c r="T586" s="113"/>
      <c r="U586" s="113"/>
      <c r="V586" s="113"/>
      <c r="W586" s="113"/>
      <c r="X586" s="113"/>
      <c r="Y586" s="113"/>
      <c r="Z586" s="113"/>
      <c r="AA586" s="113"/>
      <c r="AB586" s="113"/>
      <c r="AC586" s="113"/>
      <c r="AD586" s="113"/>
      <c r="AE586" s="113"/>
      <c r="AF586" s="113"/>
      <c r="AG586" s="113"/>
      <c r="AH586" s="113"/>
      <c r="AI586" s="148"/>
    </row>
    <row r="587" spans="1:35" s="112" customFormat="1" ht="21.75" hidden="1" customHeight="1">
      <c r="A587" s="129">
        <f>IF(B586&lt;&gt;"",COUNTA(B$6:B586),"")</f>
        <v>581</v>
      </c>
      <c r="B587" s="217">
        <v>18806</v>
      </c>
      <c r="C587" s="249" t="s">
        <v>643</v>
      </c>
      <c r="D587" s="198">
        <v>2331</v>
      </c>
      <c r="E587" s="215" t="str">
        <f>VLOOKUP($B587,'trong tai xe'!A$1:B$201,2,0)</f>
        <v>10T</v>
      </c>
      <c r="F587" s="64" t="s">
        <v>140</v>
      </c>
      <c r="G587" s="132" t="str">
        <f>VLOOKUP(F587,Destination!$B$3:$E$337,2,0)</f>
        <v>Vung Tau</v>
      </c>
      <c r="H587" s="133">
        <f>VLOOKUP(F587,Destination!$B$2:$E$337,4,0)</f>
        <v>100</v>
      </c>
      <c r="I587" s="133">
        <f t="shared" si="20"/>
        <v>100</v>
      </c>
      <c r="J587" s="134">
        <f>INDEX(Cost!$A$2:$G$26,MATCH(I587,Cost!$A$2:$A$26,0),MATCH($E587,Cost!$A$2:$G$2,0))</f>
        <v>0</v>
      </c>
      <c r="K587" s="141"/>
      <c r="L587" s="142"/>
      <c r="M587" s="228">
        <f t="shared" si="21"/>
        <v>0</v>
      </c>
      <c r="N587" s="230"/>
      <c r="O587" s="144">
        <f>VLOOKUP($F587,Destination!B$3:G$338,6,0)</f>
        <v>0</v>
      </c>
      <c r="P587" s="231"/>
      <c r="Q587" s="198"/>
      <c r="R587" s="113"/>
      <c r="S587" s="113"/>
      <c r="T587" s="113"/>
      <c r="U587" s="113"/>
      <c r="V587" s="113"/>
      <c r="W587" s="113"/>
      <c r="X587" s="113"/>
      <c r="Y587" s="113"/>
      <c r="Z587" s="113"/>
      <c r="AA587" s="113"/>
      <c r="AB587" s="113"/>
      <c r="AC587" s="113"/>
      <c r="AD587" s="113"/>
      <c r="AE587" s="113"/>
      <c r="AF587" s="113"/>
      <c r="AG587" s="113"/>
      <c r="AH587" s="113"/>
      <c r="AI587" s="148"/>
    </row>
    <row r="588" spans="1:35" s="112" customFormat="1" ht="21.75" hidden="1" customHeight="1">
      <c r="A588" s="129">
        <f>IF(B587&lt;&gt;"",COUNTA(B$6:B587),"")</f>
        <v>582</v>
      </c>
      <c r="B588" s="217">
        <v>9794</v>
      </c>
      <c r="C588" s="249" t="s">
        <v>643</v>
      </c>
      <c r="D588" s="198">
        <v>2333</v>
      </c>
      <c r="E588" s="215" t="str">
        <f>VLOOKUP($B588,'trong tai xe'!A$1:B$201,2,0)</f>
        <v>2.5T</v>
      </c>
      <c r="F588" s="64" t="s">
        <v>86</v>
      </c>
      <c r="G588" s="132" t="str">
        <f>VLOOKUP(F588,Destination!$B$3:$E$337,2,0)</f>
        <v>Binh Duong</v>
      </c>
      <c r="H588" s="133">
        <f>VLOOKUP(F588,Destination!$B$2:$E$337,4,0)</f>
        <v>25</v>
      </c>
      <c r="I588" s="133">
        <f t="shared" si="20"/>
        <v>30</v>
      </c>
      <c r="J588" s="134">
        <f>INDEX(Cost!$A$2:$G$26,MATCH(I588,Cost!$A$2:$A$26,0),MATCH($E588,Cost!$A$2:$G$2,0))</f>
        <v>514557</v>
      </c>
      <c r="K588" s="141"/>
      <c r="L588" s="142"/>
      <c r="M588" s="228">
        <f t="shared" si="21"/>
        <v>514557</v>
      </c>
      <c r="N588" s="230"/>
      <c r="O588" s="144" t="str">
        <f>VLOOKUP($F588,Destination!B$3:G$338,6,0)</f>
        <v>BOARD</v>
      </c>
      <c r="P588" s="231"/>
      <c r="Q588" s="198"/>
      <c r="R588" s="113"/>
      <c r="S588" s="113"/>
      <c r="T588" s="113"/>
      <c r="U588" s="113"/>
      <c r="V588" s="113"/>
      <c r="W588" s="113"/>
      <c r="X588" s="113"/>
      <c r="Y588" s="113"/>
      <c r="Z588" s="113"/>
      <c r="AA588" s="113"/>
      <c r="AB588" s="113"/>
      <c r="AC588" s="113"/>
      <c r="AD588" s="113"/>
      <c r="AE588" s="113"/>
      <c r="AF588" s="113"/>
      <c r="AG588" s="113"/>
      <c r="AH588" s="113"/>
      <c r="AI588" s="148"/>
    </row>
    <row r="589" spans="1:35" s="112" customFormat="1" ht="21.75" hidden="1" customHeight="1">
      <c r="A589" s="129">
        <f>IF(B588&lt;&gt;"",COUNTA(B$6:B588),"")</f>
        <v>583</v>
      </c>
      <c r="B589" s="217">
        <v>5535</v>
      </c>
      <c r="C589" s="249" t="s">
        <v>643</v>
      </c>
      <c r="D589" s="198">
        <v>2268</v>
      </c>
      <c r="E589" s="215" t="str">
        <f>VLOOKUP($B589,'trong tai xe'!A$1:B$201,2,0)</f>
        <v>2.5T</v>
      </c>
      <c r="F589" s="64" t="s">
        <v>69</v>
      </c>
      <c r="G589" s="132" t="str">
        <f>VLOOKUP(F589,Destination!$B$3:$E$337,2,0)</f>
        <v>HCM(Q9)</v>
      </c>
      <c r="H589" s="133">
        <f>VLOOKUP(F589,Destination!$B$2:$E$337,4,0)</f>
        <v>27</v>
      </c>
      <c r="I589" s="133">
        <f t="shared" si="20"/>
        <v>30</v>
      </c>
      <c r="J589" s="134">
        <f>INDEX(Cost!$A$2:$G$26,MATCH(I589,Cost!$A$2:$A$26,0),MATCH($E589,Cost!$A$2:$G$2,0))</f>
        <v>514557</v>
      </c>
      <c r="K589" s="141"/>
      <c r="L589" s="142"/>
      <c r="M589" s="228">
        <f t="shared" si="21"/>
        <v>514557</v>
      </c>
      <c r="N589" s="230"/>
      <c r="O589" s="144" t="str">
        <f>VLOOKUP($F589,Destination!B$3:G$338,6,0)</f>
        <v>THÙNG</v>
      </c>
      <c r="P589" s="231"/>
      <c r="Q589" s="198"/>
      <c r="R589" s="113"/>
      <c r="S589" s="113"/>
      <c r="T589" s="113"/>
      <c r="U589" s="113"/>
      <c r="V589" s="113"/>
      <c r="W589" s="113"/>
      <c r="X589" s="113"/>
      <c r="Y589" s="113"/>
      <c r="Z589" s="113"/>
      <c r="AA589" s="113"/>
      <c r="AB589" s="113"/>
      <c r="AC589" s="113"/>
      <c r="AD589" s="113"/>
      <c r="AE589" s="113"/>
      <c r="AF589" s="113"/>
      <c r="AG589" s="113"/>
      <c r="AH589" s="113"/>
      <c r="AI589" s="148"/>
    </row>
    <row r="590" spans="1:35" s="112" customFormat="1" ht="21.75" hidden="1" customHeight="1">
      <c r="A590" s="129">
        <f>IF(B589&lt;&gt;"",COUNTA(B$6:B589),"")</f>
        <v>584</v>
      </c>
      <c r="B590" s="254" t="s">
        <v>43</v>
      </c>
      <c r="C590" s="249" t="s">
        <v>643</v>
      </c>
      <c r="D590" s="198">
        <v>2337</v>
      </c>
      <c r="E590" s="215" t="str">
        <f>VLOOKUP($B590,'trong tai xe'!A$1:B$201,2,0)</f>
        <v>8T</v>
      </c>
      <c r="F590" s="64" t="s">
        <v>89</v>
      </c>
      <c r="G590" s="132" t="str">
        <f>VLOOKUP(F590,Destination!$B$3:$E$337,2,0)</f>
        <v>Binh Duong</v>
      </c>
      <c r="H590" s="133">
        <f>VLOOKUP(F590,Destination!$B$2:$E$337,4,0)</f>
        <v>10</v>
      </c>
      <c r="I590" s="133">
        <f t="shared" si="20"/>
        <v>10</v>
      </c>
      <c r="J590" s="134">
        <f>INDEX(Cost!$A$2:$G$26,MATCH(I590,Cost!$A$2:$A$26,0),MATCH($E590,Cost!$A$2:$G$2,0))</f>
        <v>941356</v>
      </c>
      <c r="K590" s="141"/>
      <c r="L590" s="142"/>
      <c r="M590" s="228">
        <f t="shared" si="21"/>
        <v>941356</v>
      </c>
      <c r="N590" s="230"/>
      <c r="O590" s="144" t="str">
        <f>VLOOKUP($F590,Destination!B$3:G$338,6,0)</f>
        <v>THÙNG</v>
      </c>
      <c r="P590" s="231"/>
      <c r="Q590" s="198"/>
      <c r="R590" s="113"/>
      <c r="S590" s="113"/>
      <c r="T590" s="113"/>
      <c r="U590" s="113"/>
      <c r="V590" s="113"/>
      <c r="W590" s="113"/>
      <c r="X590" s="113"/>
      <c r="Y590" s="113"/>
      <c r="Z590" s="113"/>
      <c r="AA590" s="113"/>
      <c r="AB590" s="113"/>
      <c r="AC590" s="113"/>
      <c r="AD590" s="113"/>
      <c r="AE590" s="113"/>
      <c r="AF590" s="113"/>
      <c r="AG590" s="113"/>
      <c r="AH590" s="113"/>
      <c r="AI590" s="148"/>
    </row>
    <row r="591" spans="1:35" s="112" customFormat="1" ht="21.75" customHeight="1">
      <c r="A591" s="129">
        <f>IF(B590&lt;&gt;"",COUNTA(B$6:B590),"")</f>
        <v>585</v>
      </c>
      <c r="B591" s="217">
        <v>8548</v>
      </c>
      <c r="C591" s="249" t="s">
        <v>643</v>
      </c>
      <c r="D591" s="198">
        <v>2262</v>
      </c>
      <c r="E591" s="215" t="str">
        <f>VLOOKUP($B591,'trong tai xe'!A$1:B$201,2,0)</f>
        <v>2.5T</v>
      </c>
      <c r="F591" s="64" t="s">
        <v>93</v>
      </c>
      <c r="G591" s="132" t="str">
        <f>VLOOKUP(F591,Destination!$B$3:$E$337,2,0)</f>
        <v>HCM</v>
      </c>
      <c r="H591" s="133">
        <f>VLOOKUP(F591,Destination!$B$2:$E$337,4,0)</f>
        <v>12</v>
      </c>
      <c r="I591" s="133">
        <f t="shared" si="20"/>
        <v>20</v>
      </c>
      <c r="J591" s="134">
        <f>INDEX(Cost!$A$2:$G$26,MATCH(I591,Cost!$A$2:$A$26,0),MATCH($E591,Cost!$A$2:$G$2,0))</f>
        <v>449720</v>
      </c>
      <c r="K591" s="141"/>
      <c r="L591" s="142"/>
      <c r="M591" s="228">
        <f t="shared" si="21"/>
        <v>449720</v>
      </c>
      <c r="N591" s="230"/>
      <c r="O591" s="144" t="str">
        <f>VLOOKUP($F591,Destination!B$3:G$338,6,0)</f>
        <v>THÙNG</v>
      </c>
      <c r="P591" s="231"/>
      <c r="Q591" s="198"/>
      <c r="R591" s="113"/>
      <c r="S591" s="113"/>
      <c r="T591" s="113"/>
      <c r="U591" s="113"/>
      <c r="V591" s="113"/>
      <c r="W591" s="113"/>
      <c r="X591" s="113"/>
      <c r="Y591" s="113"/>
      <c r="Z591" s="113"/>
      <c r="AA591" s="113"/>
      <c r="AB591" s="113"/>
      <c r="AC591" s="113"/>
      <c r="AD591" s="113"/>
      <c r="AE591" s="113"/>
      <c r="AF591" s="113"/>
      <c r="AG591" s="113"/>
      <c r="AH591" s="113"/>
      <c r="AI591" s="148"/>
    </row>
    <row r="592" spans="1:35" s="112" customFormat="1" ht="21.75" hidden="1" customHeight="1">
      <c r="A592" s="129">
        <f>IF(B591&lt;&gt;"",COUNTA(B$6:B591),"")</f>
        <v>586</v>
      </c>
      <c r="B592" s="217">
        <v>5535</v>
      </c>
      <c r="C592" s="249" t="s">
        <v>643</v>
      </c>
      <c r="D592" s="198">
        <v>2341</v>
      </c>
      <c r="E592" s="215" t="str">
        <f>VLOOKUP($B592,'trong tai xe'!A$1:B$201,2,0)</f>
        <v>2.5T</v>
      </c>
      <c r="F592" s="64" t="s">
        <v>69</v>
      </c>
      <c r="G592" s="132" t="str">
        <f>VLOOKUP(F592,Destination!$B$3:$E$337,2,0)</f>
        <v>HCM(Q9)</v>
      </c>
      <c r="H592" s="133">
        <f>VLOOKUP(F592,Destination!$B$2:$E$337,4,0)</f>
        <v>27</v>
      </c>
      <c r="I592" s="133">
        <f t="shared" si="20"/>
        <v>30</v>
      </c>
      <c r="J592" s="134">
        <f>INDEX(Cost!$A$2:$G$26,MATCH(I592,Cost!$A$2:$A$26,0),MATCH($E592,Cost!$A$2:$G$2,0))</f>
        <v>514557</v>
      </c>
      <c r="K592" s="141"/>
      <c r="L592" s="142"/>
      <c r="M592" s="228">
        <f t="shared" si="21"/>
        <v>514557</v>
      </c>
      <c r="N592" s="230"/>
      <c r="O592" s="144" t="str">
        <f>VLOOKUP($F592,Destination!B$3:G$338,6,0)</f>
        <v>THÙNG</v>
      </c>
      <c r="P592" s="231"/>
      <c r="Q592" s="198"/>
      <c r="R592" s="113"/>
      <c r="S592" s="113"/>
      <c r="T592" s="113"/>
      <c r="U592" s="113"/>
      <c r="V592" s="113"/>
      <c r="W592" s="113"/>
      <c r="X592" s="113"/>
      <c r="Y592" s="113"/>
      <c r="Z592" s="113"/>
      <c r="AA592" s="113"/>
      <c r="AB592" s="113"/>
      <c r="AC592" s="113"/>
      <c r="AD592" s="113"/>
      <c r="AE592" s="113"/>
      <c r="AF592" s="113"/>
      <c r="AG592" s="113"/>
      <c r="AH592" s="113"/>
      <c r="AI592" s="148"/>
    </row>
    <row r="593" spans="1:35" s="112" customFormat="1" ht="21.75" hidden="1" customHeight="1">
      <c r="A593" s="129">
        <f>IF(B592&lt;&gt;"",COUNTA(B$6:B592),"")</f>
        <v>587</v>
      </c>
      <c r="B593" s="217">
        <v>11201</v>
      </c>
      <c r="C593" s="249" t="s">
        <v>643</v>
      </c>
      <c r="D593" s="198">
        <v>2345</v>
      </c>
      <c r="E593" s="215" t="str">
        <f>VLOOKUP($B593,'trong tai xe'!A$1:B$201,2,0)</f>
        <v>8T</v>
      </c>
      <c r="F593" s="64" t="s">
        <v>93</v>
      </c>
      <c r="G593" s="132" t="str">
        <f>VLOOKUP(F593,Destination!$B$3:$E$337,2,0)</f>
        <v>HCM</v>
      </c>
      <c r="H593" s="133">
        <f>VLOOKUP(F593,Destination!$B$2:$E$337,4,0)</f>
        <v>12</v>
      </c>
      <c r="I593" s="133">
        <f t="shared" si="20"/>
        <v>20</v>
      </c>
      <c r="J593" s="134">
        <f>INDEX(Cost!$A$2:$G$26,MATCH(I593,Cost!$A$2:$A$26,0),MATCH($E593,Cost!$A$2:$G$2,0))</f>
        <v>1057891</v>
      </c>
      <c r="K593" s="141"/>
      <c r="L593" s="142"/>
      <c r="M593" s="228">
        <f t="shared" si="21"/>
        <v>1057891</v>
      </c>
      <c r="N593" s="230"/>
      <c r="O593" s="144" t="str">
        <f>VLOOKUP($F593,Destination!B$3:G$338,6,0)</f>
        <v>THÙNG</v>
      </c>
      <c r="P593" s="231"/>
      <c r="Q593" s="198"/>
      <c r="R593" s="113"/>
      <c r="S593" s="113"/>
      <c r="T593" s="113"/>
      <c r="U593" s="113"/>
      <c r="V593" s="113"/>
      <c r="W593" s="113"/>
      <c r="X593" s="113"/>
      <c r="Y593" s="113"/>
      <c r="Z593" s="113"/>
      <c r="AA593" s="113"/>
      <c r="AB593" s="113"/>
      <c r="AC593" s="113"/>
      <c r="AD593" s="113"/>
      <c r="AE593" s="113"/>
      <c r="AF593" s="113"/>
      <c r="AG593" s="113"/>
      <c r="AH593" s="113"/>
      <c r="AI593" s="148"/>
    </row>
    <row r="594" spans="1:35" s="112" customFormat="1" ht="21.75" hidden="1" customHeight="1">
      <c r="A594" s="129">
        <f>IF(B593&lt;&gt;"",COUNTA(B$6:B593),"")</f>
        <v>588</v>
      </c>
      <c r="B594" s="217">
        <v>2959</v>
      </c>
      <c r="C594" s="249" t="s">
        <v>643</v>
      </c>
      <c r="D594" s="198">
        <v>2275</v>
      </c>
      <c r="E594" s="215" t="str">
        <f>VLOOKUP($B594,'trong tai xe'!A$1:B$201,2,0)</f>
        <v>2.5T</v>
      </c>
      <c r="F594" s="64" t="s">
        <v>119</v>
      </c>
      <c r="G594" s="132" t="str">
        <f>VLOOKUP(F594,Destination!$B$3:$E$337,2,0)</f>
        <v>LONG AN</v>
      </c>
      <c r="H594" s="133">
        <f>VLOOKUP(F594,Destination!$B$2:$E$337,4,0)</f>
        <v>60</v>
      </c>
      <c r="I594" s="133">
        <f t="shared" si="20"/>
        <v>60</v>
      </c>
      <c r="J594" s="134">
        <f>INDEX(Cost!$A$2:$G$26,MATCH(I594,Cost!$A$2:$A$26,0),MATCH($E594,Cost!$A$2:$G$2,0))</f>
        <v>712310</v>
      </c>
      <c r="K594" s="141"/>
      <c r="L594" s="142"/>
      <c r="M594" s="228">
        <f t="shared" si="21"/>
        <v>712310</v>
      </c>
      <c r="N594" s="230"/>
      <c r="O594" s="144" t="str">
        <f>VLOOKUP($F594,Destination!B$3:G$338,6,0)</f>
        <v>THÙNG</v>
      </c>
      <c r="P594" s="231"/>
      <c r="Q594" s="198"/>
      <c r="R594" s="113"/>
      <c r="S594" s="113"/>
      <c r="T594" s="113"/>
      <c r="U594" s="113"/>
      <c r="V594" s="113"/>
      <c r="W594" s="113"/>
      <c r="X594" s="113"/>
      <c r="Y594" s="113"/>
      <c r="Z594" s="113"/>
      <c r="AA594" s="113"/>
      <c r="AB594" s="113"/>
      <c r="AC594" s="113"/>
      <c r="AD594" s="113"/>
      <c r="AE594" s="113"/>
      <c r="AF594" s="113"/>
      <c r="AG594" s="113"/>
      <c r="AH594" s="113"/>
      <c r="AI594" s="148"/>
    </row>
    <row r="595" spans="1:35" s="112" customFormat="1" ht="21.75" hidden="1" customHeight="1">
      <c r="A595" s="129">
        <f>IF(B594&lt;&gt;"",COUNTA(B$6:B594),"")</f>
        <v>589</v>
      </c>
      <c r="B595" s="217">
        <v>64551</v>
      </c>
      <c r="C595" s="249" t="s">
        <v>643</v>
      </c>
      <c r="D595" s="198">
        <v>2276</v>
      </c>
      <c r="E595" s="215" t="str">
        <f>VLOOKUP($B595,'trong tai xe'!A$1:B$201,2,0)</f>
        <v>5T</v>
      </c>
      <c r="F595" s="64" t="s">
        <v>94</v>
      </c>
      <c r="G595" s="132" t="str">
        <f>VLOOKUP(F595,Destination!$B$3:$E$337,2,0)</f>
        <v>Dong Nai</v>
      </c>
      <c r="H595" s="133">
        <f>VLOOKUP(F595,Destination!$B$2:$E$337,4,0)</f>
        <v>35</v>
      </c>
      <c r="I595" s="133">
        <f t="shared" si="20"/>
        <v>40</v>
      </c>
      <c r="J595" s="134">
        <f>INDEX(Cost!$A$2:$G$26,MATCH(I595,Cost!$A$2:$A$26,0),MATCH($E595,Cost!$A$2:$G$2,0))</f>
        <v>777275</v>
      </c>
      <c r="K595" s="141"/>
      <c r="L595" s="142"/>
      <c r="M595" s="228">
        <f t="shared" si="21"/>
        <v>777275</v>
      </c>
      <c r="N595" s="230"/>
      <c r="O595" s="144" t="str">
        <f>VLOOKUP($F595,Destination!B$3:G$338,6,0)</f>
        <v>THÙNG</v>
      </c>
      <c r="P595" s="231"/>
      <c r="Q595" s="198"/>
      <c r="R595" s="113"/>
      <c r="S595" s="113"/>
      <c r="T595" s="113"/>
      <c r="U595" s="113"/>
      <c r="V595" s="113"/>
      <c r="W595" s="113"/>
      <c r="X595" s="113"/>
      <c r="Y595" s="113"/>
      <c r="Z595" s="113"/>
      <c r="AA595" s="113"/>
      <c r="AB595" s="113"/>
      <c r="AC595" s="113"/>
      <c r="AD595" s="113"/>
      <c r="AE595" s="113"/>
      <c r="AF595" s="113"/>
      <c r="AG595" s="113"/>
      <c r="AH595" s="113"/>
      <c r="AI595" s="148"/>
    </row>
    <row r="596" spans="1:35" s="112" customFormat="1" ht="21.75" hidden="1" customHeight="1">
      <c r="A596" s="129">
        <f>IF(B595&lt;&gt;"",COUNTA(B$6:B595),"")</f>
        <v>590</v>
      </c>
      <c r="B596" s="217">
        <v>46785</v>
      </c>
      <c r="C596" s="249" t="s">
        <v>643</v>
      </c>
      <c r="D596" s="198">
        <v>4614</v>
      </c>
      <c r="E596" s="215" t="str">
        <f>VLOOKUP($B596,'trong tai xe'!A$1:B$201,2,0)</f>
        <v>2.5T</v>
      </c>
      <c r="F596" s="64" t="s">
        <v>69</v>
      </c>
      <c r="G596" s="132" t="str">
        <f>VLOOKUP(F596,Destination!$B$3:$E$337,2,0)</f>
        <v>HCM(Q9)</v>
      </c>
      <c r="H596" s="133">
        <f>VLOOKUP(F596,Destination!$B$2:$E$337,4,0)</f>
        <v>27</v>
      </c>
      <c r="I596" s="133">
        <f t="shared" si="20"/>
        <v>30</v>
      </c>
      <c r="J596" s="134">
        <f>INDEX(Cost!$A$2:$G$26,MATCH(I596,Cost!$A$2:$A$26,0),MATCH($E596,Cost!$A$2:$G$2,0))</f>
        <v>514557</v>
      </c>
      <c r="K596" s="141"/>
      <c r="L596" s="142"/>
      <c r="M596" s="228">
        <f t="shared" si="21"/>
        <v>514557</v>
      </c>
      <c r="N596" s="230"/>
      <c r="O596" s="144" t="str">
        <f>VLOOKUP($F596,Destination!B$3:G$338,6,0)</f>
        <v>THÙNG</v>
      </c>
      <c r="P596" s="231"/>
      <c r="Q596" s="198"/>
      <c r="R596" s="113"/>
      <c r="S596" s="113"/>
      <c r="T596" s="113"/>
      <c r="U596" s="113"/>
      <c r="V596" s="113"/>
      <c r="W596" s="113"/>
      <c r="X596" s="113"/>
      <c r="Y596" s="113"/>
      <c r="Z596" s="113"/>
      <c r="AA596" s="113"/>
      <c r="AB596" s="113"/>
      <c r="AC596" s="113"/>
      <c r="AD596" s="113"/>
      <c r="AE596" s="113"/>
      <c r="AF596" s="113"/>
      <c r="AG596" s="113"/>
      <c r="AH596" s="113"/>
      <c r="AI596" s="148"/>
    </row>
    <row r="597" spans="1:35" s="112" customFormat="1" ht="21.75" hidden="1" customHeight="1">
      <c r="A597" s="129">
        <f>IF(B596&lt;&gt;"",COUNTA(B$6:B596),"")</f>
        <v>591</v>
      </c>
      <c r="B597" s="254">
        <v>13780</v>
      </c>
      <c r="C597" s="249" t="s">
        <v>643</v>
      </c>
      <c r="D597" s="198">
        <v>2322</v>
      </c>
      <c r="E597" s="215" t="str">
        <f>VLOOKUP($B597,'trong tai xe'!A$1:B$201,2,0)</f>
        <v>5T</v>
      </c>
      <c r="F597" s="64" t="s">
        <v>77</v>
      </c>
      <c r="G597" s="132" t="str">
        <f>VLOOKUP(F597,Destination!$B$3:$E$337,2,0)</f>
        <v>SONG THAN 3</v>
      </c>
      <c r="H597" s="133">
        <f>VLOOKUP(F597,Destination!$B$2:$E$337,4,0)</f>
        <v>24</v>
      </c>
      <c r="I597" s="133">
        <f t="shared" si="20"/>
        <v>30</v>
      </c>
      <c r="J597" s="134">
        <f>INDEX(Cost!$A$2:$G$26,MATCH(I597,Cost!$A$2:$A$26,0),MATCH($E597,Cost!$A$2:$G$2,0))</f>
        <v>691065</v>
      </c>
      <c r="K597" s="141"/>
      <c r="L597" s="142"/>
      <c r="M597" s="228">
        <f t="shared" si="21"/>
        <v>691065</v>
      </c>
      <c r="N597" s="230"/>
      <c r="O597" s="144" t="str">
        <f>VLOOKUP($F597,Destination!B$3:G$338,6,0)</f>
        <v>BOARD</v>
      </c>
      <c r="P597" s="231"/>
      <c r="Q597" s="198"/>
      <c r="R597" s="113"/>
      <c r="S597" s="113"/>
      <c r="T597" s="113"/>
      <c r="U597" s="113"/>
      <c r="V597" s="113"/>
      <c r="W597" s="113"/>
      <c r="X597" s="113"/>
      <c r="Y597" s="113"/>
      <c r="Z597" s="113"/>
      <c r="AA597" s="113"/>
      <c r="AB597" s="113"/>
      <c r="AC597" s="113"/>
      <c r="AD597" s="113"/>
      <c r="AE597" s="113"/>
      <c r="AF597" s="113"/>
      <c r="AG597" s="113"/>
      <c r="AH597" s="113"/>
      <c r="AI597" s="148"/>
    </row>
    <row r="598" spans="1:35" s="112" customFormat="1" ht="21.75" hidden="1" customHeight="1">
      <c r="A598" s="129">
        <f>IF(B597&lt;&gt;"",COUNTA(B$6:B597),"")</f>
        <v>592</v>
      </c>
      <c r="B598" s="217">
        <v>1018</v>
      </c>
      <c r="C598" s="249" t="s">
        <v>643</v>
      </c>
      <c r="D598" s="198">
        <v>2323</v>
      </c>
      <c r="E598" s="215" t="str">
        <f>VLOOKUP($B598,'trong tai xe'!A$1:B$201,2,0)</f>
        <v>5T</v>
      </c>
      <c r="F598" s="64" t="s">
        <v>105</v>
      </c>
      <c r="G598" s="132" t="str">
        <f>VLOOKUP(F598,Destination!$B$3:$E$337,2,0)</f>
        <v>Binh Duong</v>
      </c>
      <c r="H598" s="133">
        <f>VLOOKUP(F598,Destination!$B$2:$E$337,4,0)</f>
        <v>14</v>
      </c>
      <c r="I598" s="133">
        <f t="shared" si="20"/>
        <v>20</v>
      </c>
      <c r="J598" s="134">
        <f>INDEX(Cost!$A$2:$G$26,MATCH(I598,Cost!$A$2:$A$26,0),MATCH($E598,Cost!$A$2:$G$2,0))</f>
        <v>604857</v>
      </c>
      <c r="K598" s="141"/>
      <c r="L598" s="142"/>
      <c r="M598" s="228">
        <f t="shared" si="21"/>
        <v>604857</v>
      </c>
      <c r="N598" s="230"/>
      <c r="O598" s="144" t="str">
        <f>VLOOKUP($F598,Destination!B$3:G$338,6,0)</f>
        <v>THÙNG</v>
      </c>
      <c r="P598" s="231"/>
      <c r="Q598" s="198"/>
      <c r="R598" s="113"/>
      <c r="S598" s="113"/>
      <c r="T598" s="113"/>
      <c r="U598" s="113"/>
      <c r="V598" s="113"/>
      <c r="W598" s="113"/>
      <c r="X598" s="113"/>
      <c r="Y598" s="113"/>
      <c r="Z598" s="113"/>
      <c r="AA598" s="113"/>
      <c r="AB598" s="113"/>
      <c r="AC598" s="113"/>
      <c r="AD598" s="113"/>
      <c r="AE598" s="113"/>
      <c r="AF598" s="113"/>
      <c r="AG598" s="113"/>
      <c r="AH598" s="113"/>
      <c r="AI598" s="148"/>
    </row>
    <row r="599" spans="1:35" s="112" customFormat="1" ht="21.75" hidden="1" customHeight="1">
      <c r="A599" s="129">
        <f>IF(B598&lt;&gt;"",COUNTA(B$6:B598),"")</f>
        <v>593</v>
      </c>
      <c r="B599" s="217">
        <v>20669</v>
      </c>
      <c r="C599" s="249" t="s">
        <v>643</v>
      </c>
      <c r="D599" s="198">
        <v>2347</v>
      </c>
      <c r="E599" s="215" t="str">
        <f>VLOOKUP($B599,'trong tai xe'!A$1:B$201,2,0)</f>
        <v>2.5T</v>
      </c>
      <c r="F599" s="64" t="s">
        <v>86</v>
      </c>
      <c r="G599" s="132" t="str">
        <f>VLOOKUP(F599,Destination!$B$3:$E$337,2,0)</f>
        <v>Binh Duong</v>
      </c>
      <c r="H599" s="133">
        <f>VLOOKUP(F599,Destination!$B$2:$E$337,4,0)</f>
        <v>25</v>
      </c>
      <c r="I599" s="133">
        <f t="shared" si="20"/>
        <v>30</v>
      </c>
      <c r="J599" s="134">
        <f>INDEX(Cost!$A$2:$G$26,MATCH(I599,Cost!$A$2:$A$26,0),MATCH($E599,Cost!$A$2:$G$2,0))</f>
        <v>514557</v>
      </c>
      <c r="K599" s="141"/>
      <c r="L599" s="142"/>
      <c r="M599" s="228">
        <f t="shared" si="21"/>
        <v>514557</v>
      </c>
      <c r="N599" s="230"/>
      <c r="O599" s="144" t="str">
        <f>VLOOKUP($F599,Destination!B$3:G$338,6,0)</f>
        <v>BOARD</v>
      </c>
      <c r="P599" s="231"/>
      <c r="Q599" s="198"/>
      <c r="R599" s="113"/>
      <c r="S599" s="113"/>
      <c r="T599" s="113"/>
      <c r="U599" s="113"/>
      <c r="V599" s="113"/>
      <c r="W599" s="113"/>
      <c r="X599" s="113"/>
      <c r="Y599" s="113"/>
      <c r="Z599" s="113"/>
      <c r="AA599" s="113"/>
      <c r="AB599" s="113"/>
      <c r="AC599" s="113"/>
      <c r="AD599" s="113"/>
      <c r="AE599" s="113"/>
      <c r="AF599" s="113"/>
      <c r="AG599" s="113"/>
      <c r="AH599" s="113"/>
      <c r="AI599" s="148"/>
    </row>
    <row r="600" spans="1:35" s="112" customFormat="1" ht="21.75" hidden="1" customHeight="1">
      <c r="A600" s="129">
        <f>IF(B599&lt;&gt;"",COUNTA(B$6:B599),"")</f>
        <v>594</v>
      </c>
      <c r="B600" s="217">
        <v>20669</v>
      </c>
      <c r="C600" s="249" t="s">
        <v>643</v>
      </c>
      <c r="D600" s="198">
        <v>2273</v>
      </c>
      <c r="E600" s="215" t="str">
        <f>VLOOKUP($B600,'trong tai xe'!A$1:B$201,2,0)</f>
        <v>2.5T</v>
      </c>
      <c r="F600" s="64" t="s">
        <v>94</v>
      </c>
      <c r="G600" s="132" t="str">
        <f>VLOOKUP(F600,Destination!$B$3:$E$337,2,0)</f>
        <v>Dong Nai</v>
      </c>
      <c r="H600" s="133">
        <f>VLOOKUP(F600,Destination!$B$2:$E$337,4,0)</f>
        <v>35</v>
      </c>
      <c r="I600" s="133">
        <f t="shared" si="20"/>
        <v>40</v>
      </c>
      <c r="J600" s="134">
        <f>INDEX(Cost!$A$2:$G$26,MATCH(I600,Cost!$A$2:$A$26,0),MATCH($E600,Cost!$A$2:$G$2,0))</f>
        <v>579395</v>
      </c>
      <c r="K600" s="141"/>
      <c r="L600" s="142"/>
      <c r="M600" s="228">
        <f t="shared" si="21"/>
        <v>579395</v>
      </c>
      <c r="N600" s="230"/>
      <c r="O600" s="144" t="str">
        <f>VLOOKUP($F600,Destination!B$3:G$338,6,0)</f>
        <v>THÙNG</v>
      </c>
      <c r="P600" s="231"/>
      <c r="Q600" s="198"/>
      <c r="R600" s="113"/>
      <c r="S600" s="113"/>
      <c r="T600" s="113"/>
      <c r="U600" s="113"/>
      <c r="V600" s="113"/>
      <c r="W600" s="113"/>
      <c r="X600" s="113"/>
      <c r="Y600" s="113"/>
      <c r="Z600" s="113"/>
      <c r="AA600" s="113"/>
      <c r="AB600" s="113"/>
      <c r="AC600" s="113"/>
      <c r="AD600" s="113"/>
      <c r="AE600" s="113"/>
      <c r="AF600" s="113"/>
      <c r="AG600" s="113"/>
      <c r="AH600" s="113"/>
      <c r="AI600" s="148"/>
    </row>
    <row r="601" spans="1:35" s="112" customFormat="1" ht="21.75" hidden="1" customHeight="1">
      <c r="A601" s="129">
        <f>IF(B600&lt;&gt;"",COUNTA(B$6:B600),"")</f>
        <v>595</v>
      </c>
      <c r="B601" s="217">
        <v>15469</v>
      </c>
      <c r="C601" s="249" t="s">
        <v>643</v>
      </c>
      <c r="D601" s="198">
        <v>2370</v>
      </c>
      <c r="E601" s="215" t="str">
        <f>VLOOKUP($B601,'trong tai xe'!A$1:B$201,2,0)</f>
        <v>2.5T</v>
      </c>
      <c r="F601" s="64" t="s">
        <v>83</v>
      </c>
      <c r="G601" s="132" t="str">
        <f>VLOOKUP(F601,Destination!$B$3:$E$337,2,0)</f>
        <v>Binh Duong</v>
      </c>
      <c r="H601" s="133">
        <f>VLOOKUP(F601,Destination!$B$2:$E$337,4,0)</f>
        <v>1</v>
      </c>
      <c r="I601" s="133">
        <f t="shared" si="20"/>
        <v>10</v>
      </c>
      <c r="J601" s="199">
        <f>INDEX(Cost!$A$2:$G$26,MATCH(I601,Cost!$A$2:$A$26,0),MATCH($E601,Cost!$A$2:$G$2,0))*0.9</f>
        <v>337641.3</v>
      </c>
      <c r="K601" s="141"/>
      <c r="L601" s="142"/>
      <c r="M601" s="228">
        <f t="shared" si="21"/>
        <v>337641.3</v>
      </c>
      <c r="N601" s="230"/>
      <c r="O601" s="144" t="str">
        <f>VLOOKUP($F601,Destination!B$3:G$338,6,0)</f>
        <v>THÙNG</v>
      </c>
      <c r="P601" s="231"/>
      <c r="Q601" s="198"/>
      <c r="R601" s="113"/>
      <c r="S601" s="113"/>
      <c r="T601" s="113"/>
      <c r="U601" s="113"/>
      <c r="V601" s="113"/>
      <c r="W601" s="113"/>
      <c r="X601" s="113"/>
      <c r="Y601" s="113"/>
      <c r="Z601" s="113"/>
      <c r="AA601" s="113"/>
      <c r="AB601" s="113"/>
      <c r="AC601" s="113"/>
      <c r="AD601" s="113"/>
      <c r="AE601" s="113"/>
      <c r="AF601" s="113"/>
      <c r="AG601" s="113"/>
      <c r="AH601" s="113"/>
      <c r="AI601" s="148"/>
    </row>
    <row r="602" spans="1:35" s="112" customFormat="1" ht="21.75" hidden="1" customHeight="1">
      <c r="A602" s="129">
        <f>IF(B601&lt;&gt;"",COUNTA(B$6:B601),"")</f>
        <v>596</v>
      </c>
      <c r="B602" s="217">
        <v>64551</v>
      </c>
      <c r="C602" s="249" t="s">
        <v>643</v>
      </c>
      <c r="D602" s="198">
        <v>2328</v>
      </c>
      <c r="E602" s="215" t="str">
        <f>VLOOKUP($B602,'trong tai xe'!A$1:B$201,2,0)</f>
        <v>5T</v>
      </c>
      <c r="F602" s="262" t="s">
        <v>69</v>
      </c>
      <c r="G602" s="132" t="str">
        <f>VLOOKUP(F602,Destination!$B$3:$E$337,2,0)</f>
        <v>HCM(Q9)</v>
      </c>
      <c r="H602" s="133">
        <f>VLOOKUP(F602,Destination!$B$2:$E$337,4,0)</f>
        <v>27</v>
      </c>
      <c r="I602" s="133">
        <f t="shared" si="20"/>
        <v>30</v>
      </c>
      <c r="J602" s="134">
        <f>INDEX(Cost!$A$2:$G$26,MATCH(I602,Cost!$A$2:$A$26,0),MATCH($E602,Cost!$A$2:$G$2,0))</f>
        <v>691065</v>
      </c>
      <c r="K602" s="141"/>
      <c r="L602" s="142"/>
      <c r="M602" s="228">
        <f t="shared" si="21"/>
        <v>691065</v>
      </c>
      <c r="N602" s="230"/>
      <c r="O602" s="144" t="str">
        <f>VLOOKUP($F602,Destination!B$3:G$338,6,0)</f>
        <v>THÙNG</v>
      </c>
      <c r="P602" s="231"/>
      <c r="Q602" s="198"/>
      <c r="R602" s="113"/>
      <c r="S602" s="113"/>
      <c r="T602" s="113"/>
      <c r="U602" s="113"/>
      <c r="V602" s="113"/>
      <c r="W602" s="113"/>
      <c r="X602" s="113"/>
      <c r="Y602" s="113"/>
      <c r="Z602" s="113"/>
      <c r="AA602" s="113"/>
      <c r="AB602" s="113"/>
      <c r="AC602" s="113"/>
      <c r="AD602" s="113"/>
      <c r="AE602" s="113"/>
      <c r="AF602" s="113"/>
      <c r="AG602" s="113"/>
      <c r="AH602" s="113"/>
      <c r="AI602" s="148"/>
    </row>
    <row r="603" spans="1:35" s="112" customFormat="1" ht="21.75" hidden="1" customHeight="1">
      <c r="A603" s="129">
        <f>IF(B602&lt;&gt;"",COUNTA(B$6:B602),"")</f>
        <v>597</v>
      </c>
      <c r="B603" s="217">
        <v>46785</v>
      </c>
      <c r="C603" s="249" t="s">
        <v>643</v>
      </c>
      <c r="D603" s="198">
        <v>2274</v>
      </c>
      <c r="E603" s="215" t="str">
        <f>VLOOKUP($B603,'trong tai xe'!A$1:B$201,2,0)</f>
        <v>2.5T</v>
      </c>
      <c r="F603" s="262" t="s">
        <v>69</v>
      </c>
      <c r="G603" s="132" t="str">
        <f>VLOOKUP(F603,Destination!$B$3:$E$337,2,0)</f>
        <v>HCM(Q9)</v>
      </c>
      <c r="H603" s="133">
        <f>VLOOKUP(F603,Destination!$B$2:$E$337,4,0)</f>
        <v>27</v>
      </c>
      <c r="I603" s="133">
        <f t="shared" si="20"/>
        <v>30</v>
      </c>
      <c r="J603" s="134">
        <f>INDEX(Cost!$A$2:$G$26,MATCH(I603,Cost!$A$2:$A$26,0),MATCH($E603,Cost!$A$2:$G$2,0))</f>
        <v>514557</v>
      </c>
      <c r="K603" s="141"/>
      <c r="L603" s="142"/>
      <c r="M603" s="228">
        <f t="shared" si="21"/>
        <v>514557</v>
      </c>
      <c r="N603" s="230"/>
      <c r="O603" s="144" t="str">
        <f>VLOOKUP($F603,Destination!B$3:G$338,6,0)</f>
        <v>THÙNG</v>
      </c>
      <c r="P603" s="231"/>
      <c r="Q603" s="198"/>
      <c r="R603" s="113"/>
      <c r="S603" s="113"/>
      <c r="T603" s="113"/>
      <c r="U603" s="113"/>
      <c r="V603" s="113"/>
      <c r="W603" s="113"/>
      <c r="X603" s="113"/>
      <c r="Y603" s="113"/>
      <c r="Z603" s="113"/>
      <c r="AA603" s="113"/>
      <c r="AB603" s="113"/>
      <c r="AC603" s="113"/>
      <c r="AD603" s="113"/>
      <c r="AE603" s="113"/>
      <c r="AF603" s="113"/>
      <c r="AG603" s="113"/>
      <c r="AH603" s="113"/>
      <c r="AI603" s="148"/>
    </row>
    <row r="604" spans="1:35" s="112" customFormat="1" ht="21.75" hidden="1" customHeight="1">
      <c r="A604" s="129">
        <f>IF(B603&lt;&gt;"",COUNTA(B$6:B603),"")</f>
        <v>598</v>
      </c>
      <c r="B604" s="217">
        <v>12803</v>
      </c>
      <c r="C604" s="249" t="s">
        <v>643</v>
      </c>
      <c r="D604" s="198">
        <v>2353</v>
      </c>
      <c r="E604" s="215" t="str">
        <f>VLOOKUP($B604,'trong tai xe'!A$1:B$201,2,0)</f>
        <v>2.5T</v>
      </c>
      <c r="F604" s="262" t="s">
        <v>84</v>
      </c>
      <c r="G604" s="132" t="str">
        <f>VLOOKUP(F604,Destination!$B$3:$E$337,2,0)</f>
        <v>Binh Duong</v>
      </c>
      <c r="H604" s="133">
        <f>VLOOKUP(F604,Destination!$B$2:$E$337,4,0)</f>
        <v>15</v>
      </c>
      <c r="I604" s="133">
        <f t="shared" si="20"/>
        <v>20</v>
      </c>
      <c r="J604" s="134">
        <f>INDEX(Cost!$A$2:$G$26,MATCH(I604,Cost!$A$2:$A$26,0),MATCH($E604,Cost!$A$2:$G$2,0))</f>
        <v>449720</v>
      </c>
      <c r="K604" s="141"/>
      <c r="L604" s="142"/>
      <c r="M604" s="228">
        <f t="shared" si="21"/>
        <v>449720</v>
      </c>
      <c r="N604" s="230"/>
      <c r="O604" s="144" t="str">
        <f>VLOOKUP($F604,Destination!B$3:G$338,6,0)</f>
        <v>BOARD</v>
      </c>
      <c r="P604" s="231"/>
      <c r="Q604" s="198"/>
      <c r="R604" s="113"/>
      <c r="S604" s="113"/>
      <c r="T604" s="113"/>
      <c r="U604" s="113"/>
      <c r="V604" s="113"/>
      <c r="W604" s="113"/>
      <c r="X604" s="113"/>
      <c r="Y604" s="113"/>
      <c r="Z604" s="113"/>
      <c r="AA604" s="113"/>
      <c r="AB604" s="113"/>
      <c r="AC604" s="113"/>
      <c r="AD604" s="113"/>
      <c r="AE604" s="113"/>
      <c r="AF604" s="113"/>
      <c r="AG604" s="113"/>
      <c r="AH604" s="113"/>
      <c r="AI604" s="148"/>
    </row>
    <row r="605" spans="1:35" s="112" customFormat="1" ht="21.75" hidden="1" customHeight="1">
      <c r="A605" s="129">
        <f>IF(B604&lt;&gt;"",COUNTA(B$6:B604),"")</f>
        <v>599</v>
      </c>
      <c r="B605" s="254" t="s">
        <v>45</v>
      </c>
      <c r="C605" s="249" t="s">
        <v>643</v>
      </c>
      <c r="D605" s="198">
        <v>2355</v>
      </c>
      <c r="E605" s="215" t="str">
        <f>VLOOKUP($B605,'trong tai xe'!A$1:B$201,2,0)</f>
        <v>2.5T</v>
      </c>
      <c r="F605" s="262" t="s">
        <v>92</v>
      </c>
      <c r="G605" s="132" t="str">
        <f>VLOOKUP(F605,Destination!$B$3:$E$337,2,0)</f>
        <v>HCM</v>
      </c>
      <c r="H605" s="133">
        <f>VLOOKUP(F605,Destination!$B$2:$E$337,4,0)</f>
        <v>8</v>
      </c>
      <c r="I605" s="133">
        <f t="shared" si="20"/>
        <v>10</v>
      </c>
      <c r="J605" s="134">
        <f>INDEX(Cost!$A$2:$G$26,MATCH(I605,Cost!$A$2:$A$26,0),MATCH($E605,Cost!$A$2:$G$2,0))</f>
        <v>375157</v>
      </c>
      <c r="K605" s="141"/>
      <c r="L605" s="142"/>
      <c r="M605" s="228">
        <f t="shared" si="21"/>
        <v>375157</v>
      </c>
      <c r="N605" s="230"/>
      <c r="O605" s="144" t="str">
        <f>VLOOKUP($F605,Destination!B$3:G$338,6,0)</f>
        <v>BOARD</v>
      </c>
      <c r="P605" s="231"/>
      <c r="Q605" s="198"/>
      <c r="R605" s="113"/>
      <c r="S605" s="113"/>
      <c r="T605" s="113"/>
      <c r="U605" s="113"/>
      <c r="V605" s="113"/>
      <c r="W605" s="113"/>
      <c r="X605" s="113"/>
      <c r="Y605" s="113"/>
      <c r="Z605" s="113"/>
      <c r="AA605" s="113"/>
      <c r="AB605" s="113"/>
      <c r="AC605" s="113"/>
      <c r="AD605" s="113"/>
      <c r="AE605" s="113"/>
      <c r="AF605" s="113"/>
      <c r="AG605" s="113"/>
      <c r="AH605" s="113"/>
      <c r="AI605" s="148"/>
    </row>
    <row r="606" spans="1:35" s="112" customFormat="1" ht="21.75" hidden="1" customHeight="1">
      <c r="A606" s="129">
        <f>IF(B605&lt;&gt;"",COUNTA(B$6:B605),"")</f>
        <v>600</v>
      </c>
      <c r="B606" s="217">
        <v>7138</v>
      </c>
      <c r="C606" s="249" t="s">
        <v>644</v>
      </c>
      <c r="D606" s="198">
        <v>2360</v>
      </c>
      <c r="E606" s="215" t="str">
        <f>VLOOKUP($B606,'trong tai xe'!A$1:B$201,2,0)</f>
        <v>8T</v>
      </c>
      <c r="F606" s="262" t="s">
        <v>93</v>
      </c>
      <c r="G606" s="132" t="str">
        <f>VLOOKUP(F606,Destination!$B$3:$E$337,2,0)</f>
        <v>HCM</v>
      </c>
      <c r="H606" s="133">
        <f>VLOOKUP(F606,Destination!$B$2:$E$337,4,0)</f>
        <v>12</v>
      </c>
      <c r="I606" s="133">
        <f t="shared" si="20"/>
        <v>20</v>
      </c>
      <c r="J606" s="134">
        <f>INDEX(Cost!$A$2:$G$26,MATCH(I606,Cost!$A$2:$A$26,0),MATCH($E606,Cost!$A$2:$G$2,0))</f>
        <v>1057891</v>
      </c>
      <c r="K606" s="141"/>
      <c r="L606" s="142"/>
      <c r="M606" s="228">
        <f t="shared" si="21"/>
        <v>1057891</v>
      </c>
      <c r="N606" s="230"/>
      <c r="O606" s="144" t="str">
        <f>VLOOKUP($F606,Destination!B$3:G$338,6,0)</f>
        <v>THÙNG</v>
      </c>
      <c r="P606" s="231"/>
      <c r="Q606" s="198"/>
      <c r="R606" s="113"/>
      <c r="S606" s="113"/>
      <c r="T606" s="113"/>
      <c r="U606" s="113"/>
      <c r="V606" s="113"/>
      <c r="W606" s="113"/>
      <c r="X606" s="113"/>
      <c r="Y606" s="113"/>
      <c r="Z606" s="113"/>
      <c r="AA606" s="113"/>
      <c r="AB606" s="113"/>
      <c r="AC606" s="113"/>
      <c r="AD606" s="113"/>
      <c r="AE606" s="113"/>
      <c r="AF606" s="113"/>
      <c r="AG606" s="113"/>
      <c r="AH606" s="113"/>
      <c r="AI606" s="148"/>
    </row>
    <row r="607" spans="1:35" s="112" customFormat="1" ht="21.75" hidden="1" customHeight="1">
      <c r="A607" s="129">
        <f>IF(B606&lt;&gt;"",COUNTA(B$6:B606),"")</f>
        <v>601</v>
      </c>
      <c r="B607" s="217">
        <v>71306</v>
      </c>
      <c r="C607" s="249" t="s">
        <v>644</v>
      </c>
      <c r="D607" s="198">
        <v>2410</v>
      </c>
      <c r="E607" s="215" t="str">
        <f>VLOOKUP($B607,'trong tai xe'!A$1:B$201,2,0)</f>
        <v>8T</v>
      </c>
      <c r="F607" s="262" t="s">
        <v>117</v>
      </c>
      <c r="G607" s="132" t="str">
        <f>VLOOKUP(F607,Destination!$B$3:$E$337,2,0)</f>
        <v>Long An</v>
      </c>
      <c r="H607" s="133">
        <f>VLOOKUP(F607,Destination!$B$2:$E$337,4,0)</f>
        <v>93</v>
      </c>
      <c r="I607" s="133">
        <f t="shared" si="20"/>
        <v>100</v>
      </c>
      <c r="J607" s="134">
        <f>INDEX(Cost!$A$2:$G$26,MATCH(I607,Cost!$A$2:$A$26,0),MATCH($E607,Cost!$A$2:$G$2,0))</f>
        <v>1868569</v>
      </c>
      <c r="K607" s="141"/>
      <c r="L607" s="142"/>
      <c r="M607" s="228">
        <f t="shared" si="21"/>
        <v>1868569</v>
      </c>
      <c r="N607" s="230"/>
      <c r="O607" s="144" t="str">
        <f>VLOOKUP($F607,Destination!B$3:G$338,6,0)</f>
        <v>THÙNG</v>
      </c>
      <c r="P607" s="231"/>
      <c r="Q607" s="198"/>
      <c r="R607" s="113"/>
      <c r="S607" s="113"/>
      <c r="T607" s="113"/>
      <c r="U607" s="113"/>
      <c r="V607" s="113"/>
      <c r="W607" s="113"/>
      <c r="X607" s="113"/>
      <c r="Y607" s="113"/>
      <c r="Z607" s="113"/>
      <c r="AA607" s="113"/>
      <c r="AB607" s="113"/>
      <c r="AC607" s="113"/>
      <c r="AD607" s="113"/>
      <c r="AE607" s="113"/>
      <c r="AF607" s="113"/>
      <c r="AG607" s="113"/>
      <c r="AH607" s="113"/>
      <c r="AI607" s="148"/>
    </row>
    <row r="608" spans="1:35" s="112" customFormat="1" ht="21.75" hidden="1" customHeight="1">
      <c r="A608" s="129">
        <f>IF(B607&lt;&gt;"",COUNTA(B$6:B607),"")</f>
        <v>602</v>
      </c>
      <c r="B608" s="217">
        <v>5535</v>
      </c>
      <c r="C608" s="249" t="s">
        <v>644</v>
      </c>
      <c r="D608" s="198">
        <v>2418</v>
      </c>
      <c r="E608" s="215" t="str">
        <f>VLOOKUP($B608,'trong tai xe'!A$1:B$201,2,0)</f>
        <v>2.5T</v>
      </c>
      <c r="F608" s="262" t="s">
        <v>94</v>
      </c>
      <c r="G608" s="132" t="str">
        <f>VLOOKUP(F608,Destination!$B$3:$E$337,2,0)</f>
        <v>Dong Nai</v>
      </c>
      <c r="H608" s="133">
        <f>VLOOKUP(F608,Destination!$B$2:$E$337,4,0)</f>
        <v>35</v>
      </c>
      <c r="I608" s="133">
        <f t="shared" si="20"/>
        <v>40</v>
      </c>
      <c r="J608" s="134">
        <f>INDEX(Cost!$A$2:$G$26,MATCH(I608,Cost!$A$2:$A$26,0),MATCH($E608,Cost!$A$2:$G$2,0))</f>
        <v>579395</v>
      </c>
      <c r="K608" s="141"/>
      <c r="L608" s="142"/>
      <c r="M608" s="228">
        <f t="shared" si="21"/>
        <v>579395</v>
      </c>
      <c r="N608" s="230"/>
      <c r="O608" s="144" t="str">
        <f>VLOOKUP($F608,Destination!B$3:G$338,6,0)</f>
        <v>THÙNG</v>
      </c>
      <c r="P608" s="231"/>
      <c r="Q608" s="198"/>
      <c r="R608" s="113"/>
      <c r="S608" s="113"/>
      <c r="T608" s="113"/>
      <c r="U608" s="113"/>
      <c r="V608" s="113"/>
      <c r="W608" s="113"/>
      <c r="X608" s="113"/>
      <c r="Y608" s="113"/>
      <c r="Z608" s="113"/>
      <c r="AA608" s="113"/>
      <c r="AB608" s="113"/>
      <c r="AC608" s="113"/>
      <c r="AD608" s="113"/>
      <c r="AE608" s="113"/>
      <c r="AF608" s="113"/>
      <c r="AG608" s="113"/>
      <c r="AH608" s="113"/>
      <c r="AI608" s="148"/>
    </row>
    <row r="609" spans="1:35" s="112" customFormat="1" ht="21.75" hidden="1" customHeight="1">
      <c r="A609" s="129">
        <f>IF(B608&lt;&gt;"",COUNTA(B$6:B608),"")</f>
        <v>603</v>
      </c>
      <c r="B609" s="217">
        <v>9794</v>
      </c>
      <c r="C609" s="249" t="s">
        <v>644</v>
      </c>
      <c r="D609" s="198">
        <v>2368</v>
      </c>
      <c r="E609" s="215" t="str">
        <f>VLOOKUP($B609,'trong tai xe'!A$1:B$201,2,0)</f>
        <v>2.5T</v>
      </c>
      <c r="F609" s="262" t="s">
        <v>413</v>
      </c>
      <c r="G609" s="132" t="str">
        <f>VLOOKUP(F609,Destination!$B$3:$E$337,2,0)</f>
        <v>Binh Duong</v>
      </c>
      <c r="H609" s="133">
        <f>VLOOKUP(F609,Destination!$B$2:$E$337,4,0)</f>
        <v>8</v>
      </c>
      <c r="I609" s="133">
        <f t="shared" si="20"/>
        <v>10</v>
      </c>
      <c r="J609" s="134">
        <f>INDEX(Cost!$A$2:$G$26,MATCH(I609,Cost!$A$2:$A$26,0),MATCH($E609,Cost!$A$2:$G$2,0))</f>
        <v>375157</v>
      </c>
      <c r="K609" s="141"/>
      <c r="L609" s="142"/>
      <c r="M609" s="228">
        <f t="shared" si="21"/>
        <v>375157</v>
      </c>
      <c r="N609" s="230"/>
      <c r="O609" s="144" t="str">
        <f>VLOOKUP($F609,Destination!B$3:G$338,6,0)</f>
        <v>THÙNG</v>
      </c>
      <c r="P609" s="231"/>
      <c r="Q609" s="198"/>
      <c r="R609" s="113"/>
      <c r="S609" s="113"/>
      <c r="T609" s="113"/>
      <c r="U609" s="113"/>
      <c r="V609" s="113"/>
      <c r="W609" s="113"/>
      <c r="X609" s="113"/>
      <c r="Y609" s="113"/>
      <c r="Z609" s="113"/>
      <c r="AA609" s="113"/>
      <c r="AB609" s="113"/>
      <c r="AC609" s="113"/>
      <c r="AD609" s="113"/>
      <c r="AE609" s="113"/>
      <c r="AF609" s="113"/>
      <c r="AG609" s="113"/>
      <c r="AH609" s="113"/>
      <c r="AI609" s="148"/>
    </row>
    <row r="610" spans="1:35" s="112" customFormat="1" ht="21.75" hidden="1" customHeight="1">
      <c r="A610" s="129">
        <f>IF(B609&lt;&gt;"",COUNTA(B$6:B609),"")</f>
        <v>604</v>
      </c>
      <c r="B610" s="217">
        <v>3094</v>
      </c>
      <c r="C610" s="249" t="s">
        <v>644</v>
      </c>
      <c r="D610" s="198">
        <v>2401</v>
      </c>
      <c r="E610" s="215" t="str">
        <f>VLOOKUP($B610,'trong tai xe'!A$1:B$201,2,0)</f>
        <v>10T</v>
      </c>
      <c r="F610" s="262" t="s">
        <v>89</v>
      </c>
      <c r="G610" s="132" t="str">
        <f>VLOOKUP(F610,Destination!$B$3:$E$337,2,0)</f>
        <v>Binh Duong</v>
      </c>
      <c r="H610" s="133">
        <f>VLOOKUP(F610,Destination!$B$2:$E$337,4,0)</f>
        <v>10</v>
      </c>
      <c r="I610" s="133">
        <f t="shared" si="20"/>
        <v>10</v>
      </c>
      <c r="J610" s="134">
        <f>INDEX(Cost!$A$2:$G$26,MATCH(I610,Cost!$A$2:$A$26,0),MATCH($E610,Cost!$A$2:$G$2,0))</f>
        <v>0</v>
      </c>
      <c r="K610" s="141"/>
      <c r="L610" s="142"/>
      <c r="M610" s="228">
        <f t="shared" si="21"/>
        <v>0</v>
      </c>
      <c r="N610" s="230"/>
      <c r="O610" s="144" t="str">
        <f>VLOOKUP($F610,Destination!B$3:G$338,6,0)</f>
        <v>THÙNG</v>
      </c>
      <c r="P610" s="231"/>
      <c r="Q610" s="198"/>
      <c r="R610" s="113"/>
      <c r="S610" s="113"/>
      <c r="T610" s="113"/>
      <c r="U610" s="113"/>
      <c r="V610" s="113"/>
      <c r="W610" s="113"/>
      <c r="X610" s="113"/>
      <c r="Y610" s="113"/>
      <c r="Z610" s="113"/>
      <c r="AA610" s="113"/>
      <c r="AB610" s="113"/>
      <c r="AC610" s="113"/>
      <c r="AD610" s="113"/>
      <c r="AE610" s="113"/>
      <c r="AF610" s="113"/>
      <c r="AG610" s="113"/>
      <c r="AH610" s="113"/>
      <c r="AI610" s="148"/>
    </row>
    <row r="611" spans="1:35" s="112" customFormat="1" ht="21.75" hidden="1" customHeight="1">
      <c r="A611" s="129">
        <f>IF(B610&lt;&gt;"",COUNTA(B$6:B610),"")</f>
        <v>605</v>
      </c>
      <c r="B611" s="217">
        <v>17246</v>
      </c>
      <c r="C611" s="249" t="s">
        <v>644</v>
      </c>
      <c r="D611" s="198">
        <v>2376</v>
      </c>
      <c r="E611" s="215" t="str">
        <f>VLOOKUP($B611,'trong tai xe'!A$1:B$201,2,0)</f>
        <v>8T</v>
      </c>
      <c r="F611" s="262" t="s">
        <v>73</v>
      </c>
      <c r="G611" s="132" t="str">
        <f>VLOOKUP(F611,Destination!$B$3:$E$337,2,0)</f>
        <v>HCM</v>
      </c>
      <c r="H611" s="133">
        <f>VLOOKUP(F611,Destination!$B$2:$E$337,4,0)</f>
        <v>55</v>
      </c>
      <c r="I611" s="133">
        <f t="shared" si="20"/>
        <v>60</v>
      </c>
      <c r="J611" s="134">
        <f>INDEX(Cost!$A$2:$G$26,MATCH(I611,Cost!$A$2:$A$26,0),MATCH($E611,Cost!$A$2:$G$2,0))</f>
        <v>1468296</v>
      </c>
      <c r="K611" s="141"/>
      <c r="L611" s="142"/>
      <c r="M611" s="228">
        <f t="shared" si="21"/>
        <v>1468296</v>
      </c>
      <c r="N611" s="230"/>
      <c r="O611" s="144" t="str">
        <f>VLOOKUP($F611,Destination!B$3:G$338,6,0)</f>
        <v>THÙNG</v>
      </c>
      <c r="P611" s="231"/>
      <c r="Q611" s="198"/>
      <c r="R611" s="113"/>
      <c r="S611" s="113"/>
      <c r="T611" s="113"/>
      <c r="U611" s="113"/>
      <c r="V611" s="113"/>
      <c r="W611" s="113"/>
      <c r="X611" s="113"/>
      <c r="Y611" s="113"/>
      <c r="Z611" s="113"/>
      <c r="AA611" s="113"/>
      <c r="AB611" s="113"/>
      <c r="AC611" s="113"/>
      <c r="AD611" s="113"/>
      <c r="AE611" s="113"/>
      <c r="AF611" s="113"/>
      <c r="AG611" s="113"/>
      <c r="AH611" s="113"/>
      <c r="AI611" s="148"/>
    </row>
    <row r="612" spans="1:35" s="112" customFormat="1" ht="21.75" hidden="1" customHeight="1">
      <c r="A612" s="129">
        <f>IF(B611&lt;&gt;"",COUNTA(B$6:B611),"")</f>
        <v>606</v>
      </c>
      <c r="B612" s="217">
        <v>2959</v>
      </c>
      <c r="C612" s="249" t="s">
        <v>644</v>
      </c>
      <c r="D612" s="198">
        <v>2414</v>
      </c>
      <c r="E612" s="215" t="str">
        <f>VLOOKUP($B612,'trong tai xe'!A$1:B$201,2,0)</f>
        <v>2.5T</v>
      </c>
      <c r="F612" s="262" t="s">
        <v>95</v>
      </c>
      <c r="G612" s="132" t="str">
        <f>VLOOKUP(F612,Destination!$B$3:$E$337,2,0)</f>
        <v>Binh Duong</v>
      </c>
      <c r="H612" s="133">
        <f>VLOOKUP(F612,Destination!$B$2:$E$337,4,0)</f>
        <v>15</v>
      </c>
      <c r="I612" s="133">
        <f t="shared" si="20"/>
        <v>20</v>
      </c>
      <c r="J612" s="134">
        <f>INDEX(Cost!$A$2:$G$26,MATCH(I612,Cost!$A$2:$A$26,0),MATCH($E612,Cost!$A$2:$G$2,0))</f>
        <v>449720</v>
      </c>
      <c r="K612" s="141"/>
      <c r="L612" s="142"/>
      <c r="M612" s="228">
        <f t="shared" si="21"/>
        <v>449720</v>
      </c>
      <c r="N612" s="230"/>
      <c r="O612" s="144" t="str">
        <f>VLOOKUP($F612,Destination!B$3:G$338,6,0)</f>
        <v>THÙNG</v>
      </c>
      <c r="P612" s="231"/>
      <c r="Q612" s="198"/>
      <c r="R612" s="113"/>
      <c r="S612" s="113"/>
      <c r="T612" s="113"/>
      <c r="U612" s="113"/>
      <c r="V612" s="113"/>
      <c r="W612" s="113"/>
      <c r="X612" s="113"/>
      <c r="Y612" s="113"/>
      <c r="Z612" s="113"/>
      <c r="AA612" s="113"/>
      <c r="AB612" s="113"/>
      <c r="AC612" s="113"/>
      <c r="AD612" s="113"/>
      <c r="AE612" s="113"/>
      <c r="AF612" s="113"/>
      <c r="AG612" s="113"/>
      <c r="AH612" s="113"/>
      <c r="AI612" s="148"/>
    </row>
    <row r="613" spans="1:35" s="112" customFormat="1" ht="21.75" hidden="1" customHeight="1">
      <c r="A613" s="129">
        <f>IF(B612&lt;&gt;"",COUNTA(B$6:B612),"")</f>
        <v>607</v>
      </c>
      <c r="B613" s="217">
        <v>20669</v>
      </c>
      <c r="C613" s="249" t="s">
        <v>644</v>
      </c>
      <c r="D613" s="198">
        <v>2415</v>
      </c>
      <c r="E613" s="215" t="str">
        <f>VLOOKUP($B613,'trong tai xe'!A$1:B$201,2,0)</f>
        <v>2.5T</v>
      </c>
      <c r="F613" s="262" t="s">
        <v>133</v>
      </c>
      <c r="G613" s="132" t="str">
        <f>VLOOKUP(F613,Destination!$B$3:$E$337,2,0)</f>
        <v>DI AN</v>
      </c>
      <c r="H613" s="133">
        <f>VLOOKUP(F613,Destination!$B$2:$E$337,4,0)</f>
        <v>6</v>
      </c>
      <c r="I613" s="133">
        <f t="shared" si="20"/>
        <v>10</v>
      </c>
      <c r="J613" s="134">
        <f>INDEX(Cost!$A$2:$G$26,MATCH(I613,Cost!$A$2:$A$26,0),MATCH($E613,Cost!$A$2:$G$2,0))</f>
        <v>375157</v>
      </c>
      <c r="K613" s="141"/>
      <c r="L613" s="142"/>
      <c r="M613" s="228">
        <f t="shared" si="21"/>
        <v>375157</v>
      </c>
      <c r="N613" s="230"/>
      <c r="O613" s="144">
        <f>VLOOKUP($F613,Destination!B$3:G$338,6,0)</f>
        <v>0</v>
      </c>
      <c r="P613" s="231"/>
      <c r="Q613" s="198"/>
      <c r="R613" s="113"/>
      <c r="S613" s="113"/>
      <c r="T613" s="113"/>
      <c r="U613" s="113"/>
      <c r="V613" s="113"/>
      <c r="W613" s="113"/>
      <c r="X613" s="113"/>
      <c r="Y613" s="113"/>
      <c r="Z613" s="113"/>
      <c r="AA613" s="113"/>
      <c r="AB613" s="113"/>
      <c r="AC613" s="113"/>
      <c r="AD613" s="113"/>
      <c r="AE613" s="113"/>
      <c r="AF613" s="113"/>
      <c r="AG613" s="113"/>
      <c r="AH613" s="113"/>
      <c r="AI613" s="148"/>
    </row>
    <row r="614" spans="1:35" s="112" customFormat="1" ht="21.75" hidden="1" customHeight="1">
      <c r="A614" s="129">
        <f>IF(B613&lt;&gt;"",COUNTA(B$6:B613),"")</f>
        <v>608</v>
      </c>
      <c r="B614" s="217">
        <v>12803</v>
      </c>
      <c r="C614" s="249" t="s">
        <v>644</v>
      </c>
      <c r="D614" s="198">
        <v>2411</v>
      </c>
      <c r="E614" s="215" t="str">
        <f>VLOOKUP($B614,'trong tai xe'!A$1:B$201,2,0)</f>
        <v>2.5T</v>
      </c>
      <c r="F614" s="262" t="s">
        <v>100</v>
      </c>
      <c r="G614" s="132" t="str">
        <f>VLOOKUP(F614,Destination!$B$3:$E$337,2,0)</f>
        <v>HCM</v>
      </c>
      <c r="H614" s="133">
        <f>VLOOKUP(F614,Destination!$B$2:$E$337,4,0)</f>
        <v>22</v>
      </c>
      <c r="I614" s="133">
        <f t="shared" si="20"/>
        <v>30</v>
      </c>
      <c r="J614" s="134">
        <f>INDEX(Cost!$A$2:$G$26,MATCH(I614,Cost!$A$2:$A$26,0),MATCH($E614,Cost!$A$2:$G$2,0))</f>
        <v>514557</v>
      </c>
      <c r="K614" s="141"/>
      <c r="L614" s="142"/>
      <c r="M614" s="228">
        <f t="shared" si="21"/>
        <v>514557</v>
      </c>
      <c r="N614" s="230"/>
      <c r="O614" s="144" t="str">
        <f>VLOOKUP($F614,Destination!B$3:G$338,6,0)</f>
        <v>THÙNG</v>
      </c>
      <c r="P614" s="231"/>
      <c r="Q614" s="198"/>
      <c r="R614" s="113"/>
      <c r="S614" s="113"/>
      <c r="T614" s="113"/>
      <c r="U614" s="113"/>
      <c r="V614" s="113"/>
      <c r="W614" s="113"/>
      <c r="X614" s="113"/>
      <c r="Y614" s="113"/>
      <c r="Z614" s="113"/>
      <c r="AA614" s="113"/>
      <c r="AB614" s="113"/>
      <c r="AC614" s="113"/>
      <c r="AD614" s="113"/>
      <c r="AE614" s="113"/>
      <c r="AF614" s="113"/>
      <c r="AG614" s="113"/>
      <c r="AH614" s="113"/>
      <c r="AI614" s="148"/>
    </row>
    <row r="615" spans="1:35" s="112" customFormat="1" ht="21.75" hidden="1" customHeight="1">
      <c r="A615" s="129">
        <f>IF(B614&lt;&gt;"",COUNTA(B$6:B614),"")</f>
        <v>609</v>
      </c>
      <c r="B615" s="254" t="s">
        <v>41</v>
      </c>
      <c r="C615" s="249" t="s">
        <v>644</v>
      </c>
      <c r="D615" s="198">
        <v>2383</v>
      </c>
      <c r="E615" s="215" t="str">
        <f>VLOOKUP($B615,'trong tai xe'!A$1:B$201,2,0)</f>
        <v>5T</v>
      </c>
      <c r="F615" s="262" t="s">
        <v>96</v>
      </c>
      <c r="G615" s="132" t="str">
        <f>VLOOKUP(F615,Destination!$B$3:$E$337,2,0)</f>
        <v>SONG THAN</v>
      </c>
      <c r="H615" s="133">
        <f>VLOOKUP(F615,Destination!$B$2:$E$337,4,0)</f>
        <v>17</v>
      </c>
      <c r="I615" s="133">
        <f t="shared" si="20"/>
        <v>20</v>
      </c>
      <c r="J615" s="134">
        <f>INDEX(Cost!$A$2:$G$26,MATCH(I615,Cost!$A$2:$A$26,0),MATCH($E615,Cost!$A$2:$G$2,0))</f>
        <v>604857</v>
      </c>
      <c r="K615" s="141"/>
      <c r="L615" s="142"/>
      <c r="M615" s="228">
        <f t="shared" si="21"/>
        <v>604857</v>
      </c>
      <c r="N615" s="230"/>
      <c r="O615" s="144" t="str">
        <f>VLOOKUP($F615,Destination!B$3:G$338,6,0)</f>
        <v>THÙNG</v>
      </c>
      <c r="P615" s="231"/>
      <c r="Q615" s="198"/>
      <c r="R615" s="113"/>
      <c r="S615" s="113"/>
      <c r="T615" s="113"/>
      <c r="U615" s="113"/>
      <c r="V615" s="113"/>
      <c r="W615" s="113"/>
      <c r="X615" s="113"/>
      <c r="Y615" s="113"/>
      <c r="Z615" s="113"/>
      <c r="AA615" s="113"/>
      <c r="AB615" s="113"/>
      <c r="AC615" s="113"/>
      <c r="AD615" s="113"/>
      <c r="AE615" s="113"/>
      <c r="AF615" s="113"/>
      <c r="AG615" s="113"/>
      <c r="AH615" s="113"/>
      <c r="AI615" s="148"/>
    </row>
    <row r="616" spans="1:35" s="112" customFormat="1" ht="21.75" hidden="1" customHeight="1">
      <c r="A616" s="129">
        <f>IF(B615&lt;&gt;"",COUNTA(B$6:B615),"")</f>
        <v>610</v>
      </c>
      <c r="B616" s="217">
        <v>2959</v>
      </c>
      <c r="C616" s="249" t="s">
        <v>644</v>
      </c>
      <c r="D616" s="198">
        <v>24400</v>
      </c>
      <c r="E616" s="215" t="str">
        <f>VLOOKUP($B616,'trong tai xe'!A$1:B$201,2,0)</f>
        <v>2.5T</v>
      </c>
      <c r="F616" s="262" t="s">
        <v>106</v>
      </c>
      <c r="G616" s="132" t="str">
        <f>VLOOKUP(F616,Destination!$B$3:$E$337,2,0)</f>
        <v>HCM</v>
      </c>
      <c r="H616" s="133">
        <f>VLOOKUP(F616,Destination!$B$2:$E$337,4,0)</f>
        <v>55</v>
      </c>
      <c r="I616" s="133">
        <f t="shared" si="20"/>
        <v>60</v>
      </c>
      <c r="J616" s="134">
        <f>INDEX(Cost!$A$2:$G$26,MATCH(I616,Cost!$A$2:$A$26,0),MATCH($E616,Cost!$A$2:$G$2,0))</f>
        <v>712310</v>
      </c>
      <c r="K616" s="141"/>
      <c r="L616" s="142"/>
      <c r="M616" s="228">
        <f t="shared" si="21"/>
        <v>712310</v>
      </c>
      <c r="N616" s="230"/>
      <c r="O616" s="144" t="str">
        <f>VLOOKUP($F616,Destination!B$3:G$338,6,0)</f>
        <v>THÙNG</v>
      </c>
      <c r="P616" s="231"/>
      <c r="Q616" s="198"/>
      <c r="R616" s="113"/>
      <c r="S616" s="113"/>
      <c r="T616" s="113"/>
      <c r="U616" s="113"/>
      <c r="V616" s="113"/>
      <c r="W616" s="113"/>
      <c r="X616" s="113"/>
      <c r="Y616" s="113"/>
      <c r="Z616" s="113"/>
      <c r="AA616" s="113"/>
      <c r="AB616" s="113"/>
      <c r="AC616" s="113"/>
      <c r="AD616" s="113"/>
      <c r="AE616" s="113"/>
      <c r="AF616" s="113"/>
      <c r="AG616" s="113"/>
      <c r="AH616" s="113"/>
      <c r="AI616" s="148"/>
    </row>
    <row r="617" spans="1:35" s="112" customFormat="1" ht="21.75" hidden="1" customHeight="1">
      <c r="A617" s="129">
        <f>IF(B616&lt;&gt;"",COUNTA(B$6:B616),"")</f>
        <v>611</v>
      </c>
      <c r="B617" s="217">
        <v>18806</v>
      </c>
      <c r="C617" s="249" t="s">
        <v>644</v>
      </c>
      <c r="D617" s="198">
        <v>2382</v>
      </c>
      <c r="E617" s="215" t="str">
        <f>VLOOKUP($B617,'trong tai xe'!A$1:B$201,2,0)</f>
        <v>10T</v>
      </c>
      <c r="F617" s="262" t="s">
        <v>92</v>
      </c>
      <c r="G617" s="132" t="str">
        <f>VLOOKUP(F617,Destination!$B$3:$E$337,2,0)</f>
        <v>HCM</v>
      </c>
      <c r="H617" s="133">
        <f>VLOOKUP(F617,Destination!$B$2:$E$337,4,0)</f>
        <v>8</v>
      </c>
      <c r="I617" s="133">
        <f t="shared" si="20"/>
        <v>10</v>
      </c>
      <c r="J617" s="134">
        <f>INDEX(Cost!$A$2:$G$26,MATCH(I617,Cost!$A$2:$A$26,0),MATCH($E617,Cost!$A$2:$G$2,0))</f>
        <v>0</v>
      </c>
      <c r="K617" s="141"/>
      <c r="L617" s="142"/>
      <c r="M617" s="228">
        <f t="shared" si="21"/>
        <v>0</v>
      </c>
      <c r="N617" s="230"/>
      <c r="O617" s="144" t="str">
        <f>VLOOKUP($F617,Destination!B$3:G$338,6,0)</f>
        <v>BOARD</v>
      </c>
      <c r="P617" s="231"/>
      <c r="Q617" s="198"/>
      <c r="R617" s="113"/>
      <c r="S617" s="113"/>
      <c r="T617" s="113"/>
      <c r="U617" s="113"/>
      <c r="V617" s="113"/>
      <c r="W617" s="113"/>
      <c r="X617" s="113"/>
      <c r="Y617" s="113"/>
      <c r="Z617" s="113"/>
      <c r="AA617" s="113"/>
      <c r="AB617" s="113"/>
      <c r="AC617" s="113"/>
      <c r="AD617" s="113"/>
      <c r="AE617" s="113"/>
      <c r="AF617" s="113"/>
      <c r="AG617" s="113"/>
      <c r="AH617" s="113"/>
      <c r="AI617" s="148"/>
    </row>
    <row r="618" spans="1:35" s="112" customFormat="1" ht="21.75" hidden="1" customHeight="1">
      <c r="A618" s="129">
        <f>IF(B617&lt;&gt;"",COUNTA(B$6:B617),"")</f>
        <v>612</v>
      </c>
      <c r="B618" s="217">
        <v>13780</v>
      </c>
      <c r="C618" s="249" t="s">
        <v>644</v>
      </c>
      <c r="D618" s="198">
        <v>2379</v>
      </c>
      <c r="E618" s="215" t="str">
        <f>VLOOKUP($B618,'trong tai xe'!A$1:B$201,2,0)</f>
        <v>5T</v>
      </c>
      <c r="F618" s="262" t="s">
        <v>84</v>
      </c>
      <c r="G618" s="132" t="str">
        <f>VLOOKUP(F618,Destination!$B$3:$E$337,2,0)</f>
        <v>Binh Duong</v>
      </c>
      <c r="H618" s="133">
        <f>VLOOKUP(F618,Destination!$B$2:$E$337,4,0)</f>
        <v>15</v>
      </c>
      <c r="I618" s="133">
        <f t="shared" si="20"/>
        <v>20</v>
      </c>
      <c r="J618" s="134">
        <f>INDEX(Cost!$A$2:$G$26,MATCH(I618,Cost!$A$2:$A$26,0),MATCH($E618,Cost!$A$2:$G$2,0))</f>
        <v>604857</v>
      </c>
      <c r="K618" s="141"/>
      <c r="L618" s="142"/>
      <c r="M618" s="228">
        <f t="shared" si="21"/>
        <v>604857</v>
      </c>
      <c r="N618" s="230"/>
      <c r="O618" s="144" t="str">
        <f>VLOOKUP($F618,Destination!B$3:G$338,6,0)</f>
        <v>BOARD</v>
      </c>
      <c r="P618" s="231"/>
      <c r="Q618" s="198"/>
      <c r="R618" s="113"/>
      <c r="S618" s="113"/>
      <c r="T618" s="113"/>
      <c r="U618" s="113"/>
      <c r="V618" s="113"/>
      <c r="W618" s="113"/>
      <c r="X618" s="113"/>
      <c r="Y618" s="113"/>
      <c r="Z618" s="113"/>
      <c r="AA618" s="113"/>
      <c r="AB618" s="113"/>
      <c r="AC618" s="113"/>
      <c r="AD618" s="113"/>
      <c r="AE618" s="113"/>
      <c r="AF618" s="113"/>
      <c r="AG618" s="113"/>
      <c r="AH618" s="113"/>
      <c r="AI618" s="148"/>
    </row>
    <row r="619" spans="1:35" s="112" customFormat="1" ht="21.75" hidden="1" customHeight="1">
      <c r="A619" s="129">
        <f>IF(B618&lt;&gt;"",COUNTA(B$6:B618),"")</f>
        <v>613</v>
      </c>
      <c r="B619" s="217">
        <v>13650</v>
      </c>
      <c r="C619" s="249" t="s">
        <v>644</v>
      </c>
      <c r="D619" s="198">
        <v>2373</v>
      </c>
      <c r="E619" s="215" t="str">
        <f>VLOOKUP($B619,'trong tai xe'!A$1:B$201,2,0)</f>
        <v>2.5T</v>
      </c>
      <c r="F619" s="262" t="s">
        <v>132</v>
      </c>
      <c r="G619" s="132" t="str">
        <f>VLOOKUP(F619,Destination!$B$3:$E$337,2,0)</f>
        <v>Binh Duong</v>
      </c>
      <c r="H619" s="133">
        <f>VLOOKUP(F619,Destination!$B$2:$E$337,4,0)</f>
        <v>13</v>
      </c>
      <c r="I619" s="133">
        <f t="shared" si="20"/>
        <v>20</v>
      </c>
      <c r="J619" s="134">
        <f>INDEX(Cost!$A$2:$G$26,MATCH(I619,Cost!$A$2:$A$26,0),MATCH($E619,Cost!$A$2:$G$2,0))</f>
        <v>449720</v>
      </c>
      <c r="K619" s="141"/>
      <c r="L619" s="142"/>
      <c r="M619" s="228">
        <f t="shared" si="21"/>
        <v>449720</v>
      </c>
      <c r="N619" s="230"/>
      <c r="O619" s="144" t="str">
        <f>VLOOKUP($F619,Destination!B$3:G$338,6,0)</f>
        <v>THÙNG</v>
      </c>
      <c r="P619" s="231"/>
      <c r="Q619" s="198"/>
      <c r="R619" s="113"/>
      <c r="S619" s="113"/>
      <c r="T619" s="113"/>
      <c r="U619" s="113"/>
      <c r="V619" s="113"/>
      <c r="W619" s="113"/>
      <c r="X619" s="113"/>
      <c r="Y619" s="113"/>
      <c r="Z619" s="113"/>
      <c r="AA619" s="113"/>
      <c r="AB619" s="113"/>
      <c r="AC619" s="113"/>
      <c r="AD619" s="113"/>
      <c r="AE619" s="113"/>
      <c r="AF619" s="113"/>
      <c r="AG619" s="113"/>
      <c r="AH619" s="113"/>
      <c r="AI619" s="148"/>
    </row>
    <row r="620" spans="1:35" s="112" customFormat="1" ht="21.75" hidden="1" customHeight="1">
      <c r="A620" s="129">
        <f>IF(B619&lt;&gt;"",COUNTA(B$6:B619),"")</f>
        <v>614</v>
      </c>
      <c r="B620" s="217">
        <v>34439</v>
      </c>
      <c r="C620" s="249" t="s">
        <v>644</v>
      </c>
      <c r="D620" s="198">
        <v>2412</v>
      </c>
      <c r="E620" s="215" t="str">
        <f>VLOOKUP($B620,'trong tai xe'!A$1:B$201,2,0)</f>
        <v>1.2T</v>
      </c>
      <c r="F620" s="262" t="s">
        <v>74</v>
      </c>
      <c r="G620" s="132" t="str">
        <f>VLOOKUP(F620,Destination!$B$3:$E$337,2,0)</f>
        <v>Long An</v>
      </c>
      <c r="H620" s="133">
        <f>VLOOKUP(F620,Destination!$B$2:$E$337,4,0)</f>
        <v>70</v>
      </c>
      <c r="I620" s="133">
        <f t="shared" si="20"/>
        <v>70</v>
      </c>
      <c r="J620" s="134">
        <f>INDEX(Cost!$A$2:$G$26,MATCH(I620,Cost!$A$2:$A$26,0),MATCH($E620,Cost!$A$2:$G$2,0))</f>
        <v>696515</v>
      </c>
      <c r="K620" s="141"/>
      <c r="L620" s="142"/>
      <c r="M620" s="228">
        <f t="shared" si="21"/>
        <v>696515</v>
      </c>
      <c r="N620" s="230"/>
      <c r="O620" s="144" t="str">
        <f>VLOOKUP($F620,Destination!B$3:G$338,6,0)</f>
        <v>THÙNG</v>
      </c>
      <c r="P620" s="231"/>
      <c r="Q620" s="198"/>
      <c r="R620" s="113"/>
      <c r="S620" s="113"/>
      <c r="T620" s="113"/>
      <c r="U620" s="113"/>
      <c r="V620" s="113"/>
      <c r="W620" s="113"/>
      <c r="X620" s="113"/>
      <c r="Y620" s="113"/>
      <c r="Z620" s="113"/>
      <c r="AA620" s="113"/>
      <c r="AB620" s="113"/>
      <c r="AC620" s="113"/>
      <c r="AD620" s="113"/>
      <c r="AE620" s="113"/>
      <c r="AF620" s="113"/>
      <c r="AG620" s="113"/>
      <c r="AH620" s="113"/>
      <c r="AI620" s="148"/>
    </row>
    <row r="621" spans="1:35" s="112" customFormat="1" ht="21.75" hidden="1" customHeight="1">
      <c r="A621" s="129">
        <f>IF(B620&lt;&gt;"",COUNTA(B$6:B620),"")</f>
        <v>615</v>
      </c>
      <c r="B621" s="217">
        <v>4662</v>
      </c>
      <c r="C621" s="249" t="s">
        <v>644</v>
      </c>
      <c r="D621" s="198">
        <v>4662</v>
      </c>
      <c r="E621" s="215" t="str">
        <f>VLOOKUP($B621,'trong tai xe'!A$1:B$201,2,0)</f>
        <v>2.5T</v>
      </c>
      <c r="F621" s="262" t="s">
        <v>88</v>
      </c>
      <c r="G621" s="132" t="str">
        <f>VLOOKUP(F621,Destination!$B$3:$E$337,2,0)</f>
        <v>HCM</v>
      </c>
      <c r="H621" s="133">
        <f>VLOOKUP(F621,Destination!$B$2:$E$337,4,0)</f>
        <v>35</v>
      </c>
      <c r="I621" s="133">
        <f t="shared" si="20"/>
        <v>40</v>
      </c>
      <c r="J621" s="134">
        <f>INDEX(Cost!$A$2:$G$26,MATCH(I621,Cost!$A$2:$A$26,0),MATCH($E621,Cost!$A$2:$G$2,0))</f>
        <v>579395</v>
      </c>
      <c r="K621" s="141"/>
      <c r="L621" s="142"/>
      <c r="M621" s="228">
        <f t="shared" si="21"/>
        <v>579395</v>
      </c>
      <c r="N621" s="230"/>
      <c r="O621" s="144" t="str">
        <f>VLOOKUP($F621,Destination!B$3:G$338,6,0)</f>
        <v>BOARD</v>
      </c>
      <c r="P621" s="231"/>
      <c r="Q621" s="198"/>
      <c r="R621" s="113"/>
      <c r="S621" s="113"/>
      <c r="T621" s="113"/>
      <c r="U621" s="113"/>
      <c r="V621" s="113"/>
      <c r="W621" s="113"/>
      <c r="X621" s="113"/>
      <c r="Y621" s="113"/>
      <c r="Z621" s="113"/>
      <c r="AA621" s="113"/>
      <c r="AB621" s="113"/>
      <c r="AC621" s="113"/>
      <c r="AD621" s="113"/>
      <c r="AE621" s="113"/>
      <c r="AF621" s="113"/>
      <c r="AG621" s="113"/>
      <c r="AH621" s="113"/>
      <c r="AI621" s="148"/>
    </row>
    <row r="622" spans="1:35" s="112" customFormat="1" ht="21.75" hidden="1" customHeight="1">
      <c r="A622" s="129">
        <f>IF(B621&lt;&gt;"",COUNTA(B$6:B621),"")</f>
        <v>616</v>
      </c>
      <c r="B622" s="217">
        <v>1018</v>
      </c>
      <c r="C622" s="249" t="s">
        <v>644</v>
      </c>
      <c r="D622" s="198">
        <v>2369</v>
      </c>
      <c r="E622" s="215" t="str">
        <f>VLOOKUP($B622,'trong tai xe'!A$1:B$201,2,0)</f>
        <v>5T</v>
      </c>
      <c r="F622" s="262" t="s">
        <v>94</v>
      </c>
      <c r="G622" s="132" t="str">
        <f>VLOOKUP(F622,Destination!$B$3:$E$337,2,0)</f>
        <v>Dong Nai</v>
      </c>
      <c r="H622" s="133">
        <f>VLOOKUP(F622,Destination!$B$2:$E$337,4,0)</f>
        <v>35</v>
      </c>
      <c r="I622" s="133">
        <f t="shared" si="20"/>
        <v>40</v>
      </c>
      <c r="J622" s="134">
        <f>INDEX(Cost!$A$2:$G$26,MATCH(I622,Cost!$A$2:$A$26,0),MATCH($E622,Cost!$A$2:$G$2,0))</f>
        <v>777275</v>
      </c>
      <c r="K622" s="141"/>
      <c r="L622" s="142"/>
      <c r="M622" s="228">
        <f t="shared" si="21"/>
        <v>777275</v>
      </c>
      <c r="N622" s="230"/>
      <c r="O622" s="144" t="str">
        <f>VLOOKUP($F622,Destination!B$3:G$338,6,0)</f>
        <v>THÙNG</v>
      </c>
      <c r="P622" s="231"/>
      <c r="Q622" s="198"/>
      <c r="R622" s="113"/>
      <c r="S622" s="113"/>
      <c r="T622" s="113"/>
      <c r="U622" s="113"/>
      <c r="V622" s="113"/>
      <c r="W622" s="113"/>
      <c r="X622" s="113"/>
      <c r="Y622" s="113"/>
      <c r="Z622" s="113"/>
      <c r="AA622" s="113"/>
      <c r="AB622" s="113"/>
      <c r="AC622" s="113"/>
      <c r="AD622" s="113"/>
      <c r="AE622" s="113"/>
      <c r="AF622" s="113"/>
      <c r="AG622" s="113"/>
      <c r="AH622" s="113"/>
      <c r="AI622" s="148"/>
    </row>
    <row r="623" spans="1:35" s="112" customFormat="1" ht="21.75" hidden="1" customHeight="1">
      <c r="A623" s="129">
        <f>IF(B622&lt;&gt;"",COUNTA(B$6:B622),"")</f>
        <v>617</v>
      </c>
      <c r="B623" s="254" t="s">
        <v>45</v>
      </c>
      <c r="C623" s="249" t="s">
        <v>644</v>
      </c>
      <c r="D623" s="198">
        <v>2432</v>
      </c>
      <c r="E623" s="215" t="str">
        <f>VLOOKUP($B623,'trong tai xe'!A$1:B$201,2,0)</f>
        <v>2.5T</v>
      </c>
      <c r="F623" s="262" t="s">
        <v>87</v>
      </c>
      <c r="G623" s="132" t="str">
        <f>VLOOKUP(F623,Destination!$B$3:$E$337,2,0)</f>
        <v>Dong Nai</v>
      </c>
      <c r="H623" s="133">
        <f>VLOOKUP(F623,Destination!$B$2:$E$337,4,0)</f>
        <v>40</v>
      </c>
      <c r="I623" s="133">
        <f t="shared" si="20"/>
        <v>40</v>
      </c>
      <c r="J623" s="134">
        <f>INDEX(Cost!$A$2:$G$26,MATCH(I623,Cost!$A$2:$A$26,0),MATCH($E623,Cost!$A$2:$G$2,0))</f>
        <v>579395</v>
      </c>
      <c r="K623" s="141"/>
      <c r="L623" s="142"/>
      <c r="M623" s="228">
        <f t="shared" si="21"/>
        <v>579395</v>
      </c>
      <c r="N623" s="230"/>
      <c r="O623" s="144" t="str">
        <f>VLOOKUP($F623,Destination!B$3:G$338,6,0)</f>
        <v>THÙNG</v>
      </c>
      <c r="P623" s="231"/>
      <c r="Q623" s="198"/>
      <c r="R623" s="113"/>
      <c r="S623" s="113"/>
      <c r="T623" s="113"/>
      <c r="U623" s="113"/>
      <c r="V623" s="113"/>
      <c r="W623" s="113"/>
      <c r="X623" s="113"/>
      <c r="Y623" s="113"/>
      <c r="Z623" s="113"/>
      <c r="AA623" s="113"/>
      <c r="AB623" s="113"/>
      <c r="AC623" s="113"/>
      <c r="AD623" s="113"/>
      <c r="AE623" s="113"/>
      <c r="AF623" s="113"/>
      <c r="AG623" s="113"/>
      <c r="AH623" s="113"/>
      <c r="AI623" s="148"/>
    </row>
    <row r="624" spans="1:35" s="112" customFormat="1" ht="21.75" hidden="1" customHeight="1">
      <c r="A624" s="129">
        <f>IF(B623&lt;&gt;"",COUNTA(B$6:B623),"")</f>
        <v>618</v>
      </c>
      <c r="B624" s="217">
        <v>3297</v>
      </c>
      <c r="C624" s="249" t="s">
        <v>644</v>
      </c>
      <c r="D624" s="198">
        <v>2434</v>
      </c>
      <c r="E624" s="215" t="str">
        <f>VLOOKUP($B624,'trong tai xe'!A$1:B$201,2,0)</f>
        <v>8T</v>
      </c>
      <c r="F624" s="262" t="s">
        <v>91</v>
      </c>
      <c r="G624" s="132" t="str">
        <f>VLOOKUP(F624,Destination!$B$3:$E$337,2,0)</f>
        <v>LONG AN</v>
      </c>
      <c r="H624" s="133">
        <f>VLOOKUP(F624,Destination!$B$2:$E$337,4,0)</f>
        <v>64</v>
      </c>
      <c r="I624" s="133">
        <f t="shared" si="20"/>
        <v>70</v>
      </c>
      <c r="J624" s="134">
        <f>INDEX(Cost!$A$2:$G$26,MATCH(I624,Cost!$A$2:$A$26,0),MATCH($E624,Cost!$A$2:$G$2,0))</f>
        <v>1564565</v>
      </c>
      <c r="K624" s="141"/>
      <c r="L624" s="142"/>
      <c r="M624" s="228">
        <f t="shared" si="21"/>
        <v>1564565</v>
      </c>
      <c r="N624" s="230"/>
      <c r="O624" s="144" t="str">
        <f>VLOOKUP($F624,Destination!B$3:G$338,6,0)</f>
        <v>BOARD</v>
      </c>
      <c r="P624" s="231"/>
      <c r="Q624" s="198"/>
      <c r="R624" s="113"/>
      <c r="S624" s="113"/>
      <c r="T624" s="113"/>
      <c r="U624" s="113"/>
      <c r="V624" s="113"/>
      <c r="W624" s="113"/>
      <c r="X624" s="113"/>
      <c r="Y624" s="113"/>
      <c r="Z624" s="113"/>
      <c r="AA624" s="113"/>
      <c r="AB624" s="113"/>
      <c r="AC624" s="113"/>
      <c r="AD624" s="113"/>
      <c r="AE624" s="113"/>
      <c r="AF624" s="113"/>
      <c r="AG624" s="113"/>
      <c r="AH624" s="113"/>
      <c r="AI624" s="148"/>
    </row>
    <row r="625" spans="1:35" s="112" customFormat="1" ht="21.75" hidden="1" customHeight="1">
      <c r="A625" s="129">
        <f>IF(B624&lt;&gt;"",COUNTA(B$6:B624),"")</f>
        <v>619</v>
      </c>
      <c r="B625" s="217">
        <v>6969</v>
      </c>
      <c r="C625" s="249" t="s">
        <v>644</v>
      </c>
      <c r="D625" s="198">
        <v>2422</v>
      </c>
      <c r="E625" s="215" t="str">
        <f>VLOOKUP($B625,'trong tai xe'!A$1:B$201,2,0)</f>
        <v>8T</v>
      </c>
      <c r="F625" s="262" t="s">
        <v>93</v>
      </c>
      <c r="G625" s="132" t="str">
        <f>VLOOKUP(F625,Destination!$B$3:$E$337,2,0)</f>
        <v>HCM</v>
      </c>
      <c r="H625" s="133">
        <f>VLOOKUP(F625,Destination!$B$2:$E$337,4,0)</f>
        <v>12</v>
      </c>
      <c r="I625" s="133">
        <f t="shared" si="20"/>
        <v>20</v>
      </c>
      <c r="J625" s="134">
        <f>INDEX(Cost!$A$2:$G$26,MATCH(I625,Cost!$A$2:$A$26,0),MATCH($E625,Cost!$A$2:$G$2,0))</f>
        <v>1057891</v>
      </c>
      <c r="K625" s="141"/>
      <c r="L625" s="142"/>
      <c r="M625" s="228">
        <f t="shared" si="21"/>
        <v>1057891</v>
      </c>
      <c r="N625" s="230"/>
      <c r="O625" s="144" t="str">
        <f>VLOOKUP($F625,Destination!B$3:G$338,6,0)</f>
        <v>THÙNG</v>
      </c>
      <c r="P625" s="231"/>
      <c r="Q625" s="198"/>
      <c r="R625" s="113"/>
      <c r="S625" s="113"/>
      <c r="T625" s="113"/>
      <c r="U625" s="113"/>
      <c r="V625" s="113"/>
      <c r="W625" s="113"/>
      <c r="X625" s="113"/>
      <c r="Y625" s="113"/>
      <c r="Z625" s="113"/>
      <c r="AA625" s="113"/>
      <c r="AB625" s="113"/>
      <c r="AC625" s="113"/>
      <c r="AD625" s="113"/>
      <c r="AE625" s="113"/>
      <c r="AF625" s="113"/>
      <c r="AG625" s="113"/>
      <c r="AH625" s="113"/>
      <c r="AI625" s="148"/>
    </row>
    <row r="626" spans="1:35" s="112" customFormat="1" ht="21.75" hidden="1" customHeight="1">
      <c r="A626" s="129">
        <f>IF(B625&lt;&gt;"",COUNTA(B$6:B625),"")</f>
        <v>620</v>
      </c>
      <c r="B626" s="217">
        <v>19791</v>
      </c>
      <c r="C626" s="249" t="s">
        <v>644</v>
      </c>
      <c r="D626" s="198">
        <v>2423</v>
      </c>
      <c r="E626" s="215" t="str">
        <f>VLOOKUP($B626,'trong tai xe'!A$1:B$201,2,0)</f>
        <v>8T</v>
      </c>
      <c r="F626" s="262" t="s">
        <v>99</v>
      </c>
      <c r="G626" s="132" t="str">
        <f>VLOOKUP(F626,Destination!$B$3:$E$337,2,0)</f>
        <v>Binh Duong</v>
      </c>
      <c r="H626" s="133">
        <f>VLOOKUP(F626,Destination!$B$2:$E$337,4,0)</f>
        <v>8</v>
      </c>
      <c r="I626" s="133">
        <f t="shared" si="20"/>
        <v>10</v>
      </c>
      <c r="J626" s="134">
        <f>INDEX(Cost!$A$2:$G$26,MATCH(I626,Cost!$A$2:$A$26,0),MATCH($E626,Cost!$A$2:$G$2,0))</f>
        <v>941356</v>
      </c>
      <c r="K626" s="141"/>
      <c r="L626" s="142"/>
      <c r="M626" s="228">
        <f t="shared" si="21"/>
        <v>941356</v>
      </c>
      <c r="N626" s="230"/>
      <c r="O626" s="144" t="str">
        <f>VLOOKUP($F626,Destination!B$3:G$338,6,0)</f>
        <v>BOARD</v>
      </c>
      <c r="P626" s="231"/>
      <c r="Q626" s="198"/>
      <c r="R626" s="113"/>
      <c r="S626" s="113"/>
      <c r="T626" s="113"/>
      <c r="U626" s="113"/>
      <c r="V626" s="113"/>
      <c r="W626" s="113"/>
      <c r="X626" s="113"/>
      <c r="Y626" s="113"/>
      <c r="Z626" s="113"/>
      <c r="AA626" s="113"/>
      <c r="AB626" s="113"/>
      <c r="AC626" s="113"/>
      <c r="AD626" s="113"/>
      <c r="AE626" s="113"/>
      <c r="AF626" s="113"/>
      <c r="AG626" s="113"/>
      <c r="AH626" s="113"/>
      <c r="AI626" s="148"/>
    </row>
    <row r="627" spans="1:35" s="112" customFormat="1" ht="21.75" hidden="1" customHeight="1">
      <c r="A627" s="129">
        <f>IF(B626&lt;&gt;"",COUNTA(B$6:B626),"")</f>
        <v>621</v>
      </c>
      <c r="B627" s="217">
        <v>1018</v>
      </c>
      <c r="C627" s="249" t="s">
        <v>644</v>
      </c>
      <c r="D627" s="198">
        <v>2431</v>
      </c>
      <c r="E627" s="215" t="str">
        <f>VLOOKUP($B627,'trong tai xe'!A$1:B$201,2,0)</f>
        <v>5T</v>
      </c>
      <c r="F627" s="262" t="s">
        <v>133</v>
      </c>
      <c r="G627" s="132" t="str">
        <f>VLOOKUP(F627,Destination!$B$3:$E$337,2,0)</f>
        <v>DI AN</v>
      </c>
      <c r="H627" s="133">
        <f>VLOOKUP(F627,Destination!$B$2:$E$337,4,0)</f>
        <v>6</v>
      </c>
      <c r="I627" s="133">
        <f t="shared" si="20"/>
        <v>10</v>
      </c>
      <c r="J627" s="134">
        <f>INDEX(Cost!$A$2:$G$26,MATCH(I627,Cost!$A$2:$A$26,0),MATCH($E627,Cost!$A$2:$G$2,0))</f>
        <v>505718</v>
      </c>
      <c r="K627" s="141"/>
      <c r="L627" s="142"/>
      <c r="M627" s="228">
        <f t="shared" si="21"/>
        <v>505718</v>
      </c>
      <c r="N627" s="230"/>
      <c r="O627" s="144">
        <f>VLOOKUP($F627,Destination!B$3:G$338,6,0)</f>
        <v>0</v>
      </c>
      <c r="P627" s="231"/>
      <c r="Q627" s="198"/>
      <c r="R627" s="113"/>
      <c r="S627" s="113"/>
      <c r="T627" s="113"/>
      <c r="U627" s="113"/>
      <c r="V627" s="113"/>
      <c r="W627" s="113"/>
      <c r="X627" s="113"/>
      <c r="Y627" s="113"/>
      <c r="Z627" s="113"/>
      <c r="AA627" s="113"/>
      <c r="AB627" s="113"/>
      <c r="AC627" s="113"/>
      <c r="AD627" s="113"/>
      <c r="AE627" s="113"/>
      <c r="AF627" s="113"/>
      <c r="AG627" s="113"/>
      <c r="AH627" s="113"/>
      <c r="AI627" s="148"/>
    </row>
    <row r="628" spans="1:35" s="112" customFormat="1" ht="21.75" customHeight="1">
      <c r="A628" s="129">
        <f>IF(B627&lt;&gt;"",COUNTA(B$6:B627),"")</f>
        <v>622</v>
      </c>
      <c r="B628" s="217">
        <v>8548</v>
      </c>
      <c r="C628" s="249" t="s">
        <v>644</v>
      </c>
      <c r="D628" s="198">
        <v>2388</v>
      </c>
      <c r="E628" s="215" t="str">
        <f>VLOOKUP($B628,'trong tai xe'!A$1:B$201,2,0)</f>
        <v>2.5T</v>
      </c>
      <c r="F628" s="262" t="s">
        <v>70</v>
      </c>
      <c r="G628" s="132" t="str">
        <f>VLOOKUP(F628,Destination!$B$3:$E$337,2,0)</f>
        <v>Tien Giang</v>
      </c>
      <c r="H628" s="133">
        <f>VLOOKUP(F628,Destination!$B$2:$E$337,4,0)</f>
        <v>107</v>
      </c>
      <c r="I628" s="133">
        <f t="shared" si="20"/>
        <v>110</v>
      </c>
      <c r="J628" s="134">
        <f>INDEX(Cost!$A$2:$G$26,MATCH(I628,Cost!$A$2:$A$26,0),MATCH($E628,Cost!$A$2:$G$2,0))</f>
        <v>1033254</v>
      </c>
      <c r="K628" s="141"/>
      <c r="L628" s="142"/>
      <c r="M628" s="228">
        <f t="shared" si="21"/>
        <v>1033254</v>
      </c>
      <c r="N628" s="230"/>
      <c r="O628" s="144" t="str">
        <f>VLOOKUP($F628,Destination!B$3:G$338,6,0)</f>
        <v>THÙNG</v>
      </c>
      <c r="P628" s="231"/>
      <c r="Q628" s="198"/>
      <c r="R628" s="113"/>
      <c r="S628" s="113"/>
      <c r="T628" s="113"/>
      <c r="U628" s="113"/>
      <c r="V628" s="113"/>
      <c r="W628" s="113"/>
      <c r="X628" s="113"/>
      <c r="Y628" s="113"/>
      <c r="Z628" s="113"/>
      <c r="AA628" s="113"/>
      <c r="AB628" s="113"/>
      <c r="AC628" s="113"/>
      <c r="AD628" s="113"/>
      <c r="AE628" s="113"/>
      <c r="AF628" s="113"/>
      <c r="AG628" s="113"/>
      <c r="AH628" s="113"/>
      <c r="AI628" s="148"/>
    </row>
    <row r="629" spans="1:35" s="112" customFormat="1" ht="21.75" hidden="1" customHeight="1">
      <c r="A629" s="129">
        <f>IF(B628&lt;&gt;"",COUNTA(B$6:B628),"")</f>
        <v>623</v>
      </c>
      <c r="B629" s="217">
        <v>46785</v>
      </c>
      <c r="C629" s="249" t="s">
        <v>644</v>
      </c>
      <c r="D629" s="198">
        <v>2393</v>
      </c>
      <c r="E629" s="215" t="str">
        <f>VLOOKUP($B629,'trong tai xe'!A$1:B$201,2,0)</f>
        <v>2.5T</v>
      </c>
      <c r="F629" s="262" t="s">
        <v>99</v>
      </c>
      <c r="G629" s="132" t="str">
        <f>VLOOKUP(F629,Destination!$B$3:$E$337,2,0)</f>
        <v>Binh Duong</v>
      </c>
      <c r="H629" s="133">
        <f>VLOOKUP(F629,Destination!$B$2:$E$337,4,0)</f>
        <v>8</v>
      </c>
      <c r="I629" s="133">
        <f t="shared" si="20"/>
        <v>10</v>
      </c>
      <c r="J629" s="134">
        <f>INDEX(Cost!$A$2:$G$26,MATCH(I629,Cost!$A$2:$A$26,0),MATCH($E629,Cost!$A$2:$G$2,0))</f>
        <v>375157</v>
      </c>
      <c r="K629" s="141"/>
      <c r="L629" s="142"/>
      <c r="M629" s="228">
        <f t="shared" si="21"/>
        <v>375157</v>
      </c>
      <c r="N629" s="230"/>
      <c r="O629" s="144" t="str">
        <f>VLOOKUP($F629,Destination!B$3:G$338,6,0)</f>
        <v>BOARD</v>
      </c>
      <c r="P629" s="231"/>
      <c r="Q629" s="198"/>
      <c r="R629" s="113"/>
      <c r="S629" s="113"/>
      <c r="T629" s="113"/>
      <c r="U629" s="113"/>
      <c r="V629" s="113"/>
      <c r="W629" s="113"/>
      <c r="X629" s="113"/>
      <c r="Y629" s="113"/>
      <c r="Z629" s="113"/>
      <c r="AA629" s="113"/>
      <c r="AB629" s="113"/>
      <c r="AC629" s="113"/>
      <c r="AD629" s="113"/>
      <c r="AE629" s="113"/>
      <c r="AF629" s="113"/>
      <c r="AG629" s="113"/>
      <c r="AH629" s="113"/>
      <c r="AI629" s="148"/>
    </row>
    <row r="630" spans="1:35" s="112" customFormat="1" ht="21.75" hidden="1" customHeight="1">
      <c r="A630" s="129">
        <f>IF(B629&lt;&gt;"",COUNTA(B$6:B629),"")</f>
        <v>624</v>
      </c>
      <c r="B630" s="217">
        <v>64551</v>
      </c>
      <c r="C630" s="249" t="s">
        <v>644</v>
      </c>
      <c r="D630" s="198">
        <v>2407</v>
      </c>
      <c r="E630" s="215" t="str">
        <f>VLOOKUP($B630,'trong tai xe'!A$1:B$201,2,0)</f>
        <v>5T</v>
      </c>
      <c r="F630" s="262" t="s">
        <v>69</v>
      </c>
      <c r="G630" s="132" t="str">
        <f>VLOOKUP(F630,Destination!$B$3:$E$337,2,0)</f>
        <v>HCM(Q9)</v>
      </c>
      <c r="H630" s="133">
        <f>VLOOKUP(F630,Destination!$B$2:$E$337,4,0)</f>
        <v>27</v>
      </c>
      <c r="I630" s="133">
        <f t="shared" si="20"/>
        <v>30</v>
      </c>
      <c r="J630" s="134">
        <f>INDEX(Cost!$A$2:$G$26,MATCH(I630,Cost!$A$2:$A$26,0),MATCH($E630,Cost!$A$2:$G$2,0))</f>
        <v>691065</v>
      </c>
      <c r="K630" s="141"/>
      <c r="L630" s="142"/>
      <c r="M630" s="228">
        <f t="shared" si="21"/>
        <v>691065</v>
      </c>
      <c r="N630" s="230"/>
      <c r="O630" s="144" t="str">
        <f>VLOOKUP($F630,Destination!B$3:G$338,6,0)</f>
        <v>THÙNG</v>
      </c>
      <c r="P630" s="231"/>
      <c r="Q630" s="198"/>
      <c r="R630" s="113"/>
      <c r="S630" s="113"/>
      <c r="T630" s="113"/>
      <c r="U630" s="113"/>
      <c r="V630" s="113"/>
      <c r="W630" s="113"/>
      <c r="X630" s="113"/>
      <c r="Y630" s="113"/>
      <c r="Z630" s="113"/>
      <c r="AA630" s="113"/>
      <c r="AB630" s="113"/>
      <c r="AC630" s="113"/>
      <c r="AD630" s="113"/>
      <c r="AE630" s="113"/>
      <c r="AF630" s="113"/>
      <c r="AG630" s="113"/>
      <c r="AH630" s="113"/>
      <c r="AI630" s="148"/>
    </row>
    <row r="631" spans="1:35" s="112" customFormat="1" ht="21.75" hidden="1" customHeight="1">
      <c r="A631" s="129">
        <f>IF(B630&lt;&gt;"",COUNTA(B$6:B630),"")</f>
        <v>625</v>
      </c>
      <c r="B631" s="217">
        <v>44457</v>
      </c>
      <c r="C631" s="249" t="s">
        <v>644</v>
      </c>
      <c r="D631" s="198">
        <v>2363</v>
      </c>
      <c r="E631" s="215" t="str">
        <f>VLOOKUP($B631,'trong tai xe'!A$1:B$201,2,0)</f>
        <v>2.5T</v>
      </c>
      <c r="F631" s="262" t="s">
        <v>69</v>
      </c>
      <c r="G631" s="132" t="str">
        <f>VLOOKUP(F631,Destination!$B$3:$E$337,2,0)</f>
        <v>HCM(Q9)</v>
      </c>
      <c r="H631" s="133">
        <f>VLOOKUP(F631,Destination!$B$2:$E$337,4,0)</f>
        <v>27</v>
      </c>
      <c r="I631" s="133">
        <f t="shared" si="20"/>
        <v>30</v>
      </c>
      <c r="J631" s="134">
        <f>INDEX(Cost!$A$2:$G$26,MATCH(I631,Cost!$A$2:$A$26,0),MATCH($E631,Cost!$A$2:$G$2,0))</f>
        <v>514557</v>
      </c>
      <c r="K631" s="141"/>
      <c r="L631" s="142"/>
      <c r="M631" s="228">
        <f t="shared" si="21"/>
        <v>514557</v>
      </c>
      <c r="N631" s="230"/>
      <c r="O631" s="144" t="str">
        <f>VLOOKUP($F631,Destination!B$3:G$338,6,0)</f>
        <v>THÙNG</v>
      </c>
      <c r="P631" s="231"/>
      <c r="Q631" s="198"/>
      <c r="R631" s="113"/>
      <c r="S631" s="113"/>
      <c r="T631" s="113"/>
      <c r="U631" s="113"/>
      <c r="V631" s="113"/>
      <c r="W631" s="113"/>
      <c r="X631" s="113"/>
      <c r="Y631" s="113"/>
      <c r="Z631" s="113"/>
      <c r="AA631" s="113"/>
      <c r="AB631" s="113"/>
      <c r="AC631" s="113"/>
      <c r="AD631" s="113"/>
      <c r="AE631" s="113"/>
      <c r="AF631" s="113"/>
      <c r="AG631" s="113"/>
      <c r="AH631" s="113"/>
      <c r="AI631" s="148"/>
    </row>
    <row r="632" spans="1:35" s="112" customFormat="1" ht="21.75" hidden="1" customHeight="1">
      <c r="A632" s="129">
        <f>IF(B631&lt;&gt;"",COUNTA(B$6:B631),"")</f>
        <v>626</v>
      </c>
      <c r="B632" s="217">
        <v>14459</v>
      </c>
      <c r="C632" s="249" t="s">
        <v>644</v>
      </c>
      <c r="D632" s="198">
        <v>2362</v>
      </c>
      <c r="E632" s="215" t="str">
        <f>VLOOKUP($B632,'trong tai xe'!A$1:B$201,2,0)</f>
        <v>1.2T</v>
      </c>
      <c r="F632" s="262" t="s">
        <v>78</v>
      </c>
      <c r="G632" s="132" t="str">
        <f>VLOOKUP(F632,Destination!$B$3:$E$337,2,0)</f>
        <v>HCM</v>
      </c>
      <c r="H632" s="133">
        <f>VLOOKUP(F632,Destination!$B$2:$E$337,4,0)</f>
        <v>35</v>
      </c>
      <c r="I632" s="133">
        <f t="shared" si="20"/>
        <v>40</v>
      </c>
      <c r="J632" s="134">
        <f>INDEX(Cost!$A$2:$G$26,MATCH(I632,Cost!$A$2:$A$26,0),MATCH($E632,Cost!$A$2:$G$2,0))</f>
        <v>521455</v>
      </c>
      <c r="K632" s="141"/>
      <c r="L632" s="142"/>
      <c r="M632" s="228">
        <f t="shared" si="21"/>
        <v>521455</v>
      </c>
      <c r="N632" s="230"/>
      <c r="O632" s="144" t="str">
        <f>VLOOKUP($F632,Destination!B$3:G$338,6,0)</f>
        <v>THÙNG</v>
      </c>
      <c r="P632" s="231"/>
      <c r="Q632" s="198"/>
      <c r="R632" s="113"/>
      <c r="S632" s="113"/>
      <c r="T632" s="113"/>
      <c r="U632" s="113"/>
      <c r="V632" s="113"/>
      <c r="W632" s="113"/>
      <c r="X632" s="113"/>
      <c r="Y632" s="113"/>
      <c r="Z632" s="113"/>
      <c r="AA632" s="113"/>
      <c r="AB632" s="113"/>
      <c r="AC632" s="113"/>
      <c r="AD632" s="113"/>
      <c r="AE632" s="113"/>
      <c r="AF632" s="113"/>
      <c r="AG632" s="113"/>
      <c r="AH632" s="113"/>
      <c r="AI632" s="148"/>
    </row>
    <row r="633" spans="1:35" s="112" customFormat="1" ht="21.75" hidden="1" customHeight="1">
      <c r="A633" s="129">
        <f>IF(B632&lt;&gt;"",COUNTA(B$6:B632),"")</f>
        <v>627</v>
      </c>
      <c r="B633" s="217">
        <v>4662</v>
      </c>
      <c r="C633" s="249" t="s">
        <v>644</v>
      </c>
      <c r="D633" s="198">
        <v>2385</v>
      </c>
      <c r="E633" s="215" t="str">
        <f>VLOOKUP($B633,'trong tai xe'!A$1:B$201,2,0)</f>
        <v>2.5T</v>
      </c>
      <c r="F633" s="262" t="s">
        <v>99</v>
      </c>
      <c r="G633" s="132" t="str">
        <f>VLOOKUP(F633,Destination!$B$3:$E$337,2,0)</f>
        <v>Binh Duong</v>
      </c>
      <c r="H633" s="133">
        <f>VLOOKUP(F633,Destination!$B$2:$E$337,4,0)</f>
        <v>8</v>
      </c>
      <c r="I633" s="133">
        <f t="shared" si="20"/>
        <v>10</v>
      </c>
      <c r="J633" s="134">
        <f>INDEX(Cost!$A$2:$G$26,MATCH(I633,Cost!$A$2:$A$26,0),MATCH($E633,Cost!$A$2:$G$2,0))</f>
        <v>375157</v>
      </c>
      <c r="K633" s="141"/>
      <c r="L633" s="142"/>
      <c r="M633" s="228">
        <f t="shared" si="21"/>
        <v>375157</v>
      </c>
      <c r="N633" s="230"/>
      <c r="O633" s="144" t="str">
        <f>VLOOKUP($F633,Destination!B$3:G$338,6,0)</f>
        <v>BOARD</v>
      </c>
      <c r="P633" s="231"/>
      <c r="Q633" s="198"/>
      <c r="R633" s="113"/>
      <c r="S633" s="113"/>
      <c r="T633" s="113"/>
      <c r="U633" s="113"/>
      <c r="V633" s="113"/>
      <c r="W633" s="113"/>
      <c r="X633" s="113"/>
      <c r="Y633" s="113"/>
      <c r="Z633" s="113"/>
      <c r="AA633" s="113"/>
      <c r="AB633" s="113"/>
      <c r="AC633" s="113"/>
      <c r="AD633" s="113"/>
      <c r="AE633" s="113"/>
      <c r="AF633" s="113"/>
      <c r="AG633" s="113"/>
      <c r="AH633" s="113"/>
      <c r="AI633" s="148"/>
    </row>
    <row r="634" spans="1:35" s="112" customFormat="1" ht="21.75" hidden="1" customHeight="1">
      <c r="A634" s="129">
        <f>IF(B633&lt;&gt;"",COUNTA(B$6:B633),"")</f>
        <v>628</v>
      </c>
      <c r="B634" s="217">
        <v>12803</v>
      </c>
      <c r="C634" s="249" t="s">
        <v>644</v>
      </c>
      <c r="D634" s="198">
        <v>2386</v>
      </c>
      <c r="E634" s="215" t="str">
        <f>VLOOKUP($B634,'trong tai xe'!A$1:B$201,2,0)</f>
        <v>2.5T</v>
      </c>
      <c r="F634" s="262" t="s">
        <v>84</v>
      </c>
      <c r="G634" s="132" t="str">
        <f>VLOOKUP(F634,Destination!$B$3:$E$337,2,0)</f>
        <v>Binh Duong</v>
      </c>
      <c r="H634" s="133">
        <f>VLOOKUP(F634,Destination!$B$2:$E$337,4,0)</f>
        <v>15</v>
      </c>
      <c r="I634" s="133">
        <f t="shared" si="20"/>
        <v>20</v>
      </c>
      <c r="J634" s="134">
        <f>INDEX(Cost!$A$2:$G$26,MATCH(I634,Cost!$A$2:$A$26,0),MATCH($E634,Cost!$A$2:$G$2,0))</f>
        <v>449720</v>
      </c>
      <c r="K634" s="141"/>
      <c r="L634" s="142"/>
      <c r="M634" s="228">
        <f t="shared" si="21"/>
        <v>449720</v>
      </c>
      <c r="N634" s="230"/>
      <c r="O634" s="144" t="str">
        <f>VLOOKUP($F634,Destination!B$3:G$338,6,0)</f>
        <v>BOARD</v>
      </c>
      <c r="P634" s="231"/>
      <c r="Q634" s="198"/>
      <c r="R634" s="113"/>
      <c r="S634" s="113"/>
      <c r="T634" s="113"/>
      <c r="U634" s="113"/>
      <c r="V634" s="113"/>
      <c r="W634" s="113"/>
      <c r="X634" s="113"/>
      <c r="Y634" s="113"/>
      <c r="Z634" s="113"/>
      <c r="AA634" s="113"/>
      <c r="AB634" s="113"/>
      <c r="AC634" s="113"/>
      <c r="AD634" s="113"/>
      <c r="AE634" s="113"/>
      <c r="AF634" s="113"/>
      <c r="AG634" s="113"/>
      <c r="AH634" s="113"/>
      <c r="AI634" s="148"/>
    </row>
    <row r="635" spans="1:35" s="112" customFormat="1" ht="21.75" hidden="1" customHeight="1">
      <c r="A635" s="129">
        <f>IF(B634&lt;&gt;"",COUNTA(B$6:B634),"")</f>
        <v>629</v>
      </c>
      <c r="B635" s="217">
        <v>14459</v>
      </c>
      <c r="C635" s="249" t="s">
        <v>644</v>
      </c>
      <c r="D635" s="198">
        <v>2387</v>
      </c>
      <c r="E635" s="215" t="str">
        <f>VLOOKUP($B635,'trong tai xe'!A$1:B$201,2,0)</f>
        <v>1.2T</v>
      </c>
      <c r="F635" s="262" t="s">
        <v>90</v>
      </c>
      <c r="G635" s="132" t="str">
        <f>VLOOKUP(F635,Destination!$B$3:$E$337,2,0)</f>
        <v>Binh Duong</v>
      </c>
      <c r="H635" s="133">
        <f>VLOOKUP(F635,Destination!$B$2:$E$337,4,0)</f>
        <v>35</v>
      </c>
      <c r="I635" s="133">
        <f t="shared" si="20"/>
        <v>40</v>
      </c>
      <c r="J635" s="134">
        <f>INDEX(Cost!$A$2:$G$26,MATCH(I635,Cost!$A$2:$A$26,0),MATCH($E635,Cost!$A$2:$G$2,0))</f>
        <v>521455</v>
      </c>
      <c r="K635" s="141"/>
      <c r="L635" s="142"/>
      <c r="M635" s="228">
        <f t="shared" si="21"/>
        <v>521455</v>
      </c>
      <c r="N635" s="230"/>
      <c r="O635" s="144" t="str">
        <f>VLOOKUP($F635,Destination!B$3:G$338,6,0)</f>
        <v>THÙNG</v>
      </c>
      <c r="P635" s="231"/>
      <c r="Q635" s="198"/>
      <c r="R635" s="113"/>
      <c r="S635" s="113"/>
      <c r="T635" s="113"/>
      <c r="U635" s="113"/>
      <c r="V635" s="113"/>
      <c r="W635" s="113"/>
      <c r="X635" s="113"/>
      <c r="Y635" s="113"/>
      <c r="Z635" s="113"/>
      <c r="AA635" s="113"/>
      <c r="AB635" s="113"/>
      <c r="AC635" s="113"/>
      <c r="AD635" s="113"/>
      <c r="AE635" s="113"/>
      <c r="AF635" s="113"/>
      <c r="AG635" s="113"/>
      <c r="AH635" s="113"/>
      <c r="AI635" s="148"/>
    </row>
    <row r="636" spans="1:35" s="112" customFormat="1" ht="21.75" hidden="1" customHeight="1">
      <c r="A636" s="129">
        <f>IF(B635&lt;&gt;"",COUNTA(B$6:B635),"")</f>
        <v>630</v>
      </c>
      <c r="B636" s="217">
        <v>7138</v>
      </c>
      <c r="C636" s="249" t="s">
        <v>644</v>
      </c>
      <c r="D636" s="198">
        <v>2389</v>
      </c>
      <c r="E636" s="215" t="str">
        <f>VLOOKUP($B636,'trong tai xe'!A$1:B$201,2,0)</f>
        <v>8T</v>
      </c>
      <c r="F636" s="262" t="s">
        <v>103</v>
      </c>
      <c r="G636" s="132" t="str">
        <f>VLOOKUP(F636,Destination!$B$3:$E$337,2,0)</f>
        <v>Binh Duong</v>
      </c>
      <c r="H636" s="133">
        <f>VLOOKUP(F636,Destination!$B$2:$E$337,4,0)</f>
        <v>25</v>
      </c>
      <c r="I636" s="133">
        <f t="shared" si="20"/>
        <v>30</v>
      </c>
      <c r="J636" s="134">
        <f>INDEX(Cost!$A$2:$G$26,MATCH(I636,Cost!$A$2:$A$26,0),MATCH($E636,Cost!$A$2:$G$2,0))</f>
        <v>1159225</v>
      </c>
      <c r="K636" s="141"/>
      <c r="L636" s="142"/>
      <c r="M636" s="228">
        <f t="shared" si="21"/>
        <v>1159225</v>
      </c>
      <c r="N636" s="230"/>
      <c r="O636" s="144" t="str">
        <f>VLOOKUP($F636,Destination!B$3:G$338,6,0)</f>
        <v>BOARD</v>
      </c>
      <c r="P636" s="231"/>
      <c r="Q636" s="198"/>
      <c r="R636" s="113"/>
      <c r="S636" s="113"/>
      <c r="T636" s="113"/>
      <c r="U636" s="113"/>
      <c r="V636" s="113"/>
      <c r="W636" s="113"/>
      <c r="X636" s="113"/>
      <c r="Y636" s="113"/>
      <c r="Z636" s="113"/>
      <c r="AA636" s="113"/>
      <c r="AB636" s="113"/>
      <c r="AC636" s="113"/>
      <c r="AD636" s="113"/>
      <c r="AE636" s="113"/>
      <c r="AF636" s="113"/>
      <c r="AG636" s="113"/>
      <c r="AH636" s="113"/>
      <c r="AI636" s="148"/>
    </row>
    <row r="637" spans="1:35" s="112" customFormat="1" ht="21.75" hidden="1" customHeight="1">
      <c r="A637" s="129">
        <f>IF(B636&lt;&gt;"",COUNTA(B$6:B636),"")</f>
        <v>631</v>
      </c>
      <c r="B637" s="217">
        <v>13780</v>
      </c>
      <c r="C637" s="249" t="s">
        <v>644</v>
      </c>
      <c r="D637" s="198">
        <v>2408</v>
      </c>
      <c r="E637" s="215" t="str">
        <f>VLOOKUP($B637,'trong tai xe'!A$1:B$201,2,0)</f>
        <v>5T</v>
      </c>
      <c r="F637" s="262" t="s">
        <v>86</v>
      </c>
      <c r="G637" s="132" t="str">
        <f>VLOOKUP(F637,Destination!$B$3:$E$337,2,0)</f>
        <v>Binh Duong</v>
      </c>
      <c r="H637" s="133">
        <f>VLOOKUP(F637,Destination!$B$2:$E$337,4,0)</f>
        <v>25</v>
      </c>
      <c r="I637" s="133">
        <f t="shared" si="20"/>
        <v>30</v>
      </c>
      <c r="J637" s="134">
        <f>INDEX(Cost!$A$2:$G$26,MATCH(I637,Cost!$A$2:$A$26,0),MATCH($E637,Cost!$A$2:$G$2,0))</f>
        <v>691065</v>
      </c>
      <c r="K637" s="141"/>
      <c r="L637" s="142"/>
      <c r="M637" s="228">
        <f t="shared" si="21"/>
        <v>691065</v>
      </c>
      <c r="N637" s="230"/>
      <c r="O637" s="144" t="str">
        <f>VLOOKUP($F637,Destination!B$3:G$338,6,0)</f>
        <v>BOARD</v>
      </c>
      <c r="P637" s="231"/>
      <c r="Q637" s="198"/>
      <c r="R637" s="113"/>
      <c r="S637" s="113"/>
      <c r="T637" s="113"/>
      <c r="U637" s="113"/>
      <c r="V637" s="113"/>
      <c r="W637" s="113"/>
      <c r="X637" s="113"/>
      <c r="Y637" s="113"/>
      <c r="Z637" s="113"/>
      <c r="AA637" s="113"/>
      <c r="AB637" s="113"/>
      <c r="AC637" s="113"/>
      <c r="AD637" s="113"/>
      <c r="AE637" s="113"/>
      <c r="AF637" s="113"/>
      <c r="AG637" s="113"/>
      <c r="AH637" s="113"/>
      <c r="AI637" s="148"/>
    </row>
    <row r="638" spans="1:35" s="112" customFormat="1" ht="21.75" hidden="1" customHeight="1">
      <c r="A638" s="129">
        <f>IF(B637&lt;&gt;"",COUNTA(B$6:B637),"")</f>
        <v>632</v>
      </c>
      <c r="B638" s="217">
        <v>1096</v>
      </c>
      <c r="C638" s="249" t="s">
        <v>644</v>
      </c>
      <c r="D638" s="198">
        <v>2436</v>
      </c>
      <c r="E638" s="215" t="str">
        <f>VLOOKUP($B638,'trong tai xe'!A$1:B$201,2,0)</f>
        <v>2.5T</v>
      </c>
      <c r="F638" s="262" t="s">
        <v>82</v>
      </c>
      <c r="G638" s="132" t="str">
        <f>VLOOKUP(F638,Destination!$B$3:$E$337,2,0)</f>
        <v>HCM</v>
      </c>
      <c r="H638" s="133">
        <f>VLOOKUP(F638,Destination!$B$2:$E$337,4,0)</f>
        <v>35</v>
      </c>
      <c r="I638" s="133">
        <f t="shared" si="20"/>
        <v>40</v>
      </c>
      <c r="J638" s="134">
        <f>INDEX(Cost!$A$2:$G$26,MATCH(I638,Cost!$A$2:$A$26,0),MATCH($E638,Cost!$A$2:$G$2,0))</f>
        <v>579395</v>
      </c>
      <c r="K638" s="141"/>
      <c r="L638" s="142"/>
      <c r="M638" s="228">
        <f t="shared" si="21"/>
        <v>579395</v>
      </c>
      <c r="N638" s="230"/>
      <c r="O638" s="144" t="str">
        <f>VLOOKUP($F638,Destination!B$3:G$338,6,0)</f>
        <v>BOARD</v>
      </c>
      <c r="P638" s="231"/>
      <c r="Q638" s="198"/>
      <c r="R638" s="113"/>
      <c r="S638" s="113"/>
      <c r="T638" s="113"/>
      <c r="U638" s="113"/>
      <c r="V638" s="113"/>
      <c r="W638" s="113"/>
      <c r="X638" s="113"/>
      <c r="Y638" s="113"/>
      <c r="Z638" s="113"/>
      <c r="AA638" s="113"/>
      <c r="AB638" s="113"/>
      <c r="AC638" s="113"/>
      <c r="AD638" s="113"/>
      <c r="AE638" s="113"/>
      <c r="AF638" s="113"/>
      <c r="AG638" s="113"/>
      <c r="AH638" s="113"/>
      <c r="AI638" s="148"/>
    </row>
    <row r="639" spans="1:35" s="112" customFormat="1" ht="21.75" hidden="1" customHeight="1">
      <c r="A639" s="129">
        <f>IF(B638&lt;&gt;"",COUNTA(B$6:B638),"")</f>
        <v>633</v>
      </c>
      <c r="B639" s="254" t="s">
        <v>43</v>
      </c>
      <c r="C639" s="249" t="s">
        <v>644</v>
      </c>
      <c r="D639" s="198">
        <v>2378</v>
      </c>
      <c r="E639" s="215" t="str">
        <f>VLOOKUP($B639,'trong tai xe'!A$1:B$201,2,0)</f>
        <v>8T</v>
      </c>
      <c r="F639" s="262" t="s">
        <v>140</v>
      </c>
      <c r="G639" s="132" t="str">
        <f>VLOOKUP(F639,Destination!$B$3:$E$337,2,0)</f>
        <v>Vung Tau</v>
      </c>
      <c r="H639" s="133">
        <f>VLOOKUP(F639,Destination!$B$2:$E$337,4,0)</f>
        <v>100</v>
      </c>
      <c r="I639" s="133">
        <f t="shared" si="20"/>
        <v>100</v>
      </c>
      <c r="J639" s="134">
        <f>INDEX(Cost!$A$2:$G$26,MATCH(I639,Cost!$A$2:$A$26,0),MATCH($E639,Cost!$A$2:$G$2,0))</f>
        <v>1868569</v>
      </c>
      <c r="K639" s="141"/>
      <c r="L639" s="142"/>
      <c r="M639" s="228">
        <f t="shared" si="21"/>
        <v>1868569</v>
      </c>
      <c r="N639" s="230"/>
      <c r="O639" s="144">
        <f>VLOOKUP($F639,Destination!B$3:G$338,6,0)</f>
        <v>0</v>
      </c>
      <c r="P639" s="231"/>
      <c r="Q639" s="198"/>
      <c r="R639" s="113"/>
      <c r="S639" s="113"/>
      <c r="T639" s="113"/>
      <c r="U639" s="113"/>
      <c r="V639" s="113"/>
      <c r="W639" s="113"/>
      <c r="X639" s="113"/>
      <c r="Y639" s="113"/>
      <c r="Z639" s="113"/>
      <c r="AA639" s="113"/>
      <c r="AB639" s="113"/>
      <c r="AC639" s="113"/>
      <c r="AD639" s="113"/>
      <c r="AE639" s="113"/>
      <c r="AF639" s="113"/>
      <c r="AG639" s="113"/>
      <c r="AH639" s="113"/>
      <c r="AI639" s="148"/>
    </row>
    <row r="640" spans="1:35" s="112" customFormat="1" ht="21.75" hidden="1" customHeight="1">
      <c r="A640" s="129">
        <f>IF(B639&lt;&gt;"",COUNTA(B$6:B639),"")</f>
        <v>634</v>
      </c>
      <c r="B640" s="217">
        <v>10658</v>
      </c>
      <c r="C640" s="249" t="s">
        <v>644</v>
      </c>
      <c r="D640" s="198">
        <v>2374</v>
      </c>
      <c r="E640" s="215" t="str">
        <f>VLOOKUP($B640,'trong tai xe'!A$1:B$201,2,0)</f>
        <v>10T</v>
      </c>
      <c r="F640" s="262" t="s">
        <v>135</v>
      </c>
      <c r="G640" s="132" t="str">
        <f>VLOOKUP(F640,Destination!$B$3:$E$337,2,0)</f>
        <v>HAU GIANG</v>
      </c>
      <c r="H640" s="133">
        <f>VLOOKUP(F640,Destination!$B$2:$E$337,4,0)</f>
        <v>240</v>
      </c>
      <c r="I640" s="133">
        <f t="shared" si="20"/>
        <v>240</v>
      </c>
      <c r="J640" s="134">
        <f>INDEX(Cost!$A$2:$G$26,MATCH(I640,Cost!$A$2:$A$26,0),MATCH($E640,Cost!$A$2:$G$2,0))</f>
        <v>0</v>
      </c>
      <c r="K640" s="141"/>
      <c r="L640" s="142"/>
      <c r="M640" s="228">
        <f t="shared" si="21"/>
        <v>0</v>
      </c>
      <c r="N640" s="230"/>
      <c r="O640" s="144" t="str">
        <f>VLOOKUP($F640,Destination!B$3:G$338,6,0)</f>
        <v>THÙNG</v>
      </c>
      <c r="P640" s="231"/>
      <c r="Q640" s="198"/>
      <c r="R640" s="113"/>
      <c r="S640" s="113"/>
      <c r="T640" s="113"/>
      <c r="U640" s="113"/>
      <c r="V640" s="113"/>
      <c r="W640" s="113"/>
      <c r="X640" s="113"/>
      <c r="Y640" s="113"/>
      <c r="Z640" s="113"/>
      <c r="AA640" s="113"/>
      <c r="AB640" s="113"/>
      <c r="AC640" s="113"/>
      <c r="AD640" s="113"/>
      <c r="AE640" s="113"/>
      <c r="AF640" s="113"/>
      <c r="AG640" s="113"/>
      <c r="AH640" s="113"/>
      <c r="AI640" s="148"/>
    </row>
    <row r="641" spans="1:113" s="112" customFormat="1" ht="21.75" hidden="1" customHeight="1">
      <c r="A641" s="129">
        <f>IF(B640&lt;&gt;"",COUNTA(B$6:B640),"")</f>
        <v>635</v>
      </c>
      <c r="B641" s="217">
        <v>46785</v>
      </c>
      <c r="C641" s="249" t="s">
        <v>644</v>
      </c>
      <c r="D641" s="198">
        <v>2429</v>
      </c>
      <c r="E641" s="215" t="str">
        <f>VLOOKUP($B641,'trong tai xe'!A$1:B$201,2,0)</f>
        <v>2.5T</v>
      </c>
      <c r="F641" s="262" t="s">
        <v>132</v>
      </c>
      <c r="G641" s="132" t="str">
        <f>VLOOKUP(F641,Destination!$B$3:$E$337,2,0)</f>
        <v>Binh Duong</v>
      </c>
      <c r="H641" s="133">
        <f>VLOOKUP(F641,Destination!$B$2:$E$337,4,0)</f>
        <v>13</v>
      </c>
      <c r="I641" s="133">
        <f t="shared" si="20"/>
        <v>20</v>
      </c>
      <c r="J641" s="134">
        <f>INDEX(Cost!$A$2:$G$26,MATCH(I641,Cost!$A$2:$A$26,0),MATCH($E641,Cost!$A$2:$G$2,0))</f>
        <v>449720</v>
      </c>
      <c r="K641" s="141"/>
      <c r="L641" s="142"/>
      <c r="M641" s="228">
        <f t="shared" si="21"/>
        <v>449720</v>
      </c>
      <c r="N641" s="230"/>
      <c r="O641" s="144" t="str">
        <f>VLOOKUP($F641,Destination!B$3:G$338,6,0)</f>
        <v>THÙNG</v>
      </c>
      <c r="P641" s="231"/>
      <c r="Q641" s="198"/>
      <c r="R641" s="113"/>
      <c r="S641" s="113"/>
      <c r="T641" s="113"/>
      <c r="U641" s="113"/>
      <c r="V641" s="113"/>
      <c r="W641" s="113"/>
      <c r="X641" s="113"/>
      <c r="Y641" s="113"/>
      <c r="Z641" s="113"/>
      <c r="AA641" s="113"/>
      <c r="AB641" s="113"/>
      <c r="AC641" s="113"/>
      <c r="AD641" s="113"/>
      <c r="AE641" s="113"/>
      <c r="AF641" s="113"/>
      <c r="AG641" s="113"/>
      <c r="AH641" s="113"/>
      <c r="AI641" s="148"/>
    </row>
    <row r="642" spans="1:113" s="112" customFormat="1" ht="21.75" hidden="1" customHeight="1">
      <c r="A642" s="129">
        <f>IF(B641&lt;&gt;"",COUNTA(B$6:B641),"")</f>
        <v>636</v>
      </c>
      <c r="B642" s="217">
        <v>1018</v>
      </c>
      <c r="C642" s="249" t="s">
        <v>645</v>
      </c>
      <c r="D642" s="198">
        <v>2452</v>
      </c>
      <c r="E642" s="215" t="str">
        <f>VLOOKUP($B642,'trong tai xe'!A$1:B$201,2,0)</f>
        <v>5T</v>
      </c>
      <c r="F642" s="51" t="s">
        <v>124</v>
      </c>
      <c r="G642" s="132" t="str">
        <f>VLOOKUP(F642,Destination!$B$3:$E$337,2,0)</f>
        <v>Tay Ninh</v>
      </c>
      <c r="H642" s="133">
        <f>VLOOKUP(F642,Destination!$B$2:$E$337,4,0)</f>
        <v>52</v>
      </c>
      <c r="I642" s="133">
        <f t="shared" si="20"/>
        <v>60</v>
      </c>
      <c r="J642" s="134">
        <f>INDEX(Cost!$A$2:$G$26,MATCH(I642,Cost!$A$2:$A$26,0),MATCH($E642,Cost!$A$2:$G$2,0))</f>
        <v>954001</v>
      </c>
      <c r="K642" s="141"/>
      <c r="L642" s="142"/>
      <c r="M642" s="228">
        <f t="shared" si="21"/>
        <v>954001</v>
      </c>
      <c r="N642" s="230"/>
      <c r="O642" s="144" t="str">
        <f>VLOOKUP($F642,Destination!B$3:G$338,6,0)</f>
        <v>THÙNG</v>
      </c>
      <c r="P642" s="231"/>
      <c r="Q642" s="198"/>
      <c r="R642" s="113"/>
      <c r="S642" s="113"/>
      <c r="T642" s="113"/>
      <c r="U642" s="113"/>
      <c r="V642" s="113"/>
      <c r="W642" s="113"/>
      <c r="X642" s="113"/>
      <c r="Y642" s="113"/>
      <c r="Z642" s="113"/>
      <c r="AA642" s="113"/>
      <c r="AB642" s="113"/>
      <c r="AC642" s="113"/>
      <c r="AD642" s="113"/>
      <c r="AE642" s="113"/>
      <c r="AF642" s="113"/>
      <c r="AG642" s="113"/>
      <c r="AH642" s="113"/>
      <c r="AI642" s="148"/>
    </row>
    <row r="643" spans="1:113" s="112" customFormat="1" ht="21.75" hidden="1" customHeight="1">
      <c r="A643" s="129">
        <f>IF(B642&lt;&gt;"",COUNTA(B$6:B642),"")</f>
        <v>637</v>
      </c>
      <c r="B643" s="217">
        <v>44457</v>
      </c>
      <c r="C643" s="249" t="s">
        <v>645</v>
      </c>
      <c r="D643" s="198">
        <v>2457</v>
      </c>
      <c r="E643" s="215" t="str">
        <f>VLOOKUP($B643,'trong tai xe'!A$1:B$201,2,0)</f>
        <v>2.5T</v>
      </c>
      <c r="F643" s="262" t="s">
        <v>69</v>
      </c>
      <c r="G643" s="132" t="str">
        <f>VLOOKUP(F643,Destination!$B$3:$E$337,2,0)</f>
        <v>HCM(Q9)</v>
      </c>
      <c r="H643" s="133">
        <f>VLOOKUP(F643,Destination!$B$2:$E$337,4,0)</f>
        <v>27</v>
      </c>
      <c r="I643" s="133">
        <f t="shared" si="20"/>
        <v>30</v>
      </c>
      <c r="J643" s="134">
        <f>INDEX(Cost!$A$2:$G$26,MATCH(I643,Cost!$A$2:$A$26,0),MATCH($E643,Cost!$A$2:$G$2,0))</f>
        <v>514557</v>
      </c>
      <c r="K643" s="141"/>
      <c r="L643" s="142"/>
      <c r="M643" s="228">
        <f t="shared" si="21"/>
        <v>514557</v>
      </c>
      <c r="N643" s="230"/>
      <c r="O643" s="144" t="str">
        <f>VLOOKUP($F643,Destination!B$3:G$338,6,0)</f>
        <v>THÙNG</v>
      </c>
      <c r="P643" s="231"/>
      <c r="Q643" s="198"/>
      <c r="R643" s="113"/>
      <c r="S643" s="113"/>
      <c r="T643" s="113"/>
      <c r="U643" s="113"/>
      <c r="V643" s="113"/>
      <c r="W643" s="113"/>
      <c r="X643" s="113"/>
      <c r="Y643" s="113"/>
      <c r="Z643" s="113"/>
      <c r="AA643" s="113"/>
      <c r="AB643" s="113"/>
      <c r="AC643" s="113"/>
      <c r="AD643" s="113"/>
      <c r="AE643" s="113"/>
      <c r="AF643" s="113"/>
      <c r="AG643" s="113"/>
      <c r="AH643" s="113"/>
      <c r="AI643" s="148"/>
    </row>
    <row r="644" spans="1:113" s="112" customFormat="1" ht="21.75" hidden="1" customHeight="1">
      <c r="A644" s="129">
        <f>IF(B643&lt;&gt;"",COUNTA(B$6:B643),"")</f>
        <v>638</v>
      </c>
      <c r="B644" s="217">
        <v>6980</v>
      </c>
      <c r="C644" s="249" t="s">
        <v>645</v>
      </c>
      <c r="D644" s="198">
        <v>2456</v>
      </c>
      <c r="E644" s="215" t="str">
        <f>VLOOKUP($B644,'trong tai xe'!A$1:B$201,2,0)</f>
        <v>5T</v>
      </c>
      <c r="F644" s="262" t="s">
        <v>69</v>
      </c>
      <c r="G644" s="132" t="str">
        <f>VLOOKUP(F644,Destination!$B$3:$E$337,2,0)</f>
        <v>HCM(Q9)</v>
      </c>
      <c r="H644" s="133">
        <f>VLOOKUP(F644,Destination!$B$2:$E$337,4,0)</f>
        <v>27</v>
      </c>
      <c r="I644" s="133">
        <f t="shared" si="20"/>
        <v>30</v>
      </c>
      <c r="J644" s="134">
        <f>INDEX(Cost!$A$2:$G$26,MATCH(I644,Cost!$A$2:$A$26,0),MATCH($E644,Cost!$A$2:$G$2,0))</f>
        <v>691065</v>
      </c>
      <c r="K644" s="141"/>
      <c r="L644" s="142"/>
      <c r="M644" s="228">
        <f t="shared" si="21"/>
        <v>691065</v>
      </c>
      <c r="N644" s="230"/>
      <c r="O644" s="144" t="str">
        <f>VLOOKUP($F644,Destination!B$3:G$338,6,0)</f>
        <v>THÙNG</v>
      </c>
      <c r="P644" s="231"/>
      <c r="Q644" s="198"/>
      <c r="R644" s="113"/>
      <c r="S644" s="113"/>
      <c r="T644" s="113"/>
      <c r="U644" s="113"/>
      <c r="V644" s="113"/>
      <c r="W644" s="113"/>
      <c r="X644" s="113"/>
      <c r="Y644" s="113"/>
      <c r="Z644" s="113"/>
      <c r="AA644" s="113"/>
      <c r="AB644" s="113"/>
      <c r="AC644" s="113"/>
      <c r="AD644" s="113"/>
      <c r="AE644" s="113"/>
      <c r="AF644" s="113"/>
      <c r="AG644" s="113"/>
      <c r="AH644" s="113"/>
      <c r="AI644" s="148"/>
    </row>
    <row r="645" spans="1:113" s="112" customFormat="1" ht="21.75" hidden="1" customHeight="1">
      <c r="A645" s="129">
        <f>IF(B644&lt;&gt;"",COUNTA(B$6:B644),"")</f>
        <v>639</v>
      </c>
      <c r="B645" s="217">
        <v>6980</v>
      </c>
      <c r="C645" s="249" t="s">
        <v>645</v>
      </c>
      <c r="D645" s="198">
        <v>2365</v>
      </c>
      <c r="E645" s="215" t="str">
        <f>VLOOKUP($B645,'trong tai xe'!A$1:B$201,2,0)</f>
        <v>5T</v>
      </c>
      <c r="F645" s="262" t="s">
        <v>69</v>
      </c>
      <c r="G645" s="132" t="str">
        <f>VLOOKUP(F645,Destination!$B$3:$E$337,2,0)</f>
        <v>HCM(Q9)</v>
      </c>
      <c r="H645" s="133">
        <f>VLOOKUP(F645,Destination!$B$2:$E$337,4,0)</f>
        <v>27</v>
      </c>
      <c r="I645" s="133">
        <f t="shared" si="20"/>
        <v>30</v>
      </c>
      <c r="J645" s="134">
        <f>INDEX(Cost!$A$2:$G$26,MATCH(I645,Cost!$A$2:$A$26,0),MATCH($E645,Cost!$A$2:$G$2,0))</f>
        <v>691065</v>
      </c>
      <c r="K645" s="141"/>
      <c r="L645" s="142"/>
      <c r="M645" s="228">
        <f t="shared" si="21"/>
        <v>691065</v>
      </c>
      <c r="N645" s="230"/>
      <c r="O645" s="144" t="str">
        <f>VLOOKUP($F645,Destination!B$3:G$338,6,0)</f>
        <v>THÙNG</v>
      </c>
      <c r="P645" s="231"/>
      <c r="Q645" s="198"/>
      <c r="R645" s="113"/>
      <c r="S645" s="113"/>
      <c r="T645" s="113"/>
      <c r="U645" s="113"/>
      <c r="V645" s="113"/>
      <c r="W645" s="113"/>
      <c r="X645" s="113"/>
      <c r="Y645" s="113"/>
      <c r="Z645" s="113"/>
      <c r="AA645" s="113"/>
      <c r="AB645" s="113"/>
      <c r="AC645" s="113"/>
      <c r="AD645" s="113"/>
      <c r="AE645" s="113"/>
      <c r="AF645" s="113"/>
      <c r="AG645" s="113"/>
      <c r="AH645" s="113"/>
      <c r="AI645" s="148"/>
    </row>
    <row r="646" spans="1:113" s="112" customFormat="1" ht="21.75" hidden="1" customHeight="1">
      <c r="A646" s="129">
        <f>IF(B645&lt;&gt;"",COUNTA(B$6:B645),"")</f>
        <v>640</v>
      </c>
      <c r="B646" s="217">
        <v>64551</v>
      </c>
      <c r="C646" s="249" t="s">
        <v>645</v>
      </c>
      <c r="D646" s="198">
        <v>2469</v>
      </c>
      <c r="E646" s="215" t="str">
        <f>VLOOKUP($B646,'trong tai xe'!A$1:B$201,2,0)</f>
        <v>5T</v>
      </c>
      <c r="F646" s="262" t="s">
        <v>91</v>
      </c>
      <c r="G646" s="132" t="str">
        <f>VLOOKUP(F646,Destination!$B$3:$E$337,2,0)</f>
        <v>LONG AN</v>
      </c>
      <c r="H646" s="133">
        <f>VLOOKUP(F646,Destination!$B$2:$E$337,4,0)</f>
        <v>64</v>
      </c>
      <c r="I646" s="133">
        <f t="shared" si="20"/>
        <v>70</v>
      </c>
      <c r="J646" s="134">
        <f>INDEX(Cost!$A$2:$G$26,MATCH(I646,Cost!$A$2:$A$26,0),MATCH($E646,Cost!$A$2:$G$2,0))</f>
        <v>1035900</v>
      </c>
      <c r="K646" s="141"/>
      <c r="L646" s="142"/>
      <c r="M646" s="228">
        <f t="shared" si="21"/>
        <v>1035900</v>
      </c>
      <c r="N646" s="230"/>
      <c r="O646" s="144" t="str">
        <f>VLOOKUP($F646,Destination!B$3:G$338,6,0)</f>
        <v>BOARD</v>
      </c>
      <c r="P646" s="231"/>
      <c r="Q646" s="198"/>
      <c r="R646" s="113"/>
      <c r="S646" s="113"/>
      <c r="T646" s="113"/>
      <c r="U646" s="113"/>
      <c r="V646" s="113"/>
      <c r="W646" s="113"/>
      <c r="X646" s="113"/>
      <c r="Y646" s="113"/>
      <c r="Z646" s="113"/>
      <c r="AA646" s="113"/>
      <c r="AB646" s="113"/>
      <c r="AC646" s="113"/>
      <c r="AD646" s="113"/>
      <c r="AE646" s="113"/>
      <c r="AF646" s="113"/>
      <c r="AG646" s="113"/>
      <c r="AH646" s="113"/>
      <c r="AI646" s="148"/>
    </row>
    <row r="647" spans="1:113" s="112" customFormat="1" ht="21.75" hidden="1" customHeight="1">
      <c r="A647" s="129">
        <f>IF(B646&lt;&gt;"",COUNTA(B$6:B646),"")</f>
        <v>641</v>
      </c>
      <c r="B647" s="217">
        <v>3297</v>
      </c>
      <c r="C647" s="249" t="s">
        <v>645</v>
      </c>
      <c r="D647" s="198">
        <v>2471</v>
      </c>
      <c r="E647" s="215" t="str">
        <f>VLOOKUP($B647,'trong tai xe'!A$1:B$201,2,0)</f>
        <v>8T</v>
      </c>
      <c r="F647" s="262" t="s">
        <v>117</v>
      </c>
      <c r="G647" s="132" t="str">
        <f>VLOOKUP(F647,Destination!$B$3:$E$337,2,0)</f>
        <v>Long An</v>
      </c>
      <c r="H647" s="133">
        <f>VLOOKUP(F647,Destination!$B$2:$E$337,4,0)</f>
        <v>93</v>
      </c>
      <c r="I647" s="133">
        <f t="shared" si="20"/>
        <v>100</v>
      </c>
      <c r="J647" s="134">
        <f>INDEX(Cost!$A$2:$G$26,MATCH(I647,Cost!$A$2:$A$26,0),MATCH($E647,Cost!$A$2:$G$2,0))</f>
        <v>1868569</v>
      </c>
      <c r="K647" s="141"/>
      <c r="L647" s="142"/>
      <c r="M647" s="228">
        <f t="shared" si="21"/>
        <v>1868569</v>
      </c>
      <c r="N647" s="230"/>
      <c r="O647" s="144" t="str">
        <f>VLOOKUP($F647,Destination!B$3:G$338,6,0)</f>
        <v>THÙNG</v>
      </c>
      <c r="P647" s="231"/>
      <c r="Q647" s="198"/>
      <c r="R647" s="113"/>
      <c r="S647" s="113"/>
      <c r="T647" s="113"/>
      <c r="U647" s="113"/>
      <c r="V647" s="113"/>
      <c r="W647" s="113"/>
      <c r="X647" s="113"/>
      <c r="Y647" s="113"/>
      <c r="Z647" s="113"/>
      <c r="AA647" s="113"/>
      <c r="AB647" s="113"/>
      <c r="AC647" s="113"/>
      <c r="AD647" s="113"/>
      <c r="AE647" s="113"/>
      <c r="AF647" s="113"/>
      <c r="AG647" s="113"/>
      <c r="AH647" s="113"/>
      <c r="AI647" s="148"/>
    </row>
    <row r="648" spans="1:113" s="113" customFormat="1" ht="21.75" hidden="1" customHeight="1">
      <c r="A648" s="129">
        <f>IF(B647&lt;&gt;"",COUNTA(B$6:B647),"")</f>
        <v>642</v>
      </c>
      <c r="B648" s="217">
        <v>2959</v>
      </c>
      <c r="C648" s="249" t="s">
        <v>645</v>
      </c>
      <c r="D648" s="198">
        <v>2473</v>
      </c>
      <c r="E648" s="215" t="str">
        <f>VLOOKUP($B648,'trong tai xe'!A$1:B$201,2,0)</f>
        <v>2.5T</v>
      </c>
      <c r="F648" s="262" t="s">
        <v>86</v>
      </c>
      <c r="G648" s="132" t="str">
        <f>VLOOKUP(F648,Destination!$B$3:$E$337,2,0)</f>
        <v>Binh Duong</v>
      </c>
      <c r="H648" s="133">
        <f>VLOOKUP(F648,Destination!$B$2:$E$337,4,0)</f>
        <v>25</v>
      </c>
      <c r="I648" s="133">
        <f t="shared" ref="I648:I711" si="22">ROUNDUP(H648,-1)</f>
        <v>30</v>
      </c>
      <c r="J648" s="134">
        <f>INDEX(Cost!$A$2:$G$26,MATCH(I648,Cost!$A$2:$A$26,0),MATCH($E648,Cost!$A$2:$G$2,0))</f>
        <v>514557</v>
      </c>
      <c r="K648" s="141"/>
      <c r="L648" s="142"/>
      <c r="M648" s="228">
        <f t="shared" ref="M648:M711" si="23">IF(I648="","",J648+K648)</f>
        <v>514557</v>
      </c>
      <c r="N648" s="230"/>
      <c r="O648" s="144" t="str">
        <f>VLOOKUP($F648,Destination!B$3:G$338,6,0)</f>
        <v>BOARD</v>
      </c>
      <c r="P648" s="231"/>
      <c r="Q648" s="198"/>
      <c r="AI648" s="149"/>
      <c r="AJ648" s="149"/>
      <c r="AK648" s="149"/>
      <c r="AL648" s="149"/>
      <c r="AM648" s="149"/>
      <c r="AN648" s="149"/>
      <c r="AO648" s="149"/>
      <c r="AP648" s="149"/>
      <c r="AQ648" s="149"/>
      <c r="AR648" s="149"/>
      <c r="AS648" s="149"/>
      <c r="AT648" s="149"/>
      <c r="AU648" s="149"/>
      <c r="AV648" s="149"/>
      <c r="AW648" s="149"/>
      <c r="AX648" s="149"/>
      <c r="AY648" s="149"/>
      <c r="AZ648" s="149"/>
      <c r="BA648" s="149"/>
      <c r="BB648" s="149"/>
      <c r="BC648" s="149"/>
      <c r="BD648" s="149"/>
      <c r="BE648" s="149"/>
      <c r="BF648" s="149"/>
      <c r="BG648" s="149"/>
      <c r="BH648" s="149"/>
      <c r="BI648" s="149"/>
      <c r="BJ648" s="149"/>
      <c r="BK648" s="149"/>
      <c r="BL648" s="149"/>
      <c r="BM648" s="149"/>
      <c r="BN648" s="149"/>
      <c r="BO648" s="149"/>
      <c r="BP648" s="149"/>
      <c r="BQ648" s="149"/>
      <c r="BR648" s="149"/>
      <c r="BS648" s="149"/>
      <c r="BT648" s="149"/>
      <c r="BU648" s="149"/>
      <c r="BV648" s="149"/>
      <c r="BW648" s="149"/>
      <c r="BX648" s="149"/>
      <c r="BY648" s="149"/>
      <c r="BZ648" s="149"/>
      <c r="CA648" s="149"/>
      <c r="CB648" s="149"/>
      <c r="CC648" s="149"/>
      <c r="CD648" s="149"/>
      <c r="CE648" s="149"/>
      <c r="CF648" s="149"/>
      <c r="CG648" s="149"/>
      <c r="CH648" s="149"/>
      <c r="CI648" s="149"/>
      <c r="CJ648" s="149"/>
      <c r="CK648" s="149"/>
      <c r="CL648" s="149"/>
      <c r="CM648" s="149"/>
      <c r="CN648" s="149"/>
      <c r="CO648" s="149"/>
      <c r="CP648" s="149"/>
      <c r="CQ648" s="149"/>
      <c r="CR648" s="149"/>
      <c r="CS648" s="149"/>
      <c r="CT648" s="149"/>
      <c r="CU648" s="149"/>
      <c r="CV648" s="149"/>
      <c r="CW648" s="149"/>
      <c r="CX648" s="149"/>
      <c r="CY648" s="149"/>
      <c r="CZ648" s="149"/>
      <c r="DA648" s="149"/>
      <c r="DB648" s="149"/>
      <c r="DC648" s="149"/>
      <c r="DD648" s="149"/>
      <c r="DE648" s="149"/>
      <c r="DF648" s="149"/>
      <c r="DG648" s="149"/>
      <c r="DH648" s="149"/>
      <c r="DI648" s="149"/>
    </row>
    <row r="649" spans="1:113" s="113" customFormat="1" ht="21.75" hidden="1" customHeight="1">
      <c r="A649" s="129">
        <f>IF(B648&lt;&gt;"",COUNTA(B$6:B648),"")</f>
        <v>643</v>
      </c>
      <c r="B649" s="217">
        <v>46785</v>
      </c>
      <c r="C649" s="249" t="s">
        <v>645</v>
      </c>
      <c r="D649" s="198">
        <v>2611</v>
      </c>
      <c r="E649" s="215" t="str">
        <f>VLOOKUP($B649,'trong tai xe'!A$1:B$201,2,0)</f>
        <v>2.5T</v>
      </c>
      <c r="F649" s="262" t="s">
        <v>230</v>
      </c>
      <c r="G649" s="132" t="str">
        <f>VLOOKUP(F649,Destination!$B$3:$E$337,2,0)</f>
        <v>Binh Duong</v>
      </c>
      <c r="H649" s="133">
        <f>VLOOKUP(F649,Destination!$B$2:$E$337,4,0)</f>
        <v>35</v>
      </c>
      <c r="I649" s="133">
        <f t="shared" si="22"/>
        <v>40</v>
      </c>
      <c r="J649" s="134">
        <f>INDEX(Cost!$A$2:$G$26,MATCH(I649,Cost!$A$2:$A$26,0),MATCH($E649,Cost!$A$2:$G$2,0))</f>
        <v>579395</v>
      </c>
      <c r="K649" s="141"/>
      <c r="L649" s="142"/>
      <c r="M649" s="228">
        <f t="shared" si="23"/>
        <v>579395</v>
      </c>
      <c r="N649" s="230"/>
      <c r="O649" s="144">
        <f>VLOOKUP($F649,Destination!B$3:G$338,6,0)</f>
        <v>0</v>
      </c>
      <c r="P649" s="231"/>
      <c r="Q649" s="198"/>
      <c r="AI649" s="149"/>
      <c r="AJ649" s="149"/>
      <c r="AK649" s="149"/>
      <c r="AL649" s="149"/>
      <c r="AM649" s="149"/>
      <c r="AN649" s="149"/>
      <c r="AO649" s="149"/>
      <c r="AP649" s="149"/>
      <c r="AQ649" s="149"/>
      <c r="AR649" s="149"/>
      <c r="AS649" s="149"/>
      <c r="AT649" s="149"/>
      <c r="AU649" s="149"/>
      <c r="AV649" s="149"/>
      <c r="AW649" s="149"/>
      <c r="AX649" s="149"/>
      <c r="AY649" s="149"/>
      <c r="AZ649" s="149"/>
      <c r="BA649" s="149"/>
      <c r="BB649" s="149"/>
      <c r="BC649" s="149"/>
      <c r="BD649" s="149"/>
      <c r="BE649" s="149"/>
      <c r="BF649" s="149"/>
      <c r="BG649" s="149"/>
      <c r="BH649" s="149"/>
      <c r="BI649" s="149"/>
      <c r="BJ649" s="149"/>
      <c r="BK649" s="149"/>
      <c r="BL649" s="149"/>
      <c r="BM649" s="149"/>
      <c r="BN649" s="149"/>
      <c r="BO649" s="149"/>
      <c r="BP649" s="149"/>
      <c r="BQ649" s="149"/>
      <c r="BR649" s="149"/>
      <c r="BS649" s="149"/>
      <c r="BT649" s="149"/>
      <c r="BU649" s="149"/>
      <c r="BV649" s="149"/>
      <c r="BW649" s="149"/>
      <c r="BX649" s="149"/>
      <c r="BY649" s="149"/>
      <c r="BZ649" s="149"/>
      <c r="CA649" s="149"/>
      <c r="CB649" s="149"/>
      <c r="CC649" s="149"/>
      <c r="CD649" s="149"/>
      <c r="CE649" s="149"/>
      <c r="CF649" s="149"/>
      <c r="CG649" s="149"/>
      <c r="CH649" s="149"/>
      <c r="CI649" s="149"/>
      <c r="CJ649" s="149"/>
      <c r="CK649" s="149"/>
      <c r="CL649" s="149"/>
      <c r="CM649" s="149"/>
      <c r="CN649" s="149"/>
      <c r="CO649" s="149"/>
      <c r="CP649" s="149"/>
      <c r="CQ649" s="149"/>
      <c r="CR649" s="149"/>
      <c r="CS649" s="149"/>
      <c r="CT649" s="149"/>
      <c r="CU649" s="149"/>
      <c r="CV649" s="149"/>
      <c r="CW649" s="149"/>
      <c r="CX649" s="149"/>
      <c r="CY649" s="149"/>
      <c r="CZ649" s="149"/>
      <c r="DA649" s="149"/>
      <c r="DB649" s="149"/>
      <c r="DC649" s="149"/>
      <c r="DD649" s="149"/>
      <c r="DE649" s="149"/>
      <c r="DF649" s="149"/>
      <c r="DG649" s="149"/>
      <c r="DH649" s="149"/>
      <c r="DI649" s="149"/>
    </row>
    <row r="650" spans="1:113" s="113" customFormat="1" ht="21.75" hidden="1" customHeight="1">
      <c r="A650" s="129">
        <f>IF(B649&lt;&gt;"",COUNTA(B$6:B649),"")</f>
        <v>644</v>
      </c>
      <c r="B650" s="217">
        <v>34439</v>
      </c>
      <c r="C650" s="249" t="s">
        <v>645</v>
      </c>
      <c r="D650" s="198">
        <v>2612</v>
      </c>
      <c r="E650" s="215" t="str">
        <f>VLOOKUP($B650,'trong tai xe'!A$1:B$201,2,0)</f>
        <v>1.2T</v>
      </c>
      <c r="F650" s="262" t="s">
        <v>94</v>
      </c>
      <c r="G650" s="132" t="str">
        <f>VLOOKUP(F650,Destination!$B$3:$E$337,2,0)</f>
        <v>Dong Nai</v>
      </c>
      <c r="H650" s="133">
        <f>VLOOKUP(F650,Destination!$B$2:$E$337,4,0)</f>
        <v>35</v>
      </c>
      <c r="I650" s="133">
        <f t="shared" si="22"/>
        <v>40</v>
      </c>
      <c r="J650" s="134">
        <f>INDEX(Cost!$A$2:$G$26,MATCH(I650,Cost!$A$2:$A$26,0),MATCH($E650,Cost!$A$2:$G$2,0))</f>
        <v>521455</v>
      </c>
      <c r="K650" s="141"/>
      <c r="L650" s="142"/>
      <c r="M650" s="228">
        <f t="shared" si="23"/>
        <v>521455</v>
      </c>
      <c r="N650" s="230"/>
      <c r="O650" s="144" t="str">
        <f>VLOOKUP($F650,Destination!B$3:G$338,6,0)</f>
        <v>THÙNG</v>
      </c>
      <c r="P650" s="231"/>
      <c r="Q650" s="198"/>
      <c r="AI650" s="149"/>
      <c r="AJ650" s="149"/>
      <c r="AK650" s="149"/>
      <c r="AL650" s="149"/>
      <c r="AM650" s="149"/>
      <c r="AN650" s="149"/>
      <c r="AO650" s="149"/>
      <c r="AP650" s="149"/>
      <c r="AQ650" s="149"/>
      <c r="AR650" s="149"/>
      <c r="AS650" s="149"/>
      <c r="AT650" s="149"/>
      <c r="AU650" s="149"/>
      <c r="AV650" s="149"/>
      <c r="AW650" s="149"/>
      <c r="AX650" s="149"/>
      <c r="AY650" s="149"/>
      <c r="AZ650" s="149"/>
      <c r="BA650" s="149"/>
      <c r="BB650" s="149"/>
      <c r="BC650" s="149"/>
      <c r="BD650" s="149"/>
      <c r="BE650" s="149"/>
      <c r="BF650" s="149"/>
      <c r="BG650" s="149"/>
      <c r="BH650" s="149"/>
      <c r="BI650" s="149"/>
      <c r="BJ650" s="149"/>
      <c r="BK650" s="149"/>
      <c r="BL650" s="149"/>
      <c r="BM650" s="149"/>
      <c r="BN650" s="149"/>
      <c r="BO650" s="149"/>
      <c r="BP650" s="149"/>
      <c r="BQ650" s="149"/>
      <c r="BR650" s="149"/>
      <c r="BS650" s="149"/>
      <c r="BT650" s="149"/>
      <c r="BU650" s="149"/>
      <c r="BV650" s="149"/>
      <c r="BW650" s="149"/>
      <c r="BX650" s="149"/>
      <c r="BY650" s="149"/>
      <c r="BZ650" s="149"/>
      <c r="CA650" s="149"/>
      <c r="CB650" s="149"/>
      <c r="CC650" s="149"/>
      <c r="CD650" s="149"/>
      <c r="CE650" s="149"/>
      <c r="CF650" s="149"/>
      <c r="CG650" s="149"/>
      <c r="CH650" s="149"/>
      <c r="CI650" s="149"/>
      <c r="CJ650" s="149"/>
      <c r="CK650" s="149"/>
      <c r="CL650" s="149"/>
      <c r="CM650" s="149"/>
      <c r="CN650" s="149"/>
      <c r="CO650" s="149"/>
      <c r="CP650" s="149"/>
      <c r="CQ650" s="149"/>
      <c r="CR650" s="149"/>
      <c r="CS650" s="149"/>
      <c r="CT650" s="149"/>
      <c r="CU650" s="149"/>
      <c r="CV650" s="149"/>
      <c r="CW650" s="149"/>
      <c r="CX650" s="149"/>
      <c r="CY650" s="149"/>
      <c r="CZ650" s="149"/>
      <c r="DA650" s="149"/>
      <c r="DB650" s="149"/>
      <c r="DC650" s="149"/>
      <c r="DD650" s="149"/>
      <c r="DE650" s="149"/>
      <c r="DF650" s="149"/>
      <c r="DG650" s="149"/>
      <c r="DH650" s="149"/>
      <c r="DI650" s="149"/>
    </row>
    <row r="651" spans="1:113" s="113" customFormat="1" ht="21.75" hidden="1" customHeight="1">
      <c r="A651" s="129">
        <f>IF(B650&lt;&gt;"",COUNTA(B$6:B650),"")</f>
        <v>645</v>
      </c>
      <c r="B651" s="217">
        <v>13650</v>
      </c>
      <c r="C651" s="249" t="s">
        <v>645</v>
      </c>
      <c r="D651" s="198">
        <v>2614</v>
      </c>
      <c r="E651" s="215" t="str">
        <f>VLOOKUP($B651,'trong tai xe'!A$1:B$201,2,0)</f>
        <v>2.5T</v>
      </c>
      <c r="F651" s="262" t="s">
        <v>73</v>
      </c>
      <c r="G651" s="132" t="str">
        <f>VLOOKUP(F651,Destination!$B$3:$E$337,2,0)</f>
        <v>HCM</v>
      </c>
      <c r="H651" s="133">
        <f>VLOOKUP(F651,Destination!$B$2:$E$337,4,0)</f>
        <v>55</v>
      </c>
      <c r="I651" s="133">
        <f t="shared" si="22"/>
        <v>60</v>
      </c>
      <c r="J651" s="134">
        <f>INDEX(Cost!$A$2:$G$26,MATCH(I651,Cost!$A$2:$A$26,0),MATCH($E651,Cost!$A$2:$G$2,0))</f>
        <v>712310</v>
      </c>
      <c r="K651" s="141"/>
      <c r="L651" s="142"/>
      <c r="M651" s="228">
        <f t="shared" si="23"/>
        <v>712310</v>
      </c>
      <c r="N651" s="230"/>
      <c r="O651" s="144" t="str">
        <f>VLOOKUP($F651,Destination!B$3:G$338,6,0)</f>
        <v>THÙNG</v>
      </c>
      <c r="P651" s="231"/>
      <c r="Q651" s="198"/>
      <c r="AI651" s="149"/>
      <c r="AJ651" s="149"/>
      <c r="AK651" s="149"/>
      <c r="AL651" s="149"/>
      <c r="AM651" s="149"/>
      <c r="AN651" s="149"/>
      <c r="AO651" s="149"/>
      <c r="AP651" s="149"/>
      <c r="AQ651" s="149"/>
      <c r="AR651" s="149"/>
      <c r="AS651" s="149"/>
      <c r="AT651" s="149"/>
      <c r="AU651" s="149"/>
      <c r="AV651" s="149"/>
      <c r="AW651" s="149"/>
      <c r="AX651" s="149"/>
      <c r="AY651" s="149"/>
      <c r="AZ651" s="149"/>
      <c r="BA651" s="149"/>
      <c r="BB651" s="149"/>
      <c r="BC651" s="149"/>
      <c r="BD651" s="149"/>
      <c r="BE651" s="149"/>
      <c r="BF651" s="149"/>
      <c r="BG651" s="149"/>
      <c r="BH651" s="149"/>
      <c r="BI651" s="149"/>
      <c r="BJ651" s="149"/>
      <c r="BK651" s="149"/>
      <c r="BL651" s="149"/>
      <c r="BM651" s="149"/>
      <c r="BN651" s="149"/>
      <c r="BO651" s="149"/>
      <c r="BP651" s="149"/>
      <c r="BQ651" s="149"/>
      <c r="BR651" s="149"/>
      <c r="BS651" s="149"/>
      <c r="BT651" s="149"/>
      <c r="BU651" s="149"/>
      <c r="BV651" s="149"/>
      <c r="BW651" s="149"/>
      <c r="BX651" s="149"/>
      <c r="BY651" s="149"/>
      <c r="BZ651" s="149"/>
      <c r="CA651" s="149"/>
      <c r="CB651" s="149"/>
      <c r="CC651" s="149"/>
      <c r="CD651" s="149"/>
      <c r="CE651" s="149"/>
      <c r="CF651" s="149"/>
      <c r="CG651" s="149"/>
      <c r="CH651" s="149"/>
      <c r="CI651" s="149"/>
      <c r="CJ651" s="149"/>
      <c r="CK651" s="149"/>
      <c r="CL651" s="149"/>
      <c r="CM651" s="149"/>
      <c r="CN651" s="149"/>
      <c r="CO651" s="149"/>
      <c r="CP651" s="149"/>
      <c r="CQ651" s="149"/>
      <c r="CR651" s="149"/>
      <c r="CS651" s="149"/>
      <c r="CT651" s="149"/>
      <c r="CU651" s="149"/>
      <c r="CV651" s="149"/>
      <c r="CW651" s="149"/>
      <c r="CX651" s="149"/>
      <c r="CY651" s="149"/>
      <c r="CZ651" s="149"/>
      <c r="DA651" s="149"/>
      <c r="DB651" s="149"/>
      <c r="DC651" s="149"/>
      <c r="DD651" s="149"/>
      <c r="DE651" s="149"/>
      <c r="DF651" s="149"/>
      <c r="DG651" s="149"/>
      <c r="DH651" s="149"/>
      <c r="DI651" s="149"/>
    </row>
    <row r="652" spans="1:113" s="113" customFormat="1" ht="21.75" hidden="1" customHeight="1">
      <c r="A652" s="269">
        <f>IF(B651&lt;&gt;"",COUNTA(B$6:B651),"")</f>
        <v>646</v>
      </c>
      <c r="B652" s="270">
        <v>1096</v>
      </c>
      <c r="C652" s="271" t="s">
        <v>645</v>
      </c>
      <c r="D652" s="272">
        <v>2442</v>
      </c>
      <c r="E652" s="272" t="str">
        <f>VLOOKUP($B652,'trong tai xe'!A$1:B$201,2,0)</f>
        <v>2.5T</v>
      </c>
      <c r="F652" s="273" t="s">
        <v>646</v>
      </c>
      <c r="G652" s="274" t="str">
        <f>VLOOKUP(F652,Destination!$B$3:$E$337,2,0)</f>
        <v>KCN NHON TRACH</v>
      </c>
      <c r="H652" s="275">
        <f>VLOOKUP(F652,Destination!$B$2:$E$337,4,0)</f>
        <v>70</v>
      </c>
      <c r="I652" s="275">
        <f t="shared" si="22"/>
        <v>70</v>
      </c>
      <c r="J652" s="134">
        <f>INDEX(Cost!$A$2:$G$26,MATCH(I652,Cost!$A$2:$A$26,0),MATCH($E652,Cost!$A$2:$G$2,0))</f>
        <v>773906</v>
      </c>
      <c r="K652" s="276"/>
      <c r="L652" s="277"/>
      <c r="M652" s="278">
        <f t="shared" si="23"/>
        <v>773906</v>
      </c>
      <c r="N652" s="230"/>
      <c r="O652" s="144">
        <f>VLOOKUP($F652,Destination!B$3:G$338,6,0)</f>
        <v>0</v>
      </c>
      <c r="P652" s="231"/>
      <c r="Q652" s="198"/>
      <c r="AI652" s="149"/>
      <c r="AJ652" s="149"/>
      <c r="AK652" s="149"/>
      <c r="AL652" s="149"/>
      <c r="AM652" s="149"/>
      <c r="AN652" s="149"/>
      <c r="AO652" s="149"/>
      <c r="AP652" s="149"/>
      <c r="AQ652" s="149"/>
      <c r="AR652" s="149"/>
      <c r="AS652" s="149"/>
      <c r="AT652" s="149"/>
      <c r="AU652" s="149"/>
      <c r="AV652" s="149"/>
      <c r="AW652" s="149"/>
      <c r="AX652" s="149"/>
      <c r="AY652" s="149"/>
      <c r="AZ652" s="149"/>
      <c r="BA652" s="149"/>
      <c r="BB652" s="149"/>
      <c r="BC652" s="149"/>
      <c r="BD652" s="149"/>
      <c r="BE652" s="149"/>
      <c r="BF652" s="149"/>
      <c r="BG652" s="149"/>
      <c r="BH652" s="149"/>
      <c r="BI652" s="149"/>
      <c r="BJ652" s="149"/>
      <c r="BK652" s="149"/>
      <c r="BL652" s="149"/>
      <c r="BM652" s="149"/>
      <c r="BN652" s="149"/>
      <c r="BO652" s="149"/>
      <c r="BP652" s="149"/>
      <c r="BQ652" s="149"/>
      <c r="BR652" s="149"/>
      <c r="BS652" s="149"/>
      <c r="BT652" s="149"/>
      <c r="BU652" s="149"/>
      <c r="BV652" s="149"/>
      <c r="BW652" s="149"/>
      <c r="BX652" s="149"/>
      <c r="BY652" s="149"/>
      <c r="BZ652" s="149"/>
      <c r="CA652" s="149"/>
      <c r="CB652" s="149"/>
      <c r="CC652" s="149"/>
      <c r="CD652" s="149"/>
      <c r="CE652" s="149"/>
      <c r="CF652" s="149"/>
      <c r="CG652" s="149"/>
      <c r="CH652" s="149"/>
      <c r="CI652" s="149"/>
      <c r="CJ652" s="149"/>
      <c r="CK652" s="149"/>
      <c r="CL652" s="149"/>
      <c r="CM652" s="149"/>
      <c r="CN652" s="149"/>
      <c r="CO652" s="149"/>
      <c r="CP652" s="149"/>
      <c r="CQ652" s="149"/>
      <c r="CR652" s="149"/>
      <c r="CS652" s="149"/>
      <c r="CT652" s="149"/>
      <c r="CU652" s="149"/>
      <c r="CV652" s="149"/>
      <c r="CW652" s="149"/>
      <c r="CX652" s="149"/>
      <c r="CY652" s="149"/>
      <c r="CZ652" s="149"/>
      <c r="DA652" s="149"/>
      <c r="DB652" s="149"/>
      <c r="DC652" s="149"/>
      <c r="DD652" s="149"/>
      <c r="DE652" s="149"/>
      <c r="DF652" s="149"/>
      <c r="DG652" s="149"/>
      <c r="DH652" s="149"/>
      <c r="DI652" s="149"/>
    </row>
    <row r="653" spans="1:113" s="113" customFormat="1" ht="21.75" hidden="1" customHeight="1">
      <c r="A653" s="129">
        <f>IF(B652&lt;&gt;"",COUNTA(B$6:B652),"")</f>
        <v>647</v>
      </c>
      <c r="B653" s="254" t="s">
        <v>43</v>
      </c>
      <c r="C653" s="249" t="s">
        <v>645</v>
      </c>
      <c r="D653" s="198">
        <v>2445</v>
      </c>
      <c r="E653" s="215" t="str">
        <f>VLOOKUP($B653,'trong tai xe'!A$1:B$201,2,0)</f>
        <v>8T</v>
      </c>
      <c r="F653" s="262" t="s">
        <v>140</v>
      </c>
      <c r="G653" s="132" t="str">
        <f>VLOOKUP(F653,Destination!$B$3:$E$337,2,0)</f>
        <v>Vung Tau</v>
      </c>
      <c r="H653" s="133">
        <f>VLOOKUP(F653,Destination!$B$2:$E$337,4,0)</f>
        <v>100</v>
      </c>
      <c r="I653" s="133">
        <f t="shared" si="22"/>
        <v>100</v>
      </c>
      <c r="J653" s="134">
        <f>INDEX(Cost!$A$2:$G$26,MATCH(I653,Cost!$A$2:$A$26,0),MATCH($E653,Cost!$A$2:$G$2,0))</f>
        <v>1868569</v>
      </c>
      <c r="K653" s="141"/>
      <c r="L653" s="142"/>
      <c r="M653" s="228">
        <f t="shared" si="23"/>
        <v>1868569</v>
      </c>
      <c r="N653" s="230"/>
      <c r="O653" s="144">
        <f>VLOOKUP($F653,Destination!B$3:G$338,6,0)</f>
        <v>0</v>
      </c>
      <c r="P653" s="231"/>
      <c r="Q653" s="198"/>
      <c r="AI653" s="149"/>
      <c r="AJ653" s="149"/>
      <c r="AK653" s="149"/>
      <c r="AL653" s="149"/>
      <c r="AM653" s="149"/>
      <c r="AN653" s="149"/>
      <c r="AO653" s="149"/>
      <c r="AP653" s="149"/>
      <c r="AQ653" s="149"/>
      <c r="AR653" s="149"/>
      <c r="AS653" s="149"/>
      <c r="AT653" s="149"/>
      <c r="AU653" s="149"/>
      <c r="AV653" s="149"/>
      <c r="AW653" s="149"/>
      <c r="AX653" s="149"/>
      <c r="AY653" s="149"/>
      <c r="AZ653" s="149"/>
      <c r="BA653" s="149"/>
      <c r="BB653" s="149"/>
      <c r="BC653" s="149"/>
      <c r="BD653" s="149"/>
      <c r="BE653" s="149"/>
      <c r="BF653" s="149"/>
      <c r="BG653" s="149"/>
      <c r="BH653" s="149"/>
      <c r="BI653" s="149"/>
      <c r="BJ653" s="149"/>
      <c r="BK653" s="149"/>
      <c r="BL653" s="149"/>
      <c r="BM653" s="149"/>
      <c r="BN653" s="149"/>
      <c r="BO653" s="149"/>
      <c r="BP653" s="149"/>
      <c r="BQ653" s="149"/>
      <c r="BR653" s="149"/>
      <c r="BS653" s="149"/>
      <c r="BT653" s="149"/>
      <c r="BU653" s="149"/>
      <c r="BV653" s="149"/>
      <c r="BW653" s="149"/>
      <c r="BX653" s="149"/>
      <c r="BY653" s="149"/>
      <c r="BZ653" s="149"/>
      <c r="CA653" s="149"/>
      <c r="CB653" s="149"/>
      <c r="CC653" s="149"/>
      <c r="CD653" s="149"/>
      <c r="CE653" s="149"/>
      <c r="CF653" s="149"/>
      <c r="CG653" s="149"/>
      <c r="CH653" s="149"/>
      <c r="CI653" s="149"/>
      <c r="CJ653" s="149"/>
      <c r="CK653" s="149"/>
      <c r="CL653" s="149"/>
      <c r="CM653" s="149"/>
      <c r="CN653" s="149"/>
      <c r="CO653" s="149"/>
      <c r="CP653" s="149"/>
      <c r="CQ653" s="149"/>
      <c r="CR653" s="149"/>
      <c r="CS653" s="149"/>
      <c r="CT653" s="149"/>
      <c r="CU653" s="149"/>
      <c r="CV653" s="149"/>
      <c r="CW653" s="149"/>
      <c r="CX653" s="149"/>
      <c r="CY653" s="149"/>
      <c r="CZ653" s="149"/>
      <c r="DA653" s="149"/>
      <c r="DB653" s="149"/>
      <c r="DC653" s="149"/>
      <c r="DD653" s="149"/>
      <c r="DE653" s="149"/>
      <c r="DF653" s="149"/>
      <c r="DG653" s="149"/>
      <c r="DH653" s="149"/>
      <c r="DI653" s="149"/>
    </row>
    <row r="654" spans="1:113" s="113" customFormat="1" ht="21.75" hidden="1" customHeight="1">
      <c r="A654" s="129">
        <f>IF(B653&lt;&gt;"",COUNTA(B$6:B653),"")</f>
        <v>648</v>
      </c>
      <c r="B654" s="217">
        <v>34439</v>
      </c>
      <c r="C654" s="249" t="s">
        <v>645</v>
      </c>
      <c r="D654" s="198">
        <v>2443</v>
      </c>
      <c r="E654" s="215" t="str">
        <f>VLOOKUP($B654,'trong tai xe'!A$1:B$201,2,0)</f>
        <v>1.2T</v>
      </c>
      <c r="F654" s="262" t="s">
        <v>82</v>
      </c>
      <c r="G654" s="132" t="str">
        <f>VLOOKUP(F654,Destination!$B$3:$E$337,2,0)</f>
        <v>HCM</v>
      </c>
      <c r="H654" s="133">
        <f>VLOOKUP(F654,Destination!$B$2:$E$337,4,0)</f>
        <v>35</v>
      </c>
      <c r="I654" s="133">
        <f t="shared" si="22"/>
        <v>40</v>
      </c>
      <c r="J654" s="134">
        <f>INDEX(Cost!$A$2:$G$26,MATCH(I654,Cost!$A$2:$A$26,0),MATCH($E654,Cost!$A$2:$G$2,0))</f>
        <v>521455</v>
      </c>
      <c r="K654" s="141"/>
      <c r="L654" s="142"/>
      <c r="M654" s="228">
        <f t="shared" si="23"/>
        <v>521455</v>
      </c>
      <c r="N654" s="230"/>
      <c r="O654" s="144" t="str">
        <f>VLOOKUP($F654,Destination!B$3:G$338,6,0)</f>
        <v>BOARD</v>
      </c>
      <c r="P654" s="231"/>
      <c r="Q654" s="198"/>
      <c r="AI654" s="149"/>
      <c r="AJ654" s="149"/>
      <c r="AK654" s="149"/>
      <c r="AL654" s="149"/>
      <c r="AM654" s="149"/>
      <c r="AN654" s="149"/>
      <c r="AO654" s="149"/>
      <c r="AP654" s="149"/>
      <c r="AQ654" s="149"/>
      <c r="AR654" s="149"/>
      <c r="AS654" s="149"/>
      <c r="AT654" s="149"/>
      <c r="AU654" s="149"/>
      <c r="AV654" s="149"/>
      <c r="AW654" s="149"/>
      <c r="AX654" s="149"/>
      <c r="AY654" s="149"/>
      <c r="AZ654" s="149"/>
      <c r="BA654" s="149"/>
      <c r="BB654" s="149"/>
      <c r="BC654" s="149"/>
      <c r="BD654" s="149"/>
      <c r="BE654" s="149"/>
      <c r="BF654" s="149"/>
      <c r="BG654" s="149"/>
      <c r="BH654" s="149"/>
      <c r="BI654" s="149"/>
      <c r="BJ654" s="149"/>
      <c r="BK654" s="149"/>
      <c r="BL654" s="149"/>
      <c r="BM654" s="149"/>
      <c r="BN654" s="149"/>
      <c r="BO654" s="149"/>
      <c r="BP654" s="149"/>
      <c r="BQ654" s="149"/>
      <c r="BR654" s="149"/>
      <c r="BS654" s="149"/>
      <c r="BT654" s="149"/>
      <c r="BU654" s="149"/>
      <c r="BV654" s="149"/>
      <c r="BW654" s="149"/>
      <c r="BX654" s="149"/>
      <c r="BY654" s="149"/>
      <c r="BZ654" s="149"/>
      <c r="CA654" s="149"/>
      <c r="CB654" s="149"/>
      <c r="CC654" s="149"/>
      <c r="CD654" s="149"/>
      <c r="CE654" s="149"/>
      <c r="CF654" s="149"/>
      <c r="CG654" s="149"/>
      <c r="CH654" s="149"/>
      <c r="CI654" s="149"/>
      <c r="CJ654" s="149"/>
      <c r="CK654" s="149"/>
      <c r="CL654" s="149"/>
      <c r="CM654" s="149"/>
      <c r="CN654" s="149"/>
      <c r="CO654" s="149"/>
      <c r="CP654" s="149"/>
      <c r="CQ654" s="149"/>
      <c r="CR654" s="149"/>
      <c r="CS654" s="149"/>
      <c r="CT654" s="149"/>
      <c r="CU654" s="149"/>
      <c r="CV654" s="149"/>
      <c r="CW654" s="149"/>
      <c r="CX654" s="149"/>
      <c r="CY654" s="149"/>
      <c r="CZ654" s="149"/>
      <c r="DA654" s="149"/>
      <c r="DB654" s="149"/>
      <c r="DC654" s="149"/>
      <c r="DD654" s="149"/>
      <c r="DE654" s="149"/>
      <c r="DF654" s="149"/>
      <c r="DG654" s="149"/>
      <c r="DH654" s="149"/>
      <c r="DI654" s="149"/>
    </row>
    <row r="655" spans="1:113" s="113" customFormat="1" ht="21.75" hidden="1" customHeight="1">
      <c r="A655" s="129">
        <f>IF(B654&lt;&gt;"",COUNTA(B$6:B654),"")</f>
        <v>649</v>
      </c>
      <c r="B655" s="217">
        <v>3094</v>
      </c>
      <c r="C655" s="249" t="s">
        <v>645</v>
      </c>
      <c r="D655" s="198">
        <v>2384</v>
      </c>
      <c r="E655" s="215" t="str">
        <f>VLOOKUP($B655,'trong tai xe'!A$1:B$201,2,0)</f>
        <v>10T</v>
      </c>
      <c r="F655" s="262" t="s">
        <v>75</v>
      </c>
      <c r="G655" s="132" t="str">
        <f>VLOOKUP(F655,Destination!$B$3:$E$337,2,0)</f>
        <v>VINH LONG</v>
      </c>
      <c r="H655" s="133">
        <f>VLOOKUP(F655,Destination!$B$2:$E$337,4,0)</f>
        <v>179</v>
      </c>
      <c r="I655" s="133">
        <f t="shared" si="22"/>
        <v>180</v>
      </c>
      <c r="J655" s="134">
        <f>INDEX(Cost!$A$2:$G$26,MATCH(I655,Cost!$A$2:$A$26,0),MATCH($E655,Cost!$A$2:$G$2,0))</f>
        <v>0</v>
      </c>
      <c r="K655" s="141"/>
      <c r="L655" s="142"/>
      <c r="M655" s="228">
        <f t="shared" si="23"/>
        <v>0</v>
      </c>
      <c r="N655" s="230"/>
      <c r="O655" s="144" t="str">
        <f>VLOOKUP($F655,Destination!B$3:G$338,6,0)</f>
        <v>THÙNG</v>
      </c>
      <c r="P655" s="231"/>
      <c r="Q655" s="198"/>
      <c r="AI655" s="149"/>
      <c r="AJ655" s="149"/>
      <c r="AK655" s="149"/>
      <c r="AL655" s="149"/>
      <c r="AM655" s="149"/>
      <c r="AN655" s="149"/>
      <c r="AO655" s="149"/>
      <c r="AP655" s="149"/>
      <c r="AQ655" s="149"/>
      <c r="AR655" s="149"/>
      <c r="AS655" s="149"/>
      <c r="AT655" s="149"/>
      <c r="AU655" s="149"/>
      <c r="AV655" s="149"/>
      <c r="AW655" s="149"/>
      <c r="AX655" s="149"/>
      <c r="AY655" s="149"/>
      <c r="AZ655" s="149"/>
      <c r="BA655" s="149"/>
      <c r="BB655" s="149"/>
      <c r="BC655" s="149"/>
      <c r="BD655" s="149"/>
      <c r="BE655" s="149"/>
      <c r="BF655" s="149"/>
      <c r="BG655" s="149"/>
      <c r="BH655" s="149"/>
      <c r="BI655" s="149"/>
      <c r="BJ655" s="149"/>
      <c r="BK655" s="149"/>
      <c r="BL655" s="149"/>
      <c r="BM655" s="149"/>
      <c r="BN655" s="149"/>
      <c r="BO655" s="149"/>
      <c r="BP655" s="149"/>
      <c r="BQ655" s="149"/>
      <c r="BR655" s="149"/>
      <c r="BS655" s="149"/>
      <c r="BT655" s="149"/>
      <c r="BU655" s="149"/>
      <c r="BV655" s="149"/>
      <c r="BW655" s="149"/>
      <c r="BX655" s="149"/>
      <c r="BY655" s="149"/>
      <c r="BZ655" s="149"/>
      <c r="CA655" s="149"/>
      <c r="CB655" s="149"/>
      <c r="CC655" s="149"/>
      <c r="CD655" s="149"/>
      <c r="CE655" s="149"/>
      <c r="CF655" s="149"/>
      <c r="CG655" s="149"/>
      <c r="CH655" s="149"/>
      <c r="CI655" s="149"/>
      <c r="CJ655" s="149"/>
      <c r="CK655" s="149"/>
      <c r="CL655" s="149"/>
      <c r="CM655" s="149"/>
      <c r="CN655" s="149"/>
      <c r="CO655" s="149"/>
      <c r="CP655" s="149"/>
      <c r="CQ655" s="149"/>
      <c r="CR655" s="149"/>
      <c r="CS655" s="149"/>
      <c r="CT655" s="149"/>
      <c r="CU655" s="149"/>
      <c r="CV655" s="149"/>
      <c r="CW655" s="149"/>
      <c r="CX655" s="149"/>
      <c r="CY655" s="149"/>
      <c r="CZ655" s="149"/>
      <c r="DA655" s="149"/>
      <c r="DB655" s="149"/>
      <c r="DC655" s="149"/>
      <c r="DD655" s="149"/>
      <c r="DE655" s="149"/>
      <c r="DF655" s="149"/>
      <c r="DG655" s="149"/>
      <c r="DH655" s="149"/>
      <c r="DI655" s="149"/>
    </row>
    <row r="656" spans="1:113" s="113" customFormat="1" ht="21.75" hidden="1" customHeight="1">
      <c r="A656" s="129">
        <f>IF(B655&lt;&gt;"",COUNTA(B$6:B655),"")</f>
        <v>650</v>
      </c>
      <c r="B656" s="217">
        <v>1018</v>
      </c>
      <c r="C656" s="249" t="s">
        <v>645</v>
      </c>
      <c r="D656" s="198">
        <v>2567</v>
      </c>
      <c r="E656" s="215" t="str">
        <f>VLOOKUP($B656,'trong tai xe'!A$1:B$201,2,0)</f>
        <v>5T</v>
      </c>
      <c r="F656" s="262" t="s">
        <v>69</v>
      </c>
      <c r="G656" s="132" t="str">
        <f>VLOOKUP(F656,Destination!$B$3:$E$337,2,0)</f>
        <v>HCM(Q9)</v>
      </c>
      <c r="H656" s="133">
        <f>VLOOKUP(F656,Destination!$B$2:$E$337,4,0)</f>
        <v>27</v>
      </c>
      <c r="I656" s="133">
        <f t="shared" si="22"/>
        <v>30</v>
      </c>
      <c r="J656" s="134">
        <f>INDEX(Cost!$A$2:$G$26,MATCH(I656,Cost!$A$2:$A$26,0),MATCH($E656,Cost!$A$2:$G$2,0))</f>
        <v>691065</v>
      </c>
      <c r="K656" s="141"/>
      <c r="L656" s="142"/>
      <c r="M656" s="228">
        <f t="shared" si="23"/>
        <v>691065</v>
      </c>
      <c r="N656" s="230"/>
      <c r="O656" s="144" t="str">
        <f>VLOOKUP($F656,Destination!B$3:G$338,6,0)</f>
        <v>THÙNG</v>
      </c>
      <c r="P656" s="231"/>
      <c r="Q656" s="198"/>
      <c r="AI656" s="149"/>
      <c r="AJ656" s="149"/>
      <c r="AK656" s="149"/>
      <c r="AL656" s="149"/>
      <c r="AM656" s="149"/>
      <c r="AN656" s="149"/>
      <c r="AO656" s="149"/>
      <c r="AP656" s="149"/>
      <c r="AQ656" s="149"/>
      <c r="AR656" s="149"/>
      <c r="AS656" s="149"/>
      <c r="AT656" s="149"/>
      <c r="AU656" s="149"/>
      <c r="AV656" s="149"/>
      <c r="AW656" s="149"/>
      <c r="AX656" s="149"/>
      <c r="AY656" s="149"/>
      <c r="AZ656" s="149"/>
      <c r="BA656" s="149"/>
      <c r="BB656" s="149"/>
      <c r="BC656" s="149"/>
      <c r="BD656" s="149"/>
      <c r="BE656" s="149"/>
      <c r="BF656" s="149"/>
      <c r="BG656" s="149"/>
      <c r="BH656" s="149"/>
      <c r="BI656" s="149"/>
      <c r="BJ656" s="149"/>
      <c r="BK656" s="149"/>
      <c r="BL656" s="149"/>
      <c r="BM656" s="149"/>
      <c r="BN656" s="149"/>
      <c r="BO656" s="149"/>
      <c r="BP656" s="149"/>
      <c r="BQ656" s="149"/>
      <c r="BR656" s="149"/>
      <c r="BS656" s="149"/>
      <c r="BT656" s="149"/>
      <c r="BU656" s="149"/>
      <c r="BV656" s="149"/>
      <c r="BW656" s="149"/>
      <c r="BX656" s="149"/>
      <c r="BY656" s="149"/>
      <c r="BZ656" s="149"/>
      <c r="CA656" s="149"/>
      <c r="CB656" s="149"/>
      <c r="CC656" s="149"/>
      <c r="CD656" s="149"/>
      <c r="CE656" s="149"/>
      <c r="CF656" s="149"/>
      <c r="CG656" s="149"/>
      <c r="CH656" s="149"/>
      <c r="CI656" s="149"/>
      <c r="CJ656" s="149"/>
      <c r="CK656" s="149"/>
      <c r="CL656" s="149"/>
      <c r="CM656" s="149"/>
      <c r="CN656" s="149"/>
      <c r="CO656" s="149"/>
      <c r="CP656" s="149"/>
      <c r="CQ656" s="149"/>
      <c r="CR656" s="149"/>
      <c r="CS656" s="149"/>
      <c r="CT656" s="149"/>
      <c r="CU656" s="149"/>
      <c r="CV656" s="149"/>
      <c r="CW656" s="149"/>
      <c r="CX656" s="149"/>
      <c r="CY656" s="149"/>
      <c r="CZ656" s="149"/>
      <c r="DA656" s="149"/>
      <c r="DB656" s="149"/>
      <c r="DC656" s="149"/>
      <c r="DD656" s="149"/>
      <c r="DE656" s="149"/>
      <c r="DF656" s="149"/>
      <c r="DG656" s="149"/>
      <c r="DH656" s="149"/>
      <c r="DI656" s="149"/>
    </row>
    <row r="657" spans="1:113" s="113" customFormat="1" ht="21.75" hidden="1" customHeight="1">
      <c r="A657" s="129">
        <f>IF(B656&lt;&gt;"",COUNTA(B$6:B656),"")</f>
        <v>651</v>
      </c>
      <c r="B657" s="217">
        <v>5535</v>
      </c>
      <c r="C657" s="249" t="s">
        <v>645</v>
      </c>
      <c r="D657" s="198">
        <v>2566</v>
      </c>
      <c r="E657" s="215" t="str">
        <f>VLOOKUP($B657,'trong tai xe'!A$1:B$201,2,0)</f>
        <v>2.5T</v>
      </c>
      <c r="F657" s="262" t="s">
        <v>132</v>
      </c>
      <c r="G657" s="132" t="str">
        <f>VLOOKUP(F657,Destination!$B$3:$E$337,2,0)</f>
        <v>Binh Duong</v>
      </c>
      <c r="H657" s="133">
        <f>VLOOKUP(F657,Destination!$B$2:$E$337,4,0)</f>
        <v>13</v>
      </c>
      <c r="I657" s="133">
        <f t="shared" si="22"/>
        <v>20</v>
      </c>
      <c r="J657" s="134">
        <f>INDEX(Cost!$A$2:$G$26,MATCH(I657,Cost!$A$2:$A$26,0),MATCH($E657,Cost!$A$2:$G$2,0))</f>
        <v>449720</v>
      </c>
      <c r="K657" s="141"/>
      <c r="L657" s="142"/>
      <c r="M657" s="228">
        <f t="shared" si="23"/>
        <v>449720</v>
      </c>
      <c r="N657" s="230"/>
      <c r="O657" s="144" t="str">
        <f>VLOOKUP($F657,Destination!B$3:G$338,6,0)</f>
        <v>THÙNG</v>
      </c>
      <c r="P657" s="231"/>
      <c r="Q657" s="198"/>
      <c r="AI657" s="149"/>
      <c r="AJ657" s="149"/>
      <c r="AK657" s="149"/>
      <c r="AL657" s="149"/>
      <c r="AM657" s="149"/>
      <c r="AN657" s="149"/>
      <c r="AO657" s="149"/>
      <c r="AP657" s="149"/>
      <c r="AQ657" s="149"/>
      <c r="AR657" s="149"/>
      <c r="AS657" s="149"/>
      <c r="AT657" s="149"/>
      <c r="AU657" s="149"/>
      <c r="AV657" s="149"/>
      <c r="AW657" s="149"/>
      <c r="AX657" s="149"/>
      <c r="AY657" s="149"/>
      <c r="AZ657" s="149"/>
      <c r="BA657" s="149"/>
      <c r="BB657" s="149"/>
      <c r="BC657" s="149"/>
      <c r="BD657" s="149"/>
      <c r="BE657" s="149"/>
      <c r="BF657" s="149"/>
      <c r="BG657" s="149"/>
      <c r="BH657" s="149"/>
      <c r="BI657" s="149"/>
      <c r="BJ657" s="149"/>
      <c r="BK657" s="149"/>
      <c r="BL657" s="149"/>
      <c r="BM657" s="149"/>
      <c r="BN657" s="149"/>
      <c r="BO657" s="149"/>
      <c r="BP657" s="149"/>
      <c r="BQ657" s="149"/>
      <c r="BR657" s="149"/>
      <c r="BS657" s="149"/>
      <c r="BT657" s="149"/>
      <c r="BU657" s="149"/>
      <c r="BV657" s="149"/>
      <c r="BW657" s="149"/>
      <c r="BX657" s="149"/>
      <c r="BY657" s="149"/>
      <c r="BZ657" s="149"/>
      <c r="CA657" s="149"/>
      <c r="CB657" s="149"/>
      <c r="CC657" s="149"/>
      <c r="CD657" s="149"/>
      <c r="CE657" s="149"/>
      <c r="CF657" s="149"/>
      <c r="CG657" s="149"/>
      <c r="CH657" s="149"/>
      <c r="CI657" s="149"/>
      <c r="CJ657" s="149"/>
      <c r="CK657" s="149"/>
      <c r="CL657" s="149"/>
      <c r="CM657" s="149"/>
      <c r="CN657" s="149"/>
      <c r="CO657" s="149"/>
      <c r="CP657" s="149"/>
      <c r="CQ657" s="149"/>
      <c r="CR657" s="149"/>
      <c r="CS657" s="149"/>
      <c r="CT657" s="149"/>
      <c r="CU657" s="149"/>
      <c r="CV657" s="149"/>
      <c r="CW657" s="149"/>
      <c r="CX657" s="149"/>
      <c r="CY657" s="149"/>
      <c r="CZ657" s="149"/>
      <c r="DA657" s="149"/>
      <c r="DB657" s="149"/>
      <c r="DC657" s="149"/>
      <c r="DD657" s="149"/>
      <c r="DE657" s="149"/>
      <c r="DF657" s="149"/>
      <c r="DG657" s="149"/>
      <c r="DH657" s="149"/>
      <c r="DI657" s="149"/>
    </row>
    <row r="658" spans="1:113" s="113" customFormat="1" ht="21.75" hidden="1" customHeight="1">
      <c r="A658" s="129">
        <f>IF(B657&lt;&gt;"",COUNTA(B$6:B657),"")</f>
        <v>652</v>
      </c>
      <c r="B658" s="217">
        <v>64551</v>
      </c>
      <c r="C658" s="249" t="s">
        <v>645</v>
      </c>
      <c r="D658" s="198">
        <v>2561</v>
      </c>
      <c r="E658" s="215" t="str">
        <f>VLOOKUP($B658,'trong tai xe'!A$1:B$201,2,0)</f>
        <v>5T</v>
      </c>
      <c r="F658" s="262" t="s">
        <v>94</v>
      </c>
      <c r="G658" s="132" t="str">
        <f>VLOOKUP(F658,Destination!$B$3:$E$337,2,0)</f>
        <v>Dong Nai</v>
      </c>
      <c r="H658" s="133">
        <f>VLOOKUP(F658,Destination!$B$2:$E$337,4,0)</f>
        <v>35</v>
      </c>
      <c r="I658" s="133">
        <f t="shared" si="22"/>
        <v>40</v>
      </c>
      <c r="J658" s="134">
        <f>INDEX(Cost!$A$2:$G$26,MATCH(I658,Cost!$A$2:$A$26,0),MATCH($E658,Cost!$A$2:$G$2,0))</f>
        <v>777275</v>
      </c>
      <c r="K658" s="141"/>
      <c r="L658" s="142"/>
      <c r="M658" s="228">
        <f t="shared" si="23"/>
        <v>777275</v>
      </c>
      <c r="N658" s="230"/>
      <c r="O658" s="144" t="str">
        <f>VLOOKUP($F658,Destination!B$3:G$338,6,0)</f>
        <v>THÙNG</v>
      </c>
      <c r="P658" s="231"/>
      <c r="Q658" s="198"/>
      <c r="AI658" s="149"/>
      <c r="AJ658" s="149"/>
      <c r="AK658" s="149"/>
      <c r="AL658" s="149"/>
      <c r="AM658" s="149"/>
      <c r="AN658" s="149"/>
      <c r="AO658" s="149"/>
      <c r="AP658" s="149"/>
      <c r="AQ658" s="149"/>
      <c r="AR658" s="149"/>
      <c r="AS658" s="149"/>
      <c r="AT658" s="149"/>
      <c r="AU658" s="149"/>
      <c r="AV658" s="149"/>
      <c r="AW658" s="149"/>
      <c r="AX658" s="149"/>
      <c r="AY658" s="149"/>
      <c r="AZ658" s="149"/>
      <c r="BA658" s="149"/>
      <c r="BB658" s="149"/>
      <c r="BC658" s="149"/>
      <c r="BD658" s="149"/>
      <c r="BE658" s="149"/>
      <c r="BF658" s="149"/>
      <c r="BG658" s="149"/>
      <c r="BH658" s="149"/>
      <c r="BI658" s="149"/>
      <c r="BJ658" s="149"/>
      <c r="BK658" s="149"/>
      <c r="BL658" s="149"/>
      <c r="BM658" s="149"/>
      <c r="BN658" s="149"/>
      <c r="BO658" s="149"/>
      <c r="BP658" s="149"/>
      <c r="BQ658" s="149"/>
      <c r="BR658" s="149"/>
      <c r="BS658" s="149"/>
      <c r="BT658" s="149"/>
      <c r="BU658" s="149"/>
      <c r="BV658" s="149"/>
      <c r="BW658" s="149"/>
      <c r="BX658" s="149"/>
      <c r="BY658" s="149"/>
      <c r="BZ658" s="149"/>
      <c r="CA658" s="149"/>
      <c r="CB658" s="149"/>
      <c r="CC658" s="149"/>
      <c r="CD658" s="149"/>
      <c r="CE658" s="149"/>
      <c r="CF658" s="149"/>
      <c r="CG658" s="149"/>
      <c r="CH658" s="149"/>
      <c r="CI658" s="149"/>
      <c r="CJ658" s="149"/>
      <c r="CK658" s="149"/>
      <c r="CL658" s="149"/>
      <c r="CM658" s="149"/>
      <c r="CN658" s="149"/>
      <c r="CO658" s="149"/>
      <c r="CP658" s="149"/>
      <c r="CQ658" s="149"/>
      <c r="CR658" s="149"/>
      <c r="CS658" s="149"/>
      <c r="CT658" s="149"/>
      <c r="CU658" s="149"/>
      <c r="CV658" s="149"/>
      <c r="CW658" s="149"/>
      <c r="CX658" s="149"/>
      <c r="CY658" s="149"/>
      <c r="CZ658" s="149"/>
      <c r="DA658" s="149"/>
      <c r="DB658" s="149"/>
      <c r="DC658" s="149"/>
      <c r="DD658" s="149"/>
      <c r="DE658" s="149"/>
      <c r="DF658" s="149"/>
      <c r="DG658" s="149"/>
      <c r="DH658" s="149"/>
      <c r="DI658" s="149"/>
    </row>
    <row r="659" spans="1:113" s="113" customFormat="1" ht="21.75" hidden="1" customHeight="1">
      <c r="A659" s="129">
        <f>IF(B658&lt;&gt;"",COUNTA(B$6:B658),"")</f>
        <v>653</v>
      </c>
      <c r="B659" s="217">
        <v>1096</v>
      </c>
      <c r="C659" s="249" t="s">
        <v>645</v>
      </c>
      <c r="D659" s="198">
        <v>2562</v>
      </c>
      <c r="E659" s="215" t="str">
        <f>VLOOKUP($B659,'trong tai xe'!A$1:B$201,2,0)</f>
        <v>2.5T</v>
      </c>
      <c r="F659" s="262" t="s">
        <v>95</v>
      </c>
      <c r="G659" s="132" t="str">
        <f>VLOOKUP(F659,Destination!$B$3:$E$337,2,0)</f>
        <v>Binh Duong</v>
      </c>
      <c r="H659" s="133">
        <f>VLOOKUP(F659,Destination!$B$2:$E$337,4,0)</f>
        <v>15</v>
      </c>
      <c r="I659" s="133">
        <f t="shared" si="22"/>
        <v>20</v>
      </c>
      <c r="J659" s="134">
        <f>INDEX(Cost!$A$2:$G$26,MATCH(I659,Cost!$A$2:$A$26,0),MATCH($E659,Cost!$A$2:$G$2,0))</f>
        <v>449720</v>
      </c>
      <c r="K659" s="141"/>
      <c r="L659" s="142"/>
      <c r="M659" s="228">
        <f t="shared" si="23"/>
        <v>449720</v>
      </c>
      <c r="N659" s="230"/>
      <c r="O659" s="144" t="str">
        <f>VLOOKUP($F659,Destination!B$3:G$338,6,0)</f>
        <v>THÙNG</v>
      </c>
      <c r="P659" s="231"/>
      <c r="Q659" s="198"/>
      <c r="AI659" s="149"/>
      <c r="AJ659" s="149"/>
      <c r="AK659" s="149"/>
      <c r="AL659" s="149"/>
      <c r="AM659" s="149"/>
      <c r="AN659" s="149"/>
      <c r="AO659" s="149"/>
      <c r="AP659" s="149"/>
      <c r="AQ659" s="149"/>
      <c r="AR659" s="149"/>
      <c r="AS659" s="149"/>
      <c r="AT659" s="149"/>
      <c r="AU659" s="149"/>
      <c r="AV659" s="149"/>
      <c r="AW659" s="149"/>
      <c r="AX659" s="149"/>
      <c r="AY659" s="149"/>
      <c r="AZ659" s="149"/>
      <c r="BA659" s="149"/>
      <c r="BB659" s="149"/>
      <c r="BC659" s="149"/>
      <c r="BD659" s="149"/>
      <c r="BE659" s="149"/>
      <c r="BF659" s="149"/>
      <c r="BG659" s="149"/>
      <c r="BH659" s="149"/>
      <c r="BI659" s="149"/>
      <c r="BJ659" s="149"/>
      <c r="BK659" s="149"/>
      <c r="BL659" s="149"/>
      <c r="BM659" s="149"/>
      <c r="BN659" s="149"/>
      <c r="BO659" s="149"/>
      <c r="BP659" s="149"/>
      <c r="BQ659" s="149"/>
      <c r="BR659" s="149"/>
      <c r="BS659" s="149"/>
      <c r="BT659" s="149"/>
      <c r="BU659" s="149"/>
      <c r="BV659" s="149"/>
      <c r="BW659" s="149"/>
      <c r="BX659" s="149"/>
      <c r="BY659" s="149"/>
      <c r="BZ659" s="149"/>
      <c r="CA659" s="149"/>
      <c r="CB659" s="149"/>
      <c r="CC659" s="149"/>
      <c r="CD659" s="149"/>
      <c r="CE659" s="149"/>
      <c r="CF659" s="149"/>
      <c r="CG659" s="149"/>
      <c r="CH659" s="149"/>
      <c r="CI659" s="149"/>
      <c r="CJ659" s="149"/>
      <c r="CK659" s="149"/>
      <c r="CL659" s="149"/>
      <c r="CM659" s="149"/>
      <c r="CN659" s="149"/>
      <c r="CO659" s="149"/>
      <c r="CP659" s="149"/>
      <c r="CQ659" s="149"/>
      <c r="CR659" s="149"/>
      <c r="CS659" s="149"/>
      <c r="CT659" s="149"/>
      <c r="CU659" s="149"/>
      <c r="CV659" s="149"/>
      <c r="CW659" s="149"/>
      <c r="CX659" s="149"/>
      <c r="CY659" s="149"/>
      <c r="CZ659" s="149"/>
      <c r="DA659" s="149"/>
      <c r="DB659" s="149"/>
      <c r="DC659" s="149"/>
      <c r="DD659" s="149"/>
      <c r="DE659" s="149"/>
      <c r="DF659" s="149"/>
      <c r="DG659" s="149"/>
      <c r="DH659" s="149"/>
      <c r="DI659" s="149"/>
    </row>
    <row r="660" spans="1:113" s="113" customFormat="1" ht="21.75" customHeight="1">
      <c r="A660" s="129">
        <f>IF(B659&lt;&gt;"",COUNTA(B$6:B659),"")</f>
        <v>654</v>
      </c>
      <c r="B660" s="217">
        <v>8548</v>
      </c>
      <c r="C660" s="249" t="s">
        <v>645</v>
      </c>
      <c r="D660" s="198">
        <v>2558</v>
      </c>
      <c r="E660" s="215" t="str">
        <f>VLOOKUP($B660,'trong tai xe'!A$1:B$201,2,0)</f>
        <v>2.5T</v>
      </c>
      <c r="F660" s="262" t="s">
        <v>96</v>
      </c>
      <c r="G660" s="132" t="str">
        <f>VLOOKUP(F660,Destination!$B$3:$E$337,2,0)</f>
        <v>SONG THAN</v>
      </c>
      <c r="H660" s="133">
        <f>VLOOKUP(F660,Destination!$B$2:$E$337,4,0)</f>
        <v>17</v>
      </c>
      <c r="I660" s="133">
        <f t="shared" si="22"/>
        <v>20</v>
      </c>
      <c r="J660" s="134">
        <f>INDEX(Cost!$A$2:$G$26,MATCH(I660,Cost!$A$2:$A$26,0),MATCH($E660,Cost!$A$2:$G$2,0))</f>
        <v>449720</v>
      </c>
      <c r="K660" s="141"/>
      <c r="L660" s="142"/>
      <c r="M660" s="228">
        <f t="shared" si="23"/>
        <v>449720</v>
      </c>
      <c r="N660" s="230"/>
      <c r="O660" s="144" t="str">
        <f>VLOOKUP($F660,Destination!B$3:G$338,6,0)</f>
        <v>THÙNG</v>
      </c>
      <c r="P660" s="231"/>
      <c r="Q660" s="198"/>
      <c r="AI660" s="149"/>
      <c r="AJ660" s="149"/>
      <c r="AK660" s="149"/>
      <c r="AL660" s="149"/>
      <c r="AM660" s="149"/>
      <c r="AN660" s="149"/>
      <c r="AO660" s="149"/>
      <c r="AP660" s="149"/>
      <c r="AQ660" s="149"/>
      <c r="AR660" s="149"/>
      <c r="AS660" s="149"/>
      <c r="AT660" s="149"/>
      <c r="AU660" s="149"/>
      <c r="AV660" s="149"/>
      <c r="AW660" s="149"/>
      <c r="AX660" s="149"/>
      <c r="AY660" s="149"/>
      <c r="AZ660" s="149"/>
      <c r="BA660" s="149"/>
      <c r="BB660" s="149"/>
      <c r="BC660" s="149"/>
      <c r="BD660" s="149"/>
      <c r="BE660" s="149"/>
      <c r="BF660" s="149"/>
      <c r="BG660" s="149"/>
      <c r="BH660" s="149"/>
      <c r="BI660" s="149"/>
      <c r="BJ660" s="149"/>
      <c r="BK660" s="149"/>
      <c r="BL660" s="149"/>
      <c r="BM660" s="149"/>
      <c r="BN660" s="149"/>
      <c r="BO660" s="149"/>
      <c r="BP660" s="149"/>
      <c r="BQ660" s="149"/>
      <c r="BR660" s="149"/>
      <c r="BS660" s="149"/>
      <c r="BT660" s="149"/>
      <c r="BU660" s="149"/>
      <c r="BV660" s="149"/>
      <c r="BW660" s="149"/>
      <c r="BX660" s="149"/>
      <c r="BY660" s="149"/>
      <c r="BZ660" s="149"/>
      <c r="CA660" s="149"/>
      <c r="CB660" s="149"/>
      <c r="CC660" s="149"/>
      <c r="CD660" s="149"/>
      <c r="CE660" s="149"/>
      <c r="CF660" s="149"/>
      <c r="CG660" s="149"/>
      <c r="CH660" s="149"/>
      <c r="CI660" s="149"/>
      <c r="CJ660" s="149"/>
      <c r="CK660" s="149"/>
      <c r="CL660" s="149"/>
      <c r="CM660" s="149"/>
      <c r="CN660" s="149"/>
      <c r="CO660" s="149"/>
      <c r="CP660" s="149"/>
      <c r="CQ660" s="149"/>
      <c r="CR660" s="149"/>
      <c r="CS660" s="149"/>
      <c r="CT660" s="149"/>
      <c r="CU660" s="149"/>
      <c r="CV660" s="149"/>
      <c r="CW660" s="149"/>
      <c r="CX660" s="149"/>
      <c r="CY660" s="149"/>
      <c r="CZ660" s="149"/>
      <c r="DA660" s="149"/>
      <c r="DB660" s="149"/>
      <c r="DC660" s="149"/>
      <c r="DD660" s="149"/>
      <c r="DE660" s="149"/>
      <c r="DF660" s="149"/>
      <c r="DG660" s="149"/>
      <c r="DH660" s="149"/>
      <c r="DI660" s="149"/>
    </row>
    <row r="661" spans="1:113" s="113" customFormat="1" ht="21.75" hidden="1" customHeight="1">
      <c r="A661" s="129">
        <f>IF(B660&lt;&gt;"",COUNTA(B$6:B660),"")</f>
        <v>655</v>
      </c>
      <c r="B661" s="217">
        <v>8561</v>
      </c>
      <c r="C661" s="249" t="s">
        <v>645</v>
      </c>
      <c r="D661" s="198">
        <v>2608</v>
      </c>
      <c r="E661" s="215" t="str">
        <f>VLOOKUP($B661,'trong tai xe'!A$1:B$201,2,0)</f>
        <v>10T</v>
      </c>
      <c r="F661" s="262" t="s">
        <v>101</v>
      </c>
      <c r="G661" s="132" t="str">
        <f>VLOOKUP(F661,Destination!$B$3:$E$337,2,0)</f>
        <v>Binh Duong</v>
      </c>
      <c r="H661" s="133">
        <f>VLOOKUP(F661,Destination!$B$2:$E$337,4,0)</f>
        <v>15</v>
      </c>
      <c r="I661" s="133">
        <f t="shared" si="22"/>
        <v>20</v>
      </c>
      <c r="J661" s="134">
        <f>INDEX(Cost!$A$2:$G$26,MATCH(I661,Cost!$A$2:$A$26,0),MATCH($E661,Cost!$A$2:$G$2,0))</f>
        <v>0</v>
      </c>
      <c r="K661" s="141"/>
      <c r="L661" s="142"/>
      <c r="M661" s="228">
        <f t="shared" si="23"/>
        <v>0</v>
      </c>
      <c r="N661" s="230"/>
      <c r="O661" s="144" t="str">
        <f>VLOOKUP($F661,Destination!B$3:G$338,6,0)</f>
        <v>THÙNG</v>
      </c>
      <c r="P661" s="231"/>
      <c r="Q661" s="198"/>
      <c r="AI661" s="149"/>
      <c r="AJ661" s="149"/>
      <c r="AK661" s="149"/>
      <c r="AL661" s="149"/>
      <c r="AM661" s="149"/>
      <c r="AN661" s="149"/>
      <c r="AO661" s="149"/>
      <c r="AP661" s="149"/>
      <c r="AQ661" s="149"/>
      <c r="AR661" s="149"/>
      <c r="AS661" s="149"/>
      <c r="AT661" s="149"/>
      <c r="AU661" s="149"/>
      <c r="AV661" s="149"/>
      <c r="AW661" s="149"/>
      <c r="AX661" s="149"/>
      <c r="AY661" s="149"/>
      <c r="AZ661" s="149"/>
      <c r="BA661" s="149"/>
      <c r="BB661" s="149"/>
      <c r="BC661" s="149"/>
      <c r="BD661" s="149"/>
      <c r="BE661" s="149"/>
      <c r="BF661" s="149"/>
      <c r="BG661" s="149"/>
      <c r="BH661" s="149"/>
      <c r="BI661" s="149"/>
      <c r="BJ661" s="149"/>
      <c r="BK661" s="149"/>
      <c r="BL661" s="149"/>
      <c r="BM661" s="149"/>
      <c r="BN661" s="149"/>
      <c r="BO661" s="149"/>
      <c r="BP661" s="149"/>
      <c r="BQ661" s="149"/>
      <c r="BR661" s="149"/>
      <c r="BS661" s="149"/>
      <c r="BT661" s="149"/>
      <c r="BU661" s="149"/>
      <c r="BV661" s="149"/>
      <c r="BW661" s="149"/>
      <c r="BX661" s="149"/>
      <c r="BY661" s="149"/>
      <c r="BZ661" s="149"/>
      <c r="CA661" s="149"/>
      <c r="CB661" s="149"/>
      <c r="CC661" s="149"/>
      <c r="CD661" s="149"/>
      <c r="CE661" s="149"/>
      <c r="CF661" s="149"/>
      <c r="CG661" s="149"/>
      <c r="CH661" s="149"/>
      <c r="CI661" s="149"/>
      <c r="CJ661" s="149"/>
      <c r="CK661" s="149"/>
      <c r="CL661" s="149"/>
      <c r="CM661" s="149"/>
      <c r="CN661" s="149"/>
      <c r="CO661" s="149"/>
      <c r="CP661" s="149"/>
      <c r="CQ661" s="149"/>
      <c r="CR661" s="149"/>
      <c r="CS661" s="149"/>
      <c r="CT661" s="149"/>
      <c r="CU661" s="149"/>
      <c r="CV661" s="149"/>
      <c r="CW661" s="149"/>
      <c r="CX661" s="149"/>
      <c r="CY661" s="149"/>
      <c r="CZ661" s="149"/>
      <c r="DA661" s="149"/>
      <c r="DB661" s="149"/>
      <c r="DC661" s="149"/>
      <c r="DD661" s="149"/>
      <c r="DE661" s="149"/>
      <c r="DF661" s="149"/>
      <c r="DG661" s="149"/>
      <c r="DH661" s="149"/>
      <c r="DI661" s="149"/>
    </row>
    <row r="662" spans="1:113" s="113" customFormat="1" ht="21.75" hidden="1" customHeight="1">
      <c r="A662" s="129">
        <f>IF(B661&lt;&gt;"",COUNTA(B$6:B661),"")</f>
        <v>656</v>
      </c>
      <c r="B662" s="217">
        <v>13650</v>
      </c>
      <c r="C662" s="249" t="s">
        <v>645</v>
      </c>
      <c r="D662" s="198">
        <v>2395</v>
      </c>
      <c r="E662" s="215" t="str">
        <f>VLOOKUP($B662,'trong tai xe'!A$1:B$201,2,0)</f>
        <v>2.5T</v>
      </c>
      <c r="F662" s="262" t="s">
        <v>69</v>
      </c>
      <c r="G662" s="132" t="str">
        <f>VLOOKUP(F662,Destination!$B$3:$E$337,2,0)</f>
        <v>HCM(Q9)</v>
      </c>
      <c r="H662" s="133">
        <f>VLOOKUP(F662,Destination!$B$2:$E$337,4,0)</f>
        <v>27</v>
      </c>
      <c r="I662" s="133">
        <f t="shared" si="22"/>
        <v>30</v>
      </c>
      <c r="J662" s="134">
        <f>INDEX(Cost!$A$2:$G$26,MATCH(I662,Cost!$A$2:$A$26,0),MATCH($E662,Cost!$A$2:$G$2,0))</f>
        <v>514557</v>
      </c>
      <c r="K662" s="141"/>
      <c r="L662" s="142"/>
      <c r="M662" s="228">
        <f t="shared" si="23"/>
        <v>514557</v>
      </c>
      <c r="N662" s="230"/>
      <c r="O662" s="144" t="str">
        <f>VLOOKUP($F662,Destination!B$3:G$338,6,0)</f>
        <v>THÙNG</v>
      </c>
      <c r="P662" s="231"/>
      <c r="Q662" s="198"/>
      <c r="AI662" s="149"/>
      <c r="AJ662" s="149"/>
      <c r="AK662" s="149"/>
      <c r="AL662" s="149"/>
      <c r="AM662" s="149"/>
      <c r="AN662" s="149"/>
      <c r="AO662" s="149"/>
      <c r="AP662" s="149"/>
      <c r="AQ662" s="149"/>
      <c r="AR662" s="149"/>
      <c r="AS662" s="149"/>
      <c r="AT662" s="149"/>
      <c r="AU662" s="149"/>
      <c r="AV662" s="149"/>
      <c r="AW662" s="149"/>
      <c r="AX662" s="149"/>
      <c r="AY662" s="149"/>
      <c r="AZ662" s="149"/>
      <c r="BA662" s="149"/>
      <c r="BB662" s="149"/>
      <c r="BC662" s="149"/>
      <c r="BD662" s="149"/>
      <c r="BE662" s="149"/>
      <c r="BF662" s="149"/>
      <c r="BG662" s="149"/>
      <c r="BH662" s="149"/>
      <c r="BI662" s="149"/>
      <c r="BJ662" s="149"/>
      <c r="BK662" s="149"/>
      <c r="BL662" s="149"/>
      <c r="BM662" s="149"/>
      <c r="BN662" s="149"/>
      <c r="BO662" s="149"/>
      <c r="BP662" s="149"/>
      <c r="BQ662" s="149"/>
      <c r="BR662" s="149"/>
      <c r="BS662" s="149"/>
      <c r="BT662" s="149"/>
      <c r="BU662" s="149"/>
      <c r="BV662" s="149"/>
      <c r="BW662" s="149"/>
      <c r="BX662" s="149"/>
      <c r="BY662" s="149"/>
      <c r="BZ662" s="149"/>
      <c r="CA662" s="149"/>
      <c r="CB662" s="149"/>
      <c r="CC662" s="149"/>
      <c r="CD662" s="149"/>
      <c r="CE662" s="149"/>
      <c r="CF662" s="149"/>
      <c r="CG662" s="149"/>
      <c r="CH662" s="149"/>
      <c r="CI662" s="149"/>
      <c r="CJ662" s="149"/>
      <c r="CK662" s="149"/>
      <c r="CL662" s="149"/>
      <c r="CM662" s="149"/>
      <c r="CN662" s="149"/>
      <c r="CO662" s="149"/>
      <c r="CP662" s="149"/>
      <c r="CQ662" s="149"/>
      <c r="CR662" s="149"/>
      <c r="CS662" s="149"/>
      <c r="CT662" s="149"/>
      <c r="CU662" s="149"/>
      <c r="CV662" s="149"/>
      <c r="CW662" s="149"/>
      <c r="CX662" s="149"/>
      <c r="CY662" s="149"/>
      <c r="CZ662" s="149"/>
      <c r="DA662" s="149"/>
      <c r="DB662" s="149"/>
      <c r="DC662" s="149"/>
      <c r="DD662" s="149"/>
      <c r="DE662" s="149"/>
      <c r="DF662" s="149"/>
      <c r="DG662" s="149"/>
      <c r="DH662" s="149"/>
      <c r="DI662" s="149"/>
    </row>
    <row r="663" spans="1:113" s="113" customFormat="1" ht="21.75" hidden="1" customHeight="1">
      <c r="A663" s="129">
        <f>IF(B662&lt;&gt;"",COUNTA(B$6:B662),"")</f>
        <v>657</v>
      </c>
      <c r="B663" s="254" t="s">
        <v>45</v>
      </c>
      <c r="C663" s="249" t="s">
        <v>645</v>
      </c>
      <c r="D663" s="198">
        <v>2459</v>
      </c>
      <c r="E663" s="215" t="str">
        <f>VLOOKUP($B663,'trong tai xe'!A$1:B$201,2,0)</f>
        <v>2.5T</v>
      </c>
      <c r="F663" s="262" t="s">
        <v>77</v>
      </c>
      <c r="G663" s="132" t="str">
        <f>VLOOKUP(F663,Destination!$B$3:$E$337,2,0)</f>
        <v>SONG THAN 3</v>
      </c>
      <c r="H663" s="133">
        <f>VLOOKUP(F663,Destination!$B$2:$E$337,4,0)</f>
        <v>24</v>
      </c>
      <c r="I663" s="133">
        <f t="shared" si="22"/>
        <v>30</v>
      </c>
      <c r="J663" s="134">
        <f>INDEX(Cost!$A$2:$G$26,MATCH(I663,Cost!$A$2:$A$26,0),MATCH($E663,Cost!$A$2:$G$2,0))</f>
        <v>514557</v>
      </c>
      <c r="K663" s="141"/>
      <c r="L663" s="142"/>
      <c r="M663" s="228">
        <f t="shared" si="23"/>
        <v>514557</v>
      </c>
      <c r="N663" s="230"/>
      <c r="O663" s="144" t="str">
        <f>VLOOKUP($F663,Destination!B$3:G$338,6,0)</f>
        <v>BOARD</v>
      </c>
      <c r="P663" s="231"/>
      <c r="Q663" s="198"/>
      <c r="AI663" s="149"/>
      <c r="AJ663" s="149"/>
      <c r="AK663" s="149"/>
      <c r="AL663" s="149"/>
      <c r="AM663" s="149"/>
      <c r="AN663" s="149"/>
      <c r="AO663" s="149"/>
      <c r="AP663" s="149"/>
      <c r="AQ663" s="149"/>
      <c r="AR663" s="149"/>
      <c r="AS663" s="149"/>
      <c r="AT663" s="149"/>
      <c r="AU663" s="149"/>
      <c r="AV663" s="149"/>
      <c r="AW663" s="149"/>
      <c r="AX663" s="149"/>
      <c r="AY663" s="149"/>
      <c r="AZ663" s="149"/>
      <c r="BA663" s="149"/>
      <c r="BB663" s="149"/>
      <c r="BC663" s="149"/>
      <c r="BD663" s="149"/>
      <c r="BE663" s="149"/>
      <c r="BF663" s="149"/>
      <c r="BG663" s="149"/>
      <c r="BH663" s="149"/>
      <c r="BI663" s="149"/>
      <c r="BJ663" s="149"/>
      <c r="BK663" s="149"/>
      <c r="BL663" s="149"/>
      <c r="BM663" s="149"/>
      <c r="BN663" s="149"/>
      <c r="BO663" s="149"/>
      <c r="BP663" s="149"/>
      <c r="BQ663" s="149"/>
      <c r="BR663" s="149"/>
      <c r="BS663" s="149"/>
      <c r="BT663" s="149"/>
      <c r="BU663" s="149"/>
      <c r="BV663" s="149"/>
      <c r="BW663" s="149"/>
      <c r="BX663" s="149"/>
      <c r="BY663" s="149"/>
      <c r="BZ663" s="149"/>
      <c r="CA663" s="149"/>
      <c r="CB663" s="149"/>
      <c r="CC663" s="149"/>
      <c r="CD663" s="149"/>
      <c r="CE663" s="149"/>
      <c r="CF663" s="149"/>
      <c r="CG663" s="149"/>
      <c r="CH663" s="149"/>
      <c r="CI663" s="149"/>
      <c r="CJ663" s="149"/>
      <c r="CK663" s="149"/>
      <c r="CL663" s="149"/>
      <c r="CM663" s="149"/>
      <c r="CN663" s="149"/>
      <c r="CO663" s="149"/>
      <c r="CP663" s="149"/>
      <c r="CQ663" s="149"/>
      <c r="CR663" s="149"/>
      <c r="CS663" s="149"/>
      <c r="CT663" s="149"/>
      <c r="CU663" s="149"/>
      <c r="CV663" s="149"/>
      <c r="CW663" s="149"/>
      <c r="CX663" s="149"/>
      <c r="CY663" s="149"/>
      <c r="CZ663" s="149"/>
      <c r="DA663" s="149"/>
      <c r="DB663" s="149"/>
      <c r="DC663" s="149"/>
      <c r="DD663" s="149"/>
      <c r="DE663" s="149"/>
      <c r="DF663" s="149"/>
      <c r="DG663" s="149"/>
      <c r="DH663" s="149"/>
      <c r="DI663" s="149"/>
    </row>
    <row r="664" spans="1:113" s="113" customFormat="1" ht="21.75" hidden="1" customHeight="1">
      <c r="A664" s="129">
        <f>IF(B663&lt;&gt;"",COUNTA(B$6:B663),"")</f>
        <v>658</v>
      </c>
      <c r="B664" s="217">
        <v>5535</v>
      </c>
      <c r="C664" s="249" t="s">
        <v>645</v>
      </c>
      <c r="D664" s="198">
        <v>2398</v>
      </c>
      <c r="E664" s="215" t="str">
        <f>VLOOKUP($B664,'trong tai xe'!A$1:B$201,2,0)</f>
        <v>2.5T</v>
      </c>
      <c r="F664" s="262" t="s">
        <v>75</v>
      </c>
      <c r="G664" s="132" t="str">
        <f>VLOOKUP(F664,Destination!$B$3:$E$337,2,0)</f>
        <v>VINH LONG</v>
      </c>
      <c r="H664" s="133">
        <f>VLOOKUP(F664,Destination!$B$2:$E$337,4,0)</f>
        <v>179</v>
      </c>
      <c r="I664" s="133">
        <f t="shared" si="22"/>
        <v>180</v>
      </c>
      <c r="J664" s="134">
        <f>INDEX(Cost!$A$2:$G$26,MATCH(I664,Cost!$A$2:$A$26,0),MATCH($E664,Cost!$A$2:$G$2,0))</f>
        <v>2781000</v>
      </c>
      <c r="K664" s="141"/>
      <c r="L664" s="142"/>
      <c r="M664" s="228">
        <f t="shared" si="23"/>
        <v>2781000</v>
      </c>
      <c r="N664" s="230"/>
      <c r="O664" s="144" t="str">
        <f>VLOOKUP($F664,Destination!B$3:G$338,6,0)</f>
        <v>THÙNG</v>
      </c>
      <c r="P664" s="231"/>
      <c r="Q664" s="198"/>
      <c r="AI664" s="149"/>
      <c r="AJ664" s="149"/>
      <c r="AK664" s="149"/>
      <c r="AL664" s="149"/>
      <c r="AM664" s="149"/>
      <c r="AN664" s="149"/>
      <c r="AO664" s="149"/>
      <c r="AP664" s="149"/>
      <c r="AQ664" s="149"/>
      <c r="AR664" s="149"/>
      <c r="AS664" s="149"/>
      <c r="AT664" s="149"/>
      <c r="AU664" s="149"/>
      <c r="AV664" s="149"/>
      <c r="AW664" s="149"/>
      <c r="AX664" s="149"/>
      <c r="AY664" s="149"/>
      <c r="AZ664" s="149"/>
      <c r="BA664" s="149"/>
      <c r="BB664" s="149"/>
      <c r="BC664" s="149"/>
      <c r="BD664" s="149"/>
      <c r="BE664" s="149"/>
      <c r="BF664" s="149"/>
      <c r="BG664" s="149"/>
      <c r="BH664" s="149"/>
      <c r="BI664" s="149"/>
      <c r="BJ664" s="149"/>
      <c r="BK664" s="149"/>
      <c r="BL664" s="149"/>
      <c r="BM664" s="149"/>
      <c r="BN664" s="149"/>
      <c r="BO664" s="149"/>
      <c r="BP664" s="149"/>
      <c r="BQ664" s="149"/>
      <c r="BR664" s="149"/>
      <c r="BS664" s="149"/>
      <c r="BT664" s="149"/>
      <c r="BU664" s="149"/>
      <c r="BV664" s="149"/>
      <c r="BW664" s="149"/>
      <c r="BX664" s="149"/>
      <c r="BY664" s="149"/>
      <c r="BZ664" s="149"/>
      <c r="CA664" s="149"/>
      <c r="CB664" s="149"/>
      <c r="CC664" s="149"/>
      <c r="CD664" s="149"/>
      <c r="CE664" s="149"/>
      <c r="CF664" s="149"/>
      <c r="CG664" s="149"/>
      <c r="CH664" s="149"/>
      <c r="CI664" s="149"/>
      <c r="CJ664" s="149"/>
      <c r="CK664" s="149"/>
      <c r="CL664" s="149"/>
      <c r="CM664" s="149"/>
      <c r="CN664" s="149"/>
      <c r="CO664" s="149"/>
      <c r="CP664" s="149"/>
      <c r="CQ664" s="149"/>
      <c r="CR664" s="149"/>
      <c r="CS664" s="149"/>
      <c r="CT664" s="149"/>
      <c r="CU664" s="149"/>
      <c r="CV664" s="149"/>
      <c r="CW664" s="149"/>
      <c r="CX664" s="149"/>
      <c r="CY664" s="149"/>
      <c r="CZ664" s="149"/>
      <c r="DA664" s="149"/>
      <c r="DB664" s="149"/>
      <c r="DC664" s="149"/>
      <c r="DD664" s="149"/>
      <c r="DE664" s="149"/>
      <c r="DF664" s="149"/>
      <c r="DG664" s="149"/>
      <c r="DH664" s="149"/>
      <c r="DI664" s="149"/>
    </row>
    <row r="665" spans="1:113" s="113" customFormat="1" ht="21.75" hidden="1" customHeight="1">
      <c r="A665" s="129">
        <f>IF(B664&lt;&gt;"",COUNTA(B$6:B664),"")</f>
        <v>659</v>
      </c>
      <c r="B665" s="217">
        <v>12803</v>
      </c>
      <c r="C665" s="249" t="s">
        <v>645</v>
      </c>
      <c r="D665" s="198">
        <v>2449</v>
      </c>
      <c r="E665" s="215" t="str">
        <f>VLOOKUP($B665,'trong tai xe'!A$1:B$201,2,0)</f>
        <v>2.5T</v>
      </c>
      <c r="F665" s="262" t="s">
        <v>94</v>
      </c>
      <c r="G665" s="132" t="str">
        <f>VLOOKUP(F665,Destination!$B$3:$E$337,2,0)</f>
        <v>Dong Nai</v>
      </c>
      <c r="H665" s="133">
        <f>VLOOKUP(F665,Destination!$B$2:$E$337,4,0)</f>
        <v>35</v>
      </c>
      <c r="I665" s="133">
        <f t="shared" si="22"/>
        <v>40</v>
      </c>
      <c r="J665" s="134">
        <f>INDEX(Cost!$A$2:$G$26,MATCH(I665,Cost!$A$2:$A$26,0),MATCH($E665,Cost!$A$2:$G$2,0))</f>
        <v>579395</v>
      </c>
      <c r="K665" s="141"/>
      <c r="L665" s="142"/>
      <c r="M665" s="228">
        <f t="shared" si="23"/>
        <v>579395</v>
      </c>
      <c r="N665" s="230"/>
      <c r="O665" s="144" t="str">
        <f>VLOOKUP($F665,Destination!B$3:G$338,6,0)</f>
        <v>THÙNG</v>
      </c>
      <c r="P665" s="231"/>
      <c r="Q665" s="198"/>
      <c r="AI665" s="149"/>
      <c r="AJ665" s="149"/>
      <c r="AK665" s="149"/>
      <c r="AL665" s="149"/>
      <c r="AM665" s="149"/>
      <c r="AN665" s="149"/>
      <c r="AO665" s="149"/>
      <c r="AP665" s="149"/>
      <c r="AQ665" s="149"/>
      <c r="AR665" s="149"/>
      <c r="AS665" s="149"/>
      <c r="AT665" s="149"/>
      <c r="AU665" s="149"/>
      <c r="AV665" s="149"/>
      <c r="AW665" s="149"/>
      <c r="AX665" s="149"/>
      <c r="AY665" s="149"/>
      <c r="AZ665" s="149"/>
      <c r="BA665" s="149"/>
      <c r="BB665" s="149"/>
      <c r="BC665" s="149"/>
      <c r="BD665" s="149"/>
      <c r="BE665" s="149"/>
      <c r="BF665" s="149"/>
      <c r="BG665" s="149"/>
      <c r="BH665" s="149"/>
      <c r="BI665" s="149"/>
      <c r="BJ665" s="149"/>
      <c r="BK665" s="149"/>
      <c r="BL665" s="149"/>
      <c r="BM665" s="149"/>
      <c r="BN665" s="149"/>
      <c r="BO665" s="149"/>
      <c r="BP665" s="149"/>
      <c r="BQ665" s="149"/>
      <c r="BR665" s="149"/>
      <c r="BS665" s="149"/>
      <c r="BT665" s="149"/>
      <c r="BU665" s="149"/>
      <c r="BV665" s="149"/>
      <c r="BW665" s="149"/>
      <c r="BX665" s="149"/>
      <c r="BY665" s="149"/>
      <c r="BZ665" s="149"/>
      <c r="CA665" s="149"/>
      <c r="CB665" s="149"/>
      <c r="CC665" s="149"/>
      <c r="CD665" s="149"/>
      <c r="CE665" s="149"/>
      <c r="CF665" s="149"/>
      <c r="CG665" s="149"/>
      <c r="CH665" s="149"/>
      <c r="CI665" s="149"/>
      <c r="CJ665" s="149"/>
      <c r="CK665" s="149"/>
      <c r="CL665" s="149"/>
      <c r="CM665" s="149"/>
      <c r="CN665" s="149"/>
      <c r="CO665" s="149"/>
      <c r="CP665" s="149"/>
      <c r="CQ665" s="149"/>
      <c r="CR665" s="149"/>
      <c r="CS665" s="149"/>
      <c r="CT665" s="149"/>
      <c r="CU665" s="149"/>
      <c r="CV665" s="149"/>
      <c r="CW665" s="149"/>
      <c r="CX665" s="149"/>
      <c r="CY665" s="149"/>
      <c r="CZ665" s="149"/>
      <c r="DA665" s="149"/>
      <c r="DB665" s="149"/>
      <c r="DC665" s="149"/>
      <c r="DD665" s="149"/>
      <c r="DE665" s="149"/>
      <c r="DF665" s="149"/>
      <c r="DG665" s="149"/>
      <c r="DH665" s="149"/>
      <c r="DI665" s="149"/>
    </row>
    <row r="666" spans="1:113" s="113" customFormat="1" ht="21.75" hidden="1" customHeight="1">
      <c r="A666" s="129">
        <f>IF(B665&lt;&gt;"",COUNTA(B$6:B665),"")</f>
        <v>660</v>
      </c>
      <c r="B666" s="254" t="s">
        <v>41</v>
      </c>
      <c r="C666" s="249" t="s">
        <v>645</v>
      </c>
      <c r="D666" s="198">
        <v>2447</v>
      </c>
      <c r="E666" s="215" t="str">
        <f>VLOOKUP($B666,'trong tai xe'!A$1:B$201,2,0)</f>
        <v>5T</v>
      </c>
      <c r="F666" s="51" t="s">
        <v>633</v>
      </c>
      <c r="G666" s="132" t="str">
        <f>VLOOKUP(F666,Destination!$B$3:$E$337,2,0)</f>
        <v>TAN YUEN</v>
      </c>
      <c r="H666" s="133">
        <f>VLOOKUP(F666,Destination!$B$2:$E$337,4,0)</f>
        <v>34</v>
      </c>
      <c r="I666" s="133">
        <f t="shared" si="22"/>
        <v>40</v>
      </c>
      <c r="J666" s="134">
        <f>INDEX(Cost!$A$2:$G$26,MATCH(I666,Cost!$A$2:$A$26,0),MATCH($E666,Cost!$A$2:$G$2,0))</f>
        <v>777275</v>
      </c>
      <c r="K666" s="141"/>
      <c r="L666" s="142"/>
      <c r="M666" s="228">
        <f t="shared" si="23"/>
        <v>777275</v>
      </c>
      <c r="N666" s="230"/>
      <c r="O666" s="144">
        <f>VLOOKUP($F666,Destination!B$3:G$338,6,0)</f>
        <v>0</v>
      </c>
      <c r="P666" s="231"/>
      <c r="Q666" s="198"/>
      <c r="AI666" s="149"/>
      <c r="AJ666" s="149"/>
      <c r="AK666" s="149"/>
      <c r="AL666" s="149"/>
      <c r="AM666" s="149"/>
      <c r="AN666" s="149"/>
      <c r="AO666" s="149"/>
      <c r="AP666" s="149"/>
      <c r="AQ666" s="149"/>
      <c r="AR666" s="149"/>
      <c r="AS666" s="149"/>
      <c r="AT666" s="149"/>
      <c r="AU666" s="149"/>
      <c r="AV666" s="149"/>
      <c r="AW666" s="149"/>
      <c r="AX666" s="149"/>
      <c r="AY666" s="149"/>
      <c r="AZ666" s="149"/>
      <c r="BA666" s="149"/>
      <c r="BB666" s="149"/>
      <c r="BC666" s="149"/>
      <c r="BD666" s="149"/>
      <c r="BE666" s="149"/>
      <c r="BF666" s="149"/>
      <c r="BG666" s="149"/>
      <c r="BH666" s="149"/>
      <c r="BI666" s="149"/>
      <c r="BJ666" s="149"/>
      <c r="BK666" s="149"/>
      <c r="BL666" s="149"/>
      <c r="BM666" s="149"/>
      <c r="BN666" s="149"/>
      <c r="BO666" s="149"/>
      <c r="BP666" s="149"/>
      <c r="BQ666" s="149"/>
      <c r="BR666" s="149"/>
      <c r="BS666" s="149"/>
      <c r="BT666" s="149"/>
      <c r="BU666" s="149"/>
      <c r="BV666" s="149"/>
      <c r="BW666" s="149"/>
      <c r="BX666" s="149"/>
      <c r="BY666" s="149"/>
      <c r="BZ666" s="149"/>
      <c r="CA666" s="149"/>
      <c r="CB666" s="149"/>
      <c r="CC666" s="149"/>
      <c r="CD666" s="149"/>
      <c r="CE666" s="149"/>
      <c r="CF666" s="149"/>
      <c r="CG666" s="149"/>
      <c r="CH666" s="149"/>
      <c r="CI666" s="149"/>
      <c r="CJ666" s="149"/>
      <c r="CK666" s="149"/>
      <c r="CL666" s="149"/>
      <c r="CM666" s="149"/>
      <c r="CN666" s="149"/>
      <c r="CO666" s="149"/>
      <c r="CP666" s="149"/>
      <c r="CQ666" s="149"/>
      <c r="CR666" s="149"/>
      <c r="CS666" s="149"/>
      <c r="CT666" s="149"/>
      <c r="CU666" s="149"/>
      <c r="CV666" s="149"/>
      <c r="CW666" s="149"/>
      <c r="CX666" s="149"/>
      <c r="CY666" s="149"/>
      <c r="CZ666" s="149"/>
      <c r="DA666" s="149"/>
      <c r="DB666" s="149"/>
      <c r="DC666" s="149"/>
      <c r="DD666" s="149"/>
      <c r="DE666" s="149"/>
      <c r="DF666" s="149"/>
      <c r="DG666" s="149"/>
      <c r="DH666" s="149"/>
      <c r="DI666" s="149"/>
    </row>
    <row r="667" spans="1:113" s="113" customFormat="1" ht="21.75" hidden="1" customHeight="1">
      <c r="A667" s="129">
        <f>IF(B666&lt;&gt;"",COUNTA(B$6:B666),"")</f>
        <v>661</v>
      </c>
      <c r="B667" s="217">
        <v>2634</v>
      </c>
      <c r="C667" s="249" t="s">
        <v>645</v>
      </c>
      <c r="D667" s="198">
        <v>2425</v>
      </c>
      <c r="E667" s="215" t="str">
        <f>VLOOKUP($B667,'trong tai xe'!A$1:B$201,2,0)</f>
        <v>5T</v>
      </c>
      <c r="F667" s="262" t="s">
        <v>69</v>
      </c>
      <c r="G667" s="132" t="str">
        <f>VLOOKUP(F667,Destination!$B$3:$E$337,2,0)</f>
        <v>HCM(Q9)</v>
      </c>
      <c r="H667" s="133">
        <f>VLOOKUP(F667,Destination!$B$2:$E$337,4,0)</f>
        <v>27</v>
      </c>
      <c r="I667" s="133">
        <f t="shared" si="22"/>
        <v>30</v>
      </c>
      <c r="J667" s="134">
        <f>INDEX(Cost!$A$2:$G$26,MATCH(I667,Cost!$A$2:$A$26,0),MATCH($E667,Cost!$A$2:$G$2,0))</f>
        <v>691065</v>
      </c>
      <c r="K667" s="141"/>
      <c r="L667" s="142"/>
      <c r="M667" s="228">
        <f t="shared" si="23"/>
        <v>691065</v>
      </c>
      <c r="N667" s="230"/>
      <c r="O667" s="144" t="str">
        <f>VLOOKUP($F667,Destination!B$3:G$338,6,0)</f>
        <v>THÙNG</v>
      </c>
      <c r="P667" s="231"/>
      <c r="Q667" s="198"/>
      <c r="AI667" s="149"/>
      <c r="AJ667" s="149"/>
      <c r="AK667" s="149"/>
      <c r="AL667" s="149"/>
      <c r="AM667" s="149"/>
      <c r="AN667" s="149"/>
      <c r="AO667" s="149"/>
      <c r="AP667" s="149"/>
      <c r="AQ667" s="149"/>
      <c r="AR667" s="149"/>
      <c r="AS667" s="149"/>
      <c r="AT667" s="149"/>
      <c r="AU667" s="149"/>
      <c r="AV667" s="149"/>
      <c r="AW667" s="149"/>
      <c r="AX667" s="149"/>
      <c r="AY667" s="149"/>
      <c r="AZ667" s="149"/>
      <c r="BA667" s="149"/>
      <c r="BB667" s="149"/>
      <c r="BC667" s="149"/>
      <c r="BD667" s="149"/>
      <c r="BE667" s="149"/>
      <c r="BF667" s="149"/>
      <c r="BG667" s="149"/>
      <c r="BH667" s="149"/>
      <c r="BI667" s="149"/>
      <c r="BJ667" s="149"/>
      <c r="BK667" s="149"/>
      <c r="BL667" s="149"/>
      <c r="BM667" s="149"/>
      <c r="BN667" s="149"/>
      <c r="BO667" s="149"/>
      <c r="BP667" s="149"/>
      <c r="BQ667" s="149"/>
      <c r="BR667" s="149"/>
      <c r="BS667" s="149"/>
      <c r="BT667" s="149"/>
      <c r="BU667" s="149"/>
      <c r="BV667" s="149"/>
      <c r="BW667" s="149"/>
      <c r="BX667" s="149"/>
      <c r="BY667" s="149"/>
      <c r="BZ667" s="149"/>
      <c r="CA667" s="149"/>
      <c r="CB667" s="149"/>
      <c r="CC667" s="149"/>
      <c r="CD667" s="149"/>
      <c r="CE667" s="149"/>
      <c r="CF667" s="149"/>
      <c r="CG667" s="149"/>
      <c r="CH667" s="149"/>
      <c r="CI667" s="149"/>
      <c r="CJ667" s="149"/>
      <c r="CK667" s="149"/>
      <c r="CL667" s="149"/>
      <c r="CM667" s="149"/>
      <c r="CN667" s="149"/>
      <c r="CO667" s="149"/>
      <c r="CP667" s="149"/>
      <c r="CQ667" s="149"/>
      <c r="CR667" s="149"/>
      <c r="CS667" s="149"/>
      <c r="CT667" s="149"/>
      <c r="CU667" s="149"/>
      <c r="CV667" s="149"/>
      <c r="CW667" s="149"/>
      <c r="CX667" s="149"/>
      <c r="CY667" s="149"/>
      <c r="CZ667" s="149"/>
      <c r="DA667" s="149"/>
      <c r="DB667" s="149"/>
      <c r="DC667" s="149"/>
      <c r="DD667" s="149"/>
      <c r="DE667" s="149"/>
      <c r="DF667" s="149"/>
      <c r="DG667" s="149"/>
      <c r="DH667" s="149"/>
      <c r="DI667" s="149"/>
    </row>
    <row r="668" spans="1:113" s="113" customFormat="1" ht="21.75" hidden="1" customHeight="1">
      <c r="A668" s="129">
        <f>IF(B667&lt;&gt;"",COUNTA(B$6:B667),"")</f>
        <v>662</v>
      </c>
      <c r="B668" s="217">
        <v>20669</v>
      </c>
      <c r="C668" s="249" t="s">
        <v>645</v>
      </c>
      <c r="D668" s="198">
        <v>2470</v>
      </c>
      <c r="E668" s="215" t="str">
        <f>VLOOKUP($B668,'trong tai xe'!A$1:B$201,2,0)</f>
        <v>2.5T</v>
      </c>
      <c r="F668" s="262" t="s">
        <v>361</v>
      </c>
      <c r="G668" s="132" t="str">
        <f>VLOOKUP(F668,Destination!$B$3:$E$337,2,0)</f>
        <v>VUNG TAU</v>
      </c>
      <c r="H668" s="133">
        <f>VLOOKUP(F668,Destination!$B$2:$E$337,4,0)</f>
        <v>98</v>
      </c>
      <c r="I668" s="133">
        <f t="shared" si="22"/>
        <v>100</v>
      </c>
      <c r="J668" s="134">
        <f>INDEX(Cost!$A$2:$G$26,MATCH(I668,Cost!$A$2:$A$26,0),MATCH($E668,Cost!$A$2:$G$2,0))</f>
        <v>968418</v>
      </c>
      <c r="K668" s="141"/>
      <c r="L668" s="142"/>
      <c r="M668" s="228">
        <f t="shared" si="23"/>
        <v>968418</v>
      </c>
      <c r="N668" s="230"/>
      <c r="O668" s="144">
        <f>VLOOKUP($F668,Destination!B$3:G$338,6,0)</f>
        <v>0</v>
      </c>
      <c r="P668" s="231"/>
      <c r="Q668" s="198"/>
      <c r="AI668" s="149"/>
      <c r="AJ668" s="149"/>
      <c r="AK668" s="149"/>
      <c r="AL668" s="149"/>
      <c r="AM668" s="149"/>
      <c r="AN668" s="149"/>
      <c r="AO668" s="149"/>
      <c r="AP668" s="149"/>
      <c r="AQ668" s="149"/>
      <c r="AR668" s="149"/>
      <c r="AS668" s="149"/>
      <c r="AT668" s="149"/>
      <c r="AU668" s="149"/>
      <c r="AV668" s="149"/>
      <c r="AW668" s="149"/>
      <c r="AX668" s="149"/>
      <c r="AY668" s="149"/>
      <c r="AZ668" s="149"/>
      <c r="BA668" s="149"/>
      <c r="BB668" s="149"/>
      <c r="BC668" s="149"/>
      <c r="BD668" s="149"/>
      <c r="BE668" s="149"/>
      <c r="BF668" s="149"/>
      <c r="BG668" s="149"/>
      <c r="BH668" s="149"/>
      <c r="BI668" s="149"/>
      <c r="BJ668" s="149"/>
      <c r="BK668" s="149"/>
      <c r="BL668" s="149"/>
      <c r="BM668" s="149"/>
      <c r="BN668" s="149"/>
      <c r="BO668" s="149"/>
      <c r="BP668" s="149"/>
      <c r="BQ668" s="149"/>
      <c r="BR668" s="149"/>
      <c r="BS668" s="149"/>
      <c r="BT668" s="149"/>
      <c r="BU668" s="149"/>
      <c r="BV668" s="149"/>
      <c r="BW668" s="149"/>
      <c r="BX668" s="149"/>
      <c r="BY668" s="149"/>
      <c r="BZ668" s="149"/>
      <c r="CA668" s="149"/>
      <c r="CB668" s="149"/>
      <c r="CC668" s="149"/>
      <c r="CD668" s="149"/>
      <c r="CE668" s="149"/>
      <c r="CF668" s="149"/>
      <c r="CG668" s="149"/>
      <c r="CH668" s="149"/>
      <c r="CI668" s="149"/>
      <c r="CJ668" s="149"/>
      <c r="CK668" s="149"/>
      <c r="CL668" s="149"/>
      <c r="CM668" s="149"/>
      <c r="CN668" s="149"/>
      <c r="CO668" s="149"/>
      <c r="CP668" s="149"/>
      <c r="CQ668" s="149"/>
      <c r="CR668" s="149"/>
      <c r="CS668" s="149"/>
      <c r="CT668" s="149"/>
      <c r="CU668" s="149"/>
      <c r="CV668" s="149"/>
      <c r="CW668" s="149"/>
      <c r="CX668" s="149"/>
      <c r="CY668" s="149"/>
      <c r="CZ668" s="149"/>
      <c r="DA668" s="149"/>
      <c r="DB668" s="149"/>
      <c r="DC668" s="149"/>
      <c r="DD668" s="149"/>
      <c r="DE668" s="149"/>
      <c r="DF668" s="149"/>
      <c r="DG668" s="149"/>
      <c r="DH668" s="149"/>
      <c r="DI668" s="149"/>
    </row>
    <row r="669" spans="1:113" s="113" customFormat="1" ht="21.75" hidden="1" customHeight="1">
      <c r="A669" s="129">
        <f>IF(B668&lt;&gt;"",COUNTA(B$6:B668),"")</f>
        <v>663</v>
      </c>
      <c r="B669" s="217">
        <v>71306</v>
      </c>
      <c r="C669" s="249" t="s">
        <v>645</v>
      </c>
      <c r="D669" s="198">
        <v>2604</v>
      </c>
      <c r="E669" s="215" t="str">
        <f>VLOOKUP($B669,'trong tai xe'!A$1:B$201,2,0)</f>
        <v>8T</v>
      </c>
      <c r="F669" s="262" t="s">
        <v>81</v>
      </c>
      <c r="G669" s="132" t="str">
        <f>VLOOKUP(F669,Destination!$B$3:$E$337,2,0)</f>
        <v>Binh Duong</v>
      </c>
      <c r="H669" s="133">
        <f>VLOOKUP(F669,Destination!$B$2:$E$337,4,0)</f>
        <v>5</v>
      </c>
      <c r="I669" s="133">
        <f t="shared" si="22"/>
        <v>10</v>
      </c>
      <c r="J669" s="134">
        <f>INDEX(Cost!$A$2:$G$26,MATCH(I669,Cost!$A$2:$A$26,0),MATCH($E669,Cost!$A$2:$G$2,0))</f>
        <v>941356</v>
      </c>
      <c r="K669" s="141"/>
      <c r="L669" s="142"/>
      <c r="M669" s="228">
        <f t="shared" si="23"/>
        <v>941356</v>
      </c>
      <c r="N669" s="230"/>
      <c r="O669" s="144" t="str">
        <f>VLOOKUP($F669,Destination!B$3:G$338,6,0)</f>
        <v>THÙNG</v>
      </c>
      <c r="P669" s="231"/>
      <c r="Q669" s="198"/>
      <c r="AI669" s="149"/>
      <c r="AJ669" s="149"/>
      <c r="AK669" s="149"/>
      <c r="AL669" s="149"/>
      <c r="AM669" s="149"/>
      <c r="AN669" s="149"/>
      <c r="AO669" s="149"/>
      <c r="AP669" s="149"/>
      <c r="AQ669" s="149"/>
      <c r="AR669" s="149"/>
      <c r="AS669" s="149"/>
      <c r="AT669" s="149"/>
      <c r="AU669" s="149"/>
      <c r="AV669" s="149"/>
      <c r="AW669" s="149"/>
      <c r="AX669" s="149"/>
      <c r="AY669" s="149"/>
      <c r="AZ669" s="149"/>
      <c r="BA669" s="149"/>
      <c r="BB669" s="149"/>
      <c r="BC669" s="149"/>
      <c r="BD669" s="149"/>
      <c r="BE669" s="149"/>
      <c r="BF669" s="149"/>
      <c r="BG669" s="149"/>
      <c r="BH669" s="149"/>
      <c r="BI669" s="149"/>
      <c r="BJ669" s="149"/>
      <c r="BK669" s="149"/>
      <c r="BL669" s="149"/>
      <c r="BM669" s="149"/>
      <c r="BN669" s="149"/>
      <c r="BO669" s="149"/>
      <c r="BP669" s="149"/>
      <c r="BQ669" s="149"/>
      <c r="BR669" s="149"/>
      <c r="BS669" s="149"/>
      <c r="BT669" s="149"/>
      <c r="BU669" s="149"/>
      <c r="BV669" s="149"/>
      <c r="BW669" s="149"/>
      <c r="BX669" s="149"/>
      <c r="BY669" s="149"/>
      <c r="BZ669" s="149"/>
      <c r="CA669" s="149"/>
      <c r="CB669" s="149"/>
      <c r="CC669" s="149"/>
      <c r="CD669" s="149"/>
      <c r="CE669" s="149"/>
      <c r="CF669" s="149"/>
      <c r="CG669" s="149"/>
      <c r="CH669" s="149"/>
      <c r="CI669" s="149"/>
      <c r="CJ669" s="149"/>
      <c r="CK669" s="149"/>
      <c r="CL669" s="149"/>
      <c r="CM669" s="149"/>
      <c r="CN669" s="149"/>
      <c r="CO669" s="149"/>
      <c r="CP669" s="149"/>
      <c r="CQ669" s="149"/>
      <c r="CR669" s="149"/>
      <c r="CS669" s="149"/>
      <c r="CT669" s="149"/>
      <c r="CU669" s="149"/>
      <c r="CV669" s="149"/>
      <c r="CW669" s="149"/>
      <c r="CX669" s="149"/>
      <c r="CY669" s="149"/>
      <c r="CZ669" s="149"/>
      <c r="DA669" s="149"/>
      <c r="DB669" s="149"/>
      <c r="DC669" s="149"/>
      <c r="DD669" s="149"/>
      <c r="DE669" s="149"/>
      <c r="DF669" s="149"/>
      <c r="DG669" s="149"/>
      <c r="DH669" s="149"/>
      <c r="DI669" s="149"/>
    </row>
    <row r="670" spans="1:113" s="113" customFormat="1" ht="21.75" hidden="1" customHeight="1">
      <c r="A670" s="129">
        <f>IF(B669&lt;&gt;"",COUNTA(B$6:B669),"")</f>
        <v>664</v>
      </c>
      <c r="B670" s="217">
        <v>46674</v>
      </c>
      <c r="C670" s="249" t="s">
        <v>645</v>
      </c>
      <c r="D670" s="198">
        <v>2556</v>
      </c>
      <c r="E670" s="215" t="str">
        <f>VLOOKUP($B670,'trong tai xe'!A$1:B$201,2,0)</f>
        <v>8T</v>
      </c>
      <c r="F670" s="262" t="s">
        <v>92</v>
      </c>
      <c r="G670" s="132" t="str">
        <f>VLOOKUP(F670,Destination!$B$3:$E$337,2,0)</f>
        <v>HCM</v>
      </c>
      <c r="H670" s="133">
        <f>VLOOKUP(F670,Destination!$B$2:$E$337,4,0)</f>
        <v>8</v>
      </c>
      <c r="I670" s="133">
        <f t="shared" si="22"/>
        <v>10</v>
      </c>
      <c r="J670" s="134">
        <f>INDEX(Cost!$A$2:$G$26,MATCH(I670,Cost!$A$2:$A$26,0),MATCH($E670,Cost!$A$2:$G$2,0))</f>
        <v>941356</v>
      </c>
      <c r="K670" s="141"/>
      <c r="L670" s="142"/>
      <c r="M670" s="228">
        <f t="shared" si="23"/>
        <v>941356</v>
      </c>
      <c r="N670" s="230"/>
      <c r="O670" s="144" t="str">
        <f>VLOOKUP($F670,Destination!B$3:G$338,6,0)</f>
        <v>BOARD</v>
      </c>
      <c r="P670" s="231"/>
      <c r="Q670" s="198"/>
      <c r="AI670" s="149"/>
      <c r="AJ670" s="149"/>
      <c r="AK670" s="149"/>
      <c r="AL670" s="149"/>
      <c r="AM670" s="149"/>
      <c r="AN670" s="149"/>
      <c r="AO670" s="149"/>
      <c r="AP670" s="149"/>
      <c r="AQ670" s="149"/>
      <c r="AR670" s="149"/>
      <c r="AS670" s="149"/>
      <c r="AT670" s="149"/>
      <c r="AU670" s="149"/>
      <c r="AV670" s="149"/>
      <c r="AW670" s="149"/>
      <c r="AX670" s="149"/>
      <c r="AY670" s="149"/>
      <c r="AZ670" s="149"/>
      <c r="BA670" s="149"/>
      <c r="BB670" s="149"/>
      <c r="BC670" s="149"/>
      <c r="BD670" s="149"/>
      <c r="BE670" s="149"/>
      <c r="BF670" s="149"/>
      <c r="BG670" s="149"/>
      <c r="BH670" s="149"/>
      <c r="BI670" s="149"/>
      <c r="BJ670" s="149"/>
      <c r="BK670" s="149"/>
      <c r="BL670" s="149"/>
      <c r="BM670" s="149"/>
      <c r="BN670" s="149"/>
      <c r="BO670" s="149"/>
      <c r="BP670" s="149"/>
      <c r="BQ670" s="149"/>
      <c r="BR670" s="149"/>
      <c r="BS670" s="149"/>
      <c r="BT670" s="149"/>
      <c r="BU670" s="149"/>
      <c r="BV670" s="149"/>
      <c r="BW670" s="149"/>
      <c r="BX670" s="149"/>
      <c r="BY670" s="149"/>
      <c r="BZ670" s="149"/>
      <c r="CA670" s="149"/>
      <c r="CB670" s="149"/>
      <c r="CC670" s="149"/>
      <c r="CD670" s="149"/>
      <c r="CE670" s="149"/>
      <c r="CF670" s="149"/>
      <c r="CG670" s="149"/>
      <c r="CH670" s="149"/>
      <c r="CI670" s="149"/>
      <c r="CJ670" s="149"/>
      <c r="CK670" s="149"/>
      <c r="CL670" s="149"/>
      <c r="CM670" s="149"/>
      <c r="CN670" s="149"/>
      <c r="CO670" s="149"/>
      <c r="CP670" s="149"/>
      <c r="CQ670" s="149"/>
      <c r="CR670" s="149"/>
      <c r="CS670" s="149"/>
      <c r="CT670" s="149"/>
      <c r="CU670" s="149"/>
      <c r="CV670" s="149"/>
      <c r="CW670" s="149"/>
      <c r="CX670" s="149"/>
      <c r="CY670" s="149"/>
      <c r="CZ670" s="149"/>
      <c r="DA670" s="149"/>
      <c r="DB670" s="149"/>
      <c r="DC670" s="149"/>
      <c r="DD670" s="149"/>
      <c r="DE670" s="149"/>
      <c r="DF670" s="149"/>
      <c r="DG670" s="149"/>
      <c r="DH670" s="149"/>
      <c r="DI670" s="149"/>
    </row>
    <row r="671" spans="1:113" s="113" customFormat="1" ht="21.75" hidden="1" customHeight="1">
      <c r="A671" s="129">
        <f>IF(B670&lt;&gt;"",COUNTA(B$6:B670),"")</f>
        <v>665</v>
      </c>
      <c r="B671" s="217">
        <v>13780</v>
      </c>
      <c r="C671" s="249" t="s">
        <v>645</v>
      </c>
      <c r="D671" s="198">
        <v>2603</v>
      </c>
      <c r="E671" s="215" t="str">
        <f>VLOOKUP($B671,'trong tai xe'!A$1:B$201,2,0)</f>
        <v>5T</v>
      </c>
      <c r="F671" s="262" t="s">
        <v>106</v>
      </c>
      <c r="G671" s="132" t="str">
        <f>VLOOKUP(F671,Destination!$B$3:$E$337,2,0)</f>
        <v>HCM</v>
      </c>
      <c r="H671" s="133">
        <f>VLOOKUP(F671,Destination!$B$2:$E$337,4,0)</f>
        <v>55</v>
      </c>
      <c r="I671" s="133">
        <f t="shared" si="22"/>
        <v>60</v>
      </c>
      <c r="J671" s="134">
        <f>INDEX(Cost!$A$2:$G$26,MATCH(I671,Cost!$A$2:$A$26,0),MATCH($E671,Cost!$A$2:$G$2,0))</f>
        <v>954001</v>
      </c>
      <c r="K671" s="141"/>
      <c r="L671" s="142"/>
      <c r="M671" s="228">
        <f t="shared" si="23"/>
        <v>954001</v>
      </c>
      <c r="N671" s="230"/>
      <c r="O671" s="144" t="str">
        <f>VLOOKUP($F671,Destination!B$3:G$338,6,0)</f>
        <v>THÙNG</v>
      </c>
      <c r="P671" s="231"/>
      <c r="Q671" s="198"/>
      <c r="AI671" s="149"/>
      <c r="AJ671" s="149"/>
      <c r="AK671" s="149"/>
      <c r="AL671" s="149"/>
      <c r="AM671" s="149"/>
      <c r="AN671" s="149"/>
      <c r="AO671" s="149"/>
      <c r="AP671" s="149"/>
      <c r="AQ671" s="149"/>
      <c r="AR671" s="149"/>
      <c r="AS671" s="149"/>
      <c r="AT671" s="149"/>
      <c r="AU671" s="149"/>
      <c r="AV671" s="149"/>
      <c r="AW671" s="149"/>
      <c r="AX671" s="149"/>
      <c r="AY671" s="149"/>
      <c r="AZ671" s="149"/>
      <c r="BA671" s="149"/>
      <c r="BB671" s="149"/>
      <c r="BC671" s="149"/>
      <c r="BD671" s="149"/>
      <c r="BE671" s="149"/>
      <c r="BF671" s="149"/>
      <c r="BG671" s="149"/>
      <c r="BH671" s="149"/>
      <c r="BI671" s="149"/>
      <c r="BJ671" s="149"/>
      <c r="BK671" s="149"/>
      <c r="BL671" s="149"/>
      <c r="BM671" s="149"/>
      <c r="BN671" s="149"/>
      <c r="BO671" s="149"/>
      <c r="BP671" s="149"/>
      <c r="BQ671" s="149"/>
      <c r="BR671" s="149"/>
      <c r="BS671" s="149"/>
      <c r="BT671" s="149"/>
      <c r="BU671" s="149"/>
      <c r="BV671" s="149"/>
      <c r="BW671" s="149"/>
      <c r="BX671" s="149"/>
      <c r="BY671" s="149"/>
      <c r="BZ671" s="149"/>
      <c r="CA671" s="149"/>
      <c r="CB671" s="149"/>
      <c r="CC671" s="149"/>
      <c r="CD671" s="149"/>
      <c r="CE671" s="149"/>
      <c r="CF671" s="149"/>
      <c r="CG671" s="149"/>
      <c r="CH671" s="149"/>
      <c r="CI671" s="149"/>
      <c r="CJ671" s="149"/>
      <c r="CK671" s="149"/>
      <c r="CL671" s="149"/>
      <c r="CM671" s="149"/>
      <c r="CN671" s="149"/>
      <c r="CO671" s="149"/>
      <c r="CP671" s="149"/>
      <c r="CQ671" s="149"/>
      <c r="CR671" s="149"/>
      <c r="CS671" s="149"/>
      <c r="CT671" s="149"/>
      <c r="CU671" s="149"/>
      <c r="CV671" s="149"/>
      <c r="CW671" s="149"/>
      <c r="CX671" s="149"/>
      <c r="CY671" s="149"/>
      <c r="CZ671" s="149"/>
      <c r="DA671" s="149"/>
      <c r="DB671" s="149"/>
      <c r="DC671" s="149"/>
      <c r="DD671" s="149"/>
      <c r="DE671" s="149"/>
      <c r="DF671" s="149"/>
      <c r="DG671" s="149"/>
      <c r="DH671" s="149"/>
      <c r="DI671" s="149"/>
    </row>
    <row r="672" spans="1:113" s="113" customFormat="1" ht="21.75" hidden="1" customHeight="1">
      <c r="A672" s="129">
        <f>IF(B671&lt;&gt;"",COUNTA(B$6:B671),"")</f>
        <v>666</v>
      </c>
      <c r="B672" s="217">
        <v>15469</v>
      </c>
      <c r="C672" s="249" t="s">
        <v>645</v>
      </c>
      <c r="D672" s="198">
        <v>2450</v>
      </c>
      <c r="E672" s="215" t="str">
        <f>VLOOKUP($B672,'trong tai xe'!A$1:B$201,2,0)</f>
        <v>2.5T</v>
      </c>
      <c r="F672" s="262" t="s">
        <v>87</v>
      </c>
      <c r="G672" s="132" t="str">
        <f>VLOOKUP(F672,Destination!$B$3:$E$337,2,0)</f>
        <v>Dong Nai</v>
      </c>
      <c r="H672" s="133">
        <f>VLOOKUP(F672,Destination!$B$2:$E$337,4,0)</f>
        <v>40</v>
      </c>
      <c r="I672" s="133">
        <f t="shared" si="22"/>
        <v>40</v>
      </c>
      <c r="J672" s="134">
        <f>INDEX(Cost!$A$2:$G$26,MATCH(I672,Cost!$A$2:$A$26,0),MATCH($E672,Cost!$A$2:$G$2,0))</f>
        <v>579395</v>
      </c>
      <c r="K672" s="141"/>
      <c r="L672" s="142"/>
      <c r="M672" s="228">
        <f t="shared" si="23"/>
        <v>579395</v>
      </c>
      <c r="N672" s="230"/>
      <c r="O672" s="144" t="str">
        <f>VLOOKUP($F672,Destination!B$3:G$338,6,0)</f>
        <v>THÙNG</v>
      </c>
      <c r="P672" s="231"/>
      <c r="Q672" s="198"/>
      <c r="AI672" s="149"/>
      <c r="AJ672" s="149"/>
      <c r="AK672" s="149"/>
      <c r="AL672" s="149"/>
      <c r="AM672" s="149"/>
      <c r="AN672" s="149"/>
      <c r="AO672" s="149"/>
      <c r="AP672" s="149"/>
      <c r="AQ672" s="149"/>
      <c r="AR672" s="149"/>
      <c r="AS672" s="149"/>
      <c r="AT672" s="149"/>
      <c r="AU672" s="149"/>
      <c r="AV672" s="149"/>
      <c r="AW672" s="149"/>
      <c r="AX672" s="149"/>
      <c r="AY672" s="149"/>
      <c r="AZ672" s="149"/>
      <c r="BA672" s="149"/>
      <c r="BB672" s="149"/>
      <c r="BC672" s="149"/>
      <c r="BD672" s="149"/>
      <c r="BE672" s="149"/>
      <c r="BF672" s="149"/>
      <c r="BG672" s="149"/>
      <c r="BH672" s="149"/>
      <c r="BI672" s="149"/>
      <c r="BJ672" s="149"/>
      <c r="BK672" s="149"/>
      <c r="BL672" s="149"/>
      <c r="BM672" s="149"/>
      <c r="BN672" s="149"/>
      <c r="BO672" s="149"/>
      <c r="BP672" s="149"/>
      <c r="BQ672" s="149"/>
      <c r="BR672" s="149"/>
      <c r="BS672" s="149"/>
      <c r="BT672" s="149"/>
      <c r="BU672" s="149"/>
      <c r="BV672" s="149"/>
      <c r="BW672" s="149"/>
      <c r="BX672" s="149"/>
      <c r="BY672" s="149"/>
      <c r="BZ672" s="149"/>
      <c r="CA672" s="149"/>
      <c r="CB672" s="149"/>
      <c r="CC672" s="149"/>
      <c r="CD672" s="149"/>
      <c r="CE672" s="149"/>
      <c r="CF672" s="149"/>
      <c r="CG672" s="149"/>
      <c r="CH672" s="149"/>
      <c r="CI672" s="149"/>
      <c r="CJ672" s="149"/>
      <c r="CK672" s="149"/>
      <c r="CL672" s="149"/>
      <c r="CM672" s="149"/>
      <c r="CN672" s="149"/>
      <c r="CO672" s="149"/>
      <c r="CP672" s="149"/>
      <c r="CQ672" s="149"/>
      <c r="CR672" s="149"/>
      <c r="CS672" s="149"/>
      <c r="CT672" s="149"/>
      <c r="CU672" s="149"/>
      <c r="CV672" s="149"/>
      <c r="CW672" s="149"/>
      <c r="CX672" s="149"/>
      <c r="CY672" s="149"/>
      <c r="CZ672" s="149"/>
      <c r="DA672" s="149"/>
      <c r="DB672" s="149"/>
      <c r="DC672" s="149"/>
      <c r="DD672" s="149"/>
      <c r="DE672" s="149"/>
      <c r="DF672" s="149"/>
      <c r="DG672" s="149"/>
      <c r="DH672" s="149"/>
      <c r="DI672" s="149"/>
    </row>
    <row r="673" spans="1:113" s="113" customFormat="1" ht="21.75" hidden="1" customHeight="1">
      <c r="A673" s="129">
        <f>IF(B672&lt;&gt;"",COUNTA(B$6:B672),"")</f>
        <v>667</v>
      </c>
      <c r="B673" s="217">
        <v>2634</v>
      </c>
      <c r="C673" s="249" t="s">
        <v>645</v>
      </c>
      <c r="D673" s="198">
        <v>2477</v>
      </c>
      <c r="E673" s="215" t="str">
        <f>VLOOKUP($B673,'trong tai xe'!A$1:B$201,2,0)</f>
        <v>5T</v>
      </c>
      <c r="F673" s="262" t="s">
        <v>84</v>
      </c>
      <c r="G673" s="132" t="str">
        <f>VLOOKUP(F673,Destination!$B$3:$E$337,2,0)</f>
        <v>Binh Duong</v>
      </c>
      <c r="H673" s="133">
        <f>VLOOKUP(F673,Destination!$B$2:$E$337,4,0)</f>
        <v>15</v>
      </c>
      <c r="I673" s="133">
        <f t="shared" si="22"/>
        <v>20</v>
      </c>
      <c r="J673" s="134">
        <f>INDEX(Cost!$A$2:$G$26,MATCH(I673,Cost!$A$2:$A$26,0),MATCH($E673,Cost!$A$2:$G$2,0))</f>
        <v>604857</v>
      </c>
      <c r="K673" s="141"/>
      <c r="L673" s="142"/>
      <c r="M673" s="228">
        <f t="shared" si="23"/>
        <v>604857</v>
      </c>
      <c r="N673" s="230"/>
      <c r="O673" s="144" t="str">
        <f>VLOOKUP($F673,Destination!B$3:G$338,6,0)</f>
        <v>BOARD</v>
      </c>
      <c r="P673" s="231"/>
      <c r="Q673" s="198"/>
      <c r="AI673" s="149"/>
      <c r="AJ673" s="149"/>
      <c r="AK673" s="149"/>
      <c r="AL673" s="149"/>
      <c r="AM673" s="149"/>
      <c r="AN673" s="149"/>
      <c r="AO673" s="149"/>
      <c r="AP673" s="149"/>
      <c r="AQ673" s="149"/>
      <c r="AR673" s="149"/>
      <c r="AS673" s="149"/>
      <c r="AT673" s="149"/>
      <c r="AU673" s="149"/>
      <c r="AV673" s="149"/>
      <c r="AW673" s="149"/>
      <c r="AX673" s="149"/>
      <c r="AY673" s="149"/>
      <c r="AZ673" s="149"/>
      <c r="BA673" s="149"/>
      <c r="BB673" s="149"/>
      <c r="BC673" s="149"/>
      <c r="BD673" s="149"/>
      <c r="BE673" s="149"/>
      <c r="BF673" s="149"/>
      <c r="BG673" s="149"/>
      <c r="BH673" s="149"/>
      <c r="BI673" s="149"/>
      <c r="BJ673" s="149"/>
      <c r="BK673" s="149"/>
      <c r="BL673" s="149"/>
      <c r="BM673" s="149"/>
      <c r="BN673" s="149"/>
      <c r="BO673" s="149"/>
      <c r="BP673" s="149"/>
      <c r="BQ673" s="149"/>
      <c r="BR673" s="149"/>
      <c r="BS673" s="149"/>
      <c r="BT673" s="149"/>
      <c r="BU673" s="149"/>
      <c r="BV673" s="149"/>
      <c r="BW673" s="149"/>
      <c r="BX673" s="149"/>
      <c r="BY673" s="149"/>
      <c r="BZ673" s="149"/>
      <c r="CA673" s="149"/>
      <c r="CB673" s="149"/>
      <c r="CC673" s="149"/>
      <c r="CD673" s="149"/>
      <c r="CE673" s="149"/>
      <c r="CF673" s="149"/>
      <c r="CG673" s="149"/>
      <c r="CH673" s="149"/>
      <c r="CI673" s="149"/>
      <c r="CJ673" s="149"/>
      <c r="CK673" s="149"/>
      <c r="CL673" s="149"/>
      <c r="CM673" s="149"/>
      <c r="CN673" s="149"/>
      <c r="CO673" s="149"/>
      <c r="CP673" s="149"/>
      <c r="CQ673" s="149"/>
      <c r="CR673" s="149"/>
      <c r="CS673" s="149"/>
      <c r="CT673" s="149"/>
      <c r="CU673" s="149"/>
      <c r="CV673" s="149"/>
      <c r="CW673" s="149"/>
      <c r="CX673" s="149"/>
      <c r="CY673" s="149"/>
      <c r="CZ673" s="149"/>
      <c r="DA673" s="149"/>
      <c r="DB673" s="149"/>
      <c r="DC673" s="149"/>
      <c r="DD673" s="149"/>
      <c r="DE673" s="149"/>
      <c r="DF673" s="149"/>
      <c r="DG673" s="149"/>
      <c r="DH673" s="149"/>
      <c r="DI673" s="149"/>
    </row>
    <row r="674" spans="1:113" s="113" customFormat="1" ht="21.75" hidden="1" customHeight="1">
      <c r="A674" s="129">
        <f>IF(B673&lt;&gt;"",COUNTA(B$6:B673),"")</f>
        <v>668</v>
      </c>
      <c r="B674" s="217">
        <v>7138</v>
      </c>
      <c r="C674" s="249" t="s">
        <v>645</v>
      </c>
      <c r="D674" s="198">
        <v>2478</v>
      </c>
      <c r="E674" s="215" t="str">
        <f>VLOOKUP($B674,'trong tai xe'!A$1:B$201,2,0)</f>
        <v>8T</v>
      </c>
      <c r="F674" s="262" t="s">
        <v>89</v>
      </c>
      <c r="G674" s="132" t="str">
        <f>VLOOKUP(F674,Destination!$B$3:$E$337,2,0)</f>
        <v>Binh Duong</v>
      </c>
      <c r="H674" s="133">
        <f>VLOOKUP(F674,Destination!$B$2:$E$337,4,0)</f>
        <v>10</v>
      </c>
      <c r="I674" s="133">
        <f t="shared" si="22"/>
        <v>10</v>
      </c>
      <c r="J674" s="134">
        <f>INDEX(Cost!$A$2:$G$26,MATCH(I674,Cost!$A$2:$A$26,0),MATCH($E674,Cost!$A$2:$G$2,0))</f>
        <v>941356</v>
      </c>
      <c r="K674" s="141"/>
      <c r="L674" s="142"/>
      <c r="M674" s="228">
        <f t="shared" si="23"/>
        <v>941356</v>
      </c>
      <c r="N674" s="230"/>
      <c r="O674" s="144" t="str">
        <f>VLOOKUP($F674,Destination!B$3:G$338,6,0)</f>
        <v>THÙNG</v>
      </c>
      <c r="P674" s="231"/>
      <c r="Q674" s="198"/>
      <c r="AI674" s="149"/>
      <c r="AJ674" s="149"/>
      <c r="AK674" s="149"/>
      <c r="AL674" s="149"/>
      <c r="AM674" s="149"/>
      <c r="AN674" s="149"/>
      <c r="AO674" s="149"/>
      <c r="AP674" s="149"/>
      <c r="AQ674" s="149"/>
      <c r="AR674" s="149"/>
      <c r="AS674" s="149"/>
      <c r="AT674" s="149"/>
      <c r="AU674" s="149"/>
      <c r="AV674" s="149"/>
      <c r="AW674" s="149"/>
      <c r="AX674" s="149"/>
      <c r="AY674" s="149"/>
      <c r="AZ674" s="149"/>
      <c r="BA674" s="149"/>
      <c r="BB674" s="149"/>
      <c r="BC674" s="149"/>
      <c r="BD674" s="149"/>
      <c r="BE674" s="149"/>
      <c r="BF674" s="149"/>
      <c r="BG674" s="149"/>
      <c r="BH674" s="149"/>
      <c r="BI674" s="149"/>
      <c r="BJ674" s="149"/>
      <c r="BK674" s="149"/>
      <c r="BL674" s="149"/>
      <c r="BM674" s="149"/>
      <c r="BN674" s="149"/>
      <c r="BO674" s="149"/>
      <c r="BP674" s="149"/>
      <c r="BQ674" s="149"/>
      <c r="BR674" s="149"/>
      <c r="BS674" s="149"/>
      <c r="BT674" s="149"/>
      <c r="BU674" s="149"/>
      <c r="BV674" s="149"/>
      <c r="BW674" s="149"/>
      <c r="BX674" s="149"/>
      <c r="BY674" s="149"/>
      <c r="BZ674" s="149"/>
      <c r="CA674" s="149"/>
      <c r="CB674" s="149"/>
      <c r="CC674" s="149"/>
      <c r="CD674" s="149"/>
      <c r="CE674" s="149"/>
      <c r="CF674" s="149"/>
      <c r="CG674" s="149"/>
      <c r="CH674" s="149"/>
      <c r="CI674" s="149"/>
      <c r="CJ674" s="149"/>
      <c r="CK674" s="149"/>
      <c r="CL674" s="149"/>
      <c r="CM674" s="149"/>
      <c r="CN674" s="149"/>
      <c r="CO674" s="149"/>
      <c r="CP674" s="149"/>
      <c r="CQ674" s="149"/>
      <c r="CR674" s="149"/>
      <c r="CS674" s="149"/>
      <c r="CT674" s="149"/>
      <c r="CU674" s="149"/>
      <c r="CV674" s="149"/>
      <c r="CW674" s="149"/>
      <c r="CX674" s="149"/>
      <c r="CY674" s="149"/>
      <c r="CZ674" s="149"/>
      <c r="DA674" s="149"/>
      <c r="DB674" s="149"/>
      <c r="DC674" s="149"/>
      <c r="DD674" s="149"/>
      <c r="DE674" s="149"/>
      <c r="DF674" s="149"/>
      <c r="DG674" s="149"/>
      <c r="DH674" s="149"/>
      <c r="DI674" s="149"/>
    </row>
    <row r="675" spans="1:113" s="113" customFormat="1" ht="21.75" hidden="1" customHeight="1">
      <c r="A675" s="129">
        <f>IF(B674&lt;&gt;"",COUNTA(B$6:B674),"")</f>
        <v>669</v>
      </c>
      <c r="B675" s="219">
        <v>14459</v>
      </c>
      <c r="C675" s="249" t="s">
        <v>645</v>
      </c>
      <c r="D675" s="216">
        <v>2448</v>
      </c>
      <c r="E675" s="216" t="str">
        <f>VLOOKUP($B675,'trong tai xe'!A$1:B$201,2,0)</f>
        <v>1.2T</v>
      </c>
      <c r="F675" s="266" t="s">
        <v>100</v>
      </c>
      <c r="G675" s="132" t="str">
        <f>VLOOKUP(F675,Destination!$B$3:$E$337,2,0)</f>
        <v>HCM</v>
      </c>
      <c r="H675" s="133">
        <f>VLOOKUP(F675,Destination!$B$2:$E$337,4,0)</f>
        <v>22</v>
      </c>
      <c r="I675" s="133">
        <f t="shared" si="22"/>
        <v>30</v>
      </c>
      <c r="J675" s="134">
        <f>INDEX(Cost!$A$2:$G$26,MATCH(I675,Cost!$A$2:$A$26,0),MATCH($E675,Cost!$A$2:$G$2,0))</f>
        <v>463102</v>
      </c>
      <c r="K675" s="141"/>
      <c r="L675" s="142"/>
      <c r="M675" s="228">
        <f t="shared" si="23"/>
        <v>463102</v>
      </c>
      <c r="N675" s="230"/>
      <c r="O675" s="144" t="str">
        <f>VLOOKUP($F675,Destination!B$3:G$338,6,0)</f>
        <v>THÙNG</v>
      </c>
      <c r="P675" s="231"/>
      <c r="Q675" s="198"/>
      <c r="AI675" s="149"/>
      <c r="AJ675" s="149"/>
      <c r="AK675" s="149"/>
      <c r="AL675" s="149"/>
      <c r="AM675" s="149"/>
      <c r="AN675" s="149"/>
      <c r="AO675" s="149"/>
      <c r="AP675" s="149"/>
      <c r="AQ675" s="149"/>
      <c r="AR675" s="149"/>
      <c r="AS675" s="149"/>
      <c r="AT675" s="149"/>
      <c r="AU675" s="149"/>
      <c r="AV675" s="149"/>
      <c r="AW675" s="149"/>
      <c r="AX675" s="149"/>
      <c r="AY675" s="149"/>
      <c r="AZ675" s="149"/>
      <c r="BA675" s="149"/>
      <c r="BB675" s="149"/>
      <c r="BC675" s="149"/>
      <c r="BD675" s="149"/>
      <c r="BE675" s="149"/>
      <c r="BF675" s="149"/>
      <c r="BG675" s="149"/>
      <c r="BH675" s="149"/>
      <c r="BI675" s="149"/>
      <c r="BJ675" s="149"/>
      <c r="BK675" s="149"/>
      <c r="BL675" s="149"/>
      <c r="BM675" s="149"/>
      <c r="BN675" s="149"/>
      <c r="BO675" s="149"/>
      <c r="BP675" s="149"/>
      <c r="BQ675" s="149"/>
      <c r="BR675" s="149"/>
      <c r="BS675" s="149"/>
      <c r="BT675" s="149"/>
      <c r="BU675" s="149"/>
      <c r="BV675" s="149"/>
      <c r="BW675" s="149"/>
      <c r="BX675" s="149"/>
      <c r="BY675" s="149"/>
      <c r="BZ675" s="149"/>
      <c r="CA675" s="149"/>
      <c r="CB675" s="149"/>
      <c r="CC675" s="149"/>
      <c r="CD675" s="149"/>
      <c r="CE675" s="149"/>
      <c r="CF675" s="149"/>
      <c r="CG675" s="149"/>
      <c r="CH675" s="149"/>
      <c r="CI675" s="149"/>
      <c r="CJ675" s="149"/>
      <c r="CK675" s="149"/>
      <c r="CL675" s="149"/>
      <c r="CM675" s="149"/>
      <c r="CN675" s="149"/>
      <c r="CO675" s="149"/>
      <c r="CP675" s="149"/>
      <c r="CQ675" s="149"/>
      <c r="CR675" s="149"/>
      <c r="CS675" s="149"/>
      <c r="CT675" s="149"/>
      <c r="CU675" s="149"/>
      <c r="CV675" s="149"/>
      <c r="CW675" s="149"/>
      <c r="CX675" s="149"/>
      <c r="CY675" s="149"/>
      <c r="CZ675" s="149"/>
      <c r="DA675" s="149"/>
      <c r="DB675" s="149"/>
      <c r="DC675" s="149"/>
      <c r="DD675" s="149"/>
      <c r="DE675" s="149"/>
      <c r="DF675" s="149"/>
      <c r="DG675" s="149"/>
      <c r="DH675" s="149"/>
      <c r="DI675" s="149"/>
    </row>
    <row r="676" spans="1:113" s="113" customFormat="1" ht="21.75" hidden="1" customHeight="1">
      <c r="A676" s="129">
        <f>IF(B675&lt;&gt;"",COUNTA(B$6:B675),"")</f>
        <v>670</v>
      </c>
      <c r="B676" s="217">
        <v>9794</v>
      </c>
      <c r="C676" s="249" t="s">
        <v>645</v>
      </c>
      <c r="D676" s="198">
        <v>2553</v>
      </c>
      <c r="E676" s="215" t="str">
        <f>VLOOKUP($B676,'trong tai xe'!A$1:B$201,2,0)</f>
        <v>2.5T</v>
      </c>
      <c r="F676" s="262" t="s">
        <v>122</v>
      </c>
      <c r="G676" s="132" t="str">
        <f>VLOOKUP(F676,Destination!$B$3:$E$337,2,0)</f>
        <v>HCM</v>
      </c>
      <c r="H676" s="133">
        <f>VLOOKUP(F676,Destination!$B$2:$E$337,4,0)</f>
        <v>43</v>
      </c>
      <c r="I676" s="133">
        <f t="shared" si="22"/>
        <v>50</v>
      </c>
      <c r="J676" s="134">
        <f>INDEX(Cost!$A$2:$G$26,MATCH(I676,Cost!$A$2:$A$26,0),MATCH($E676,Cost!$A$2:$G$2,0))</f>
        <v>644232</v>
      </c>
      <c r="K676" s="141"/>
      <c r="L676" s="142"/>
      <c r="M676" s="228">
        <f t="shared" si="23"/>
        <v>644232</v>
      </c>
      <c r="N676" s="230"/>
      <c r="O676" s="144" t="str">
        <f>VLOOKUP($F676,Destination!B$3:G$338,6,0)</f>
        <v>THÙNG</v>
      </c>
      <c r="P676" s="231"/>
      <c r="Q676" s="198"/>
      <c r="AI676" s="149"/>
      <c r="AJ676" s="149"/>
      <c r="AK676" s="149"/>
      <c r="AL676" s="149"/>
      <c r="AM676" s="149"/>
      <c r="AN676" s="149"/>
      <c r="AO676" s="149"/>
      <c r="AP676" s="149"/>
      <c r="AQ676" s="149"/>
      <c r="AR676" s="149"/>
      <c r="AS676" s="149"/>
      <c r="AT676" s="149"/>
      <c r="AU676" s="149"/>
      <c r="AV676" s="149"/>
      <c r="AW676" s="149"/>
      <c r="AX676" s="149"/>
      <c r="AY676" s="149"/>
      <c r="AZ676" s="149"/>
      <c r="BA676" s="149"/>
      <c r="BB676" s="149"/>
      <c r="BC676" s="149"/>
      <c r="BD676" s="149"/>
      <c r="BE676" s="149"/>
      <c r="BF676" s="149"/>
      <c r="BG676" s="149"/>
      <c r="BH676" s="149"/>
      <c r="BI676" s="149"/>
      <c r="BJ676" s="149"/>
      <c r="BK676" s="149"/>
      <c r="BL676" s="149"/>
      <c r="BM676" s="149"/>
      <c r="BN676" s="149"/>
      <c r="BO676" s="149"/>
      <c r="BP676" s="149"/>
      <c r="BQ676" s="149"/>
      <c r="BR676" s="149"/>
      <c r="BS676" s="149"/>
      <c r="BT676" s="149"/>
      <c r="BU676" s="149"/>
      <c r="BV676" s="149"/>
      <c r="BW676" s="149"/>
      <c r="BX676" s="149"/>
      <c r="BY676" s="149"/>
      <c r="BZ676" s="149"/>
      <c r="CA676" s="149"/>
      <c r="CB676" s="149"/>
      <c r="CC676" s="149"/>
      <c r="CD676" s="149"/>
      <c r="CE676" s="149"/>
      <c r="CF676" s="149"/>
      <c r="CG676" s="149"/>
      <c r="CH676" s="149"/>
      <c r="CI676" s="149"/>
      <c r="CJ676" s="149"/>
      <c r="CK676" s="149"/>
      <c r="CL676" s="149"/>
      <c r="CM676" s="149"/>
      <c r="CN676" s="149"/>
      <c r="CO676" s="149"/>
      <c r="CP676" s="149"/>
      <c r="CQ676" s="149"/>
      <c r="CR676" s="149"/>
      <c r="CS676" s="149"/>
      <c r="CT676" s="149"/>
      <c r="CU676" s="149"/>
      <c r="CV676" s="149"/>
      <c r="CW676" s="149"/>
      <c r="CX676" s="149"/>
      <c r="CY676" s="149"/>
      <c r="CZ676" s="149"/>
      <c r="DA676" s="149"/>
      <c r="DB676" s="149"/>
      <c r="DC676" s="149"/>
      <c r="DD676" s="149"/>
      <c r="DE676" s="149"/>
      <c r="DF676" s="149"/>
      <c r="DG676" s="149"/>
      <c r="DH676" s="149"/>
      <c r="DI676" s="149"/>
    </row>
    <row r="677" spans="1:113" s="113" customFormat="1" ht="21.75" hidden="1" customHeight="1">
      <c r="A677" s="129">
        <f>IF(B676&lt;&gt;"",COUNTA(B$6:B676),"")</f>
        <v>671</v>
      </c>
      <c r="B677" s="217">
        <v>14459</v>
      </c>
      <c r="C677" s="249" t="s">
        <v>645</v>
      </c>
      <c r="D677" s="198">
        <v>2617</v>
      </c>
      <c r="E677" s="215" t="str">
        <f>VLOOKUP($B677,'trong tai xe'!A$1:B$201,2,0)</f>
        <v>1.2T</v>
      </c>
      <c r="F677" s="262" t="s">
        <v>140</v>
      </c>
      <c r="G677" s="132" t="str">
        <f>VLOOKUP(F677,Destination!$B$3:$E$337,2,0)</f>
        <v>Vung Tau</v>
      </c>
      <c r="H677" s="133">
        <f>VLOOKUP(F677,Destination!$B$2:$E$337,4,0)</f>
        <v>100</v>
      </c>
      <c r="I677" s="133">
        <f t="shared" si="22"/>
        <v>100</v>
      </c>
      <c r="J677" s="134">
        <f>INDEX(Cost!$A$2:$G$26,MATCH(I677,Cost!$A$2:$A$26,0),MATCH($E677,Cost!$A$2:$G$2,0))</f>
        <v>871576</v>
      </c>
      <c r="K677" s="141"/>
      <c r="L677" s="142"/>
      <c r="M677" s="228">
        <f t="shared" si="23"/>
        <v>871576</v>
      </c>
      <c r="N677" s="230"/>
      <c r="O677" s="144">
        <f>VLOOKUP($F677,Destination!B$3:G$338,6,0)</f>
        <v>0</v>
      </c>
      <c r="P677" s="231"/>
      <c r="Q677" s="198"/>
      <c r="AI677" s="149"/>
      <c r="AJ677" s="149"/>
      <c r="AK677" s="149"/>
      <c r="AL677" s="149"/>
      <c r="AM677" s="149"/>
      <c r="AN677" s="149"/>
      <c r="AO677" s="149"/>
      <c r="AP677" s="149"/>
      <c r="AQ677" s="149"/>
      <c r="AR677" s="149"/>
      <c r="AS677" s="149"/>
      <c r="AT677" s="149"/>
      <c r="AU677" s="149"/>
      <c r="AV677" s="149"/>
      <c r="AW677" s="149"/>
      <c r="AX677" s="149"/>
      <c r="AY677" s="149"/>
      <c r="AZ677" s="149"/>
      <c r="BA677" s="149"/>
      <c r="BB677" s="149"/>
      <c r="BC677" s="149"/>
      <c r="BD677" s="149"/>
      <c r="BE677" s="149"/>
      <c r="BF677" s="149"/>
      <c r="BG677" s="149"/>
      <c r="BH677" s="149"/>
      <c r="BI677" s="149"/>
      <c r="BJ677" s="149"/>
      <c r="BK677" s="149"/>
      <c r="BL677" s="149"/>
      <c r="BM677" s="149"/>
      <c r="BN677" s="149"/>
      <c r="BO677" s="149"/>
      <c r="BP677" s="149"/>
      <c r="BQ677" s="149"/>
      <c r="BR677" s="149"/>
      <c r="BS677" s="149"/>
      <c r="BT677" s="149"/>
      <c r="BU677" s="149"/>
      <c r="BV677" s="149"/>
      <c r="BW677" s="149"/>
      <c r="BX677" s="149"/>
      <c r="BY677" s="149"/>
      <c r="BZ677" s="149"/>
      <c r="CA677" s="149"/>
      <c r="CB677" s="149"/>
      <c r="CC677" s="149"/>
      <c r="CD677" s="149"/>
      <c r="CE677" s="149"/>
      <c r="CF677" s="149"/>
      <c r="CG677" s="149"/>
      <c r="CH677" s="149"/>
      <c r="CI677" s="149"/>
      <c r="CJ677" s="149"/>
      <c r="CK677" s="149"/>
      <c r="CL677" s="149"/>
      <c r="CM677" s="149"/>
      <c r="CN677" s="149"/>
      <c r="CO677" s="149"/>
      <c r="CP677" s="149"/>
      <c r="CQ677" s="149"/>
      <c r="CR677" s="149"/>
      <c r="CS677" s="149"/>
      <c r="CT677" s="149"/>
      <c r="CU677" s="149"/>
      <c r="CV677" s="149"/>
      <c r="CW677" s="149"/>
      <c r="CX677" s="149"/>
      <c r="CY677" s="149"/>
      <c r="CZ677" s="149"/>
      <c r="DA677" s="149"/>
      <c r="DB677" s="149"/>
      <c r="DC677" s="149"/>
      <c r="DD677" s="149"/>
      <c r="DE677" s="149"/>
      <c r="DF677" s="149"/>
      <c r="DG677" s="149"/>
      <c r="DH677" s="149"/>
      <c r="DI677" s="149"/>
    </row>
    <row r="678" spans="1:113" s="113" customFormat="1" ht="21.75" hidden="1" customHeight="1">
      <c r="A678" s="129">
        <f>IF(B677&lt;&gt;"",COUNTA(B$6:B677),"")</f>
        <v>672</v>
      </c>
      <c r="B678" s="217">
        <v>17246</v>
      </c>
      <c r="C678" s="249" t="s">
        <v>645</v>
      </c>
      <c r="D678" s="198">
        <v>2618</v>
      </c>
      <c r="E678" s="215" t="str">
        <f>VLOOKUP($B678,'trong tai xe'!A$1:B$201,2,0)</f>
        <v>8T</v>
      </c>
      <c r="F678" s="262" t="s">
        <v>92</v>
      </c>
      <c r="G678" s="132" t="str">
        <f>VLOOKUP(F678,Destination!$B$3:$E$337,2,0)</f>
        <v>HCM</v>
      </c>
      <c r="H678" s="133">
        <f>VLOOKUP(F678,Destination!$B$2:$E$337,4,0)</f>
        <v>8</v>
      </c>
      <c r="I678" s="133">
        <f t="shared" si="22"/>
        <v>10</v>
      </c>
      <c r="J678" s="134">
        <f>INDEX(Cost!$A$2:$G$26,MATCH(I678,Cost!$A$2:$A$26,0),MATCH($E678,Cost!$A$2:$G$2,0))</f>
        <v>941356</v>
      </c>
      <c r="K678" s="141"/>
      <c r="L678" s="142"/>
      <c r="M678" s="228">
        <f t="shared" si="23"/>
        <v>941356</v>
      </c>
      <c r="N678" s="230"/>
      <c r="O678" s="144" t="str">
        <f>VLOOKUP($F678,Destination!B$3:G$338,6,0)</f>
        <v>BOARD</v>
      </c>
      <c r="P678" s="231"/>
      <c r="Q678" s="198"/>
      <c r="AI678" s="149"/>
      <c r="AJ678" s="149"/>
      <c r="AK678" s="149"/>
      <c r="AL678" s="149"/>
      <c r="AM678" s="149"/>
      <c r="AN678" s="149"/>
      <c r="AO678" s="149"/>
      <c r="AP678" s="149"/>
      <c r="AQ678" s="149"/>
      <c r="AR678" s="149"/>
      <c r="AS678" s="149"/>
      <c r="AT678" s="149"/>
      <c r="AU678" s="149"/>
      <c r="AV678" s="149"/>
      <c r="AW678" s="149"/>
      <c r="AX678" s="149"/>
      <c r="AY678" s="149"/>
      <c r="AZ678" s="149"/>
      <c r="BA678" s="149"/>
      <c r="BB678" s="149"/>
      <c r="BC678" s="149"/>
      <c r="BD678" s="149"/>
      <c r="BE678" s="149"/>
      <c r="BF678" s="149"/>
      <c r="BG678" s="149"/>
      <c r="BH678" s="149"/>
      <c r="BI678" s="149"/>
      <c r="BJ678" s="149"/>
      <c r="BK678" s="149"/>
      <c r="BL678" s="149"/>
      <c r="BM678" s="149"/>
      <c r="BN678" s="149"/>
      <c r="BO678" s="149"/>
      <c r="BP678" s="149"/>
      <c r="BQ678" s="149"/>
      <c r="BR678" s="149"/>
      <c r="BS678" s="149"/>
      <c r="BT678" s="149"/>
      <c r="BU678" s="149"/>
      <c r="BV678" s="149"/>
      <c r="BW678" s="149"/>
      <c r="BX678" s="149"/>
      <c r="BY678" s="149"/>
      <c r="BZ678" s="149"/>
      <c r="CA678" s="149"/>
      <c r="CB678" s="149"/>
      <c r="CC678" s="149"/>
      <c r="CD678" s="149"/>
      <c r="CE678" s="149"/>
      <c r="CF678" s="149"/>
      <c r="CG678" s="149"/>
      <c r="CH678" s="149"/>
      <c r="CI678" s="149"/>
      <c r="CJ678" s="149"/>
      <c r="CK678" s="149"/>
      <c r="CL678" s="149"/>
      <c r="CM678" s="149"/>
      <c r="CN678" s="149"/>
      <c r="CO678" s="149"/>
      <c r="CP678" s="149"/>
      <c r="CQ678" s="149"/>
      <c r="CR678" s="149"/>
      <c r="CS678" s="149"/>
      <c r="CT678" s="149"/>
      <c r="CU678" s="149"/>
      <c r="CV678" s="149"/>
      <c r="CW678" s="149"/>
      <c r="CX678" s="149"/>
      <c r="CY678" s="149"/>
      <c r="CZ678" s="149"/>
      <c r="DA678" s="149"/>
      <c r="DB678" s="149"/>
      <c r="DC678" s="149"/>
      <c r="DD678" s="149"/>
      <c r="DE678" s="149"/>
      <c r="DF678" s="149"/>
      <c r="DG678" s="149"/>
      <c r="DH678" s="149"/>
      <c r="DI678" s="149"/>
    </row>
    <row r="679" spans="1:113" s="113" customFormat="1" ht="21.75" hidden="1" customHeight="1">
      <c r="A679" s="129">
        <f>IF(B678&lt;&gt;"",COUNTA(B$6:B678),"")</f>
        <v>673</v>
      </c>
      <c r="B679" s="217">
        <v>18140</v>
      </c>
      <c r="C679" s="249" t="s">
        <v>645</v>
      </c>
      <c r="D679" s="198">
        <v>2364</v>
      </c>
      <c r="E679" s="215" t="str">
        <f>VLOOKUP($B679,'trong tai xe'!A$1:B$201,2,0)</f>
        <v>5T</v>
      </c>
      <c r="F679" s="262" t="s">
        <v>69</v>
      </c>
      <c r="G679" s="132" t="str">
        <f>VLOOKUP(F679,Destination!$B$3:$E$337,2,0)</f>
        <v>HCM(Q9)</v>
      </c>
      <c r="H679" s="133">
        <f>VLOOKUP(F679,Destination!$B$2:$E$337,4,0)</f>
        <v>27</v>
      </c>
      <c r="I679" s="133">
        <f t="shared" si="22"/>
        <v>30</v>
      </c>
      <c r="J679" s="134">
        <f>INDEX(Cost!$A$2:$G$26,MATCH(I679,Cost!$A$2:$A$26,0),MATCH($E679,Cost!$A$2:$G$2,0))</f>
        <v>691065</v>
      </c>
      <c r="K679" s="141"/>
      <c r="L679" s="142"/>
      <c r="M679" s="228">
        <f t="shared" si="23"/>
        <v>691065</v>
      </c>
      <c r="N679" s="230"/>
      <c r="O679" s="144" t="str">
        <f>VLOOKUP($F679,Destination!B$3:G$338,6,0)</f>
        <v>THÙNG</v>
      </c>
      <c r="P679" s="231"/>
      <c r="Q679" s="198"/>
      <c r="AI679" s="149"/>
      <c r="AJ679" s="149"/>
      <c r="AK679" s="149"/>
      <c r="AL679" s="149"/>
      <c r="AM679" s="149"/>
      <c r="AN679" s="149"/>
      <c r="AO679" s="149"/>
      <c r="AP679" s="149"/>
      <c r="AQ679" s="149"/>
      <c r="AR679" s="149"/>
      <c r="AS679" s="149"/>
      <c r="AT679" s="149"/>
      <c r="AU679" s="149"/>
      <c r="AV679" s="149"/>
      <c r="AW679" s="149"/>
      <c r="AX679" s="149"/>
      <c r="AY679" s="149"/>
      <c r="AZ679" s="149"/>
      <c r="BA679" s="149"/>
      <c r="BB679" s="149"/>
      <c r="BC679" s="149"/>
      <c r="BD679" s="149"/>
      <c r="BE679" s="149"/>
      <c r="BF679" s="149"/>
      <c r="BG679" s="149"/>
      <c r="BH679" s="149"/>
      <c r="BI679" s="149"/>
      <c r="BJ679" s="149"/>
      <c r="BK679" s="149"/>
      <c r="BL679" s="149"/>
      <c r="BM679" s="149"/>
      <c r="BN679" s="149"/>
      <c r="BO679" s="149"/>
      <c r="BP679" s="149"/>
      <c r="BQ679" s="149"/>
      <c r="BR679" s="149"/>
      <c r="BS679" s="149"/>
      <c r="BT679" s="149"/>
      <c r="BU679" s="149"/>
      <c r="BV679" s="149"/>
      <c r="BW679" s="149"/>
      <c r="BX679" s="149"/>
      <c r="BY679" s="149"/>
      <c r="BZ679" s="149"/>
      <c r="CA679" s="149"/>
      <c r="CB679" s="149"/>
      <c r="CC679" s="149"/>
      <c r="CD679" s="149"/>
      <c r="CE679" s="149"/>
      <c r="CF679" s="149"/>
      <c r="CG679" s="149"/>
      <c r="CH679" s="149"/>
      <c r="CI679" s="149"/>
      <c r="CJ679" s="149"/>
      <c r="CK679" s="149"/>
      <c r="CL679" s="149"/>
      <c r="CM679" s="149"/>
      <c r="CN679" s="149"/>
      <c r="CO679" s="149"/>
      <c r="CP679" s="149"/>
      <c r="CQ679" s="149"/>
      <c r="CR679" s="149"/>
      <c r="CS679" s="149"/>
      <c r="CT679" s="149"/>
      <c r="CU679" s="149"/>
      <c r="CV679" s="149"/>
      <c r="CW679" s="149"/>
      <c r="CX679" s="149"/>
      <c r="CY679" s="149"/>
      <c r="CZ679" s="149"/>
      <c r="DA679" s="149"/>
      <c r="DB679" s="149"/>
      <c r="DC679" s="149"/>
      <c r="DD679" s="149"/>
      <c r="DE679" s="149"/>
      <c r="DF679" s="149"/>
      <c r="DG679" s="149"/>
      <c r="DH679" s="149"/>
      <c r="DI679" s="149"/>
    </row>
    <row r="680" spans="1:113" s="113" customFormat="1" ht="21.75" hidden="1" customHeight="1">
      <c r="A680" s="129">
        <f>IF(B679&lt;&gt;"",COUNTA(B$6:B679),"")</f>
        <v>674</v>
      </c>
      <c r="B680" s="217">
        <v>12803</v>
      </c>
      <c r="C680" s="249" t="s">
        <v>645</v>
      </c>
      <c r="D680" s="198">
        <v>2501</v>
      </c>
      <c r="E680" s="215" t="str">
        <f>VLOOKUP($B680,'trong tai xe'!A$1:B$201,2,0)</f>
        <v>2.5T</v>
      </c>
      <c r="F680" s="262" t="s">
        <v>69</v>
      </c>
      <c r="G680" s="132" t="str">
        <f>VLOOKUP(F680,Destination!$B$3:$E$337,2,0)</f>
        <v>HCM(Q9)</v>
      </c>
      <c r="H680" s="133">
        <f>VLOOKUP(F680,Destination!$B$2:$E$337,4,0)</f>
        <v>27</v>
      </c>
      <c r="I680" s="133">
        <f t="shared" si="22"/>
        <v>30</v>
      </c>
      <c r="J680" s="134">
        <f>INDEX(Cost!$A$2:$G$26,MATCH(I680,Cost!$A$2:$A$26,0),MATCH($E680,Cost!$A$2:$G$2,0))</f>
        <v>514557</v>
      </c>
      <c r="K680" s="141"/>
      <c r="L680" s="142"/>
      <c r="M680" s="228">
        <f t="shared" si="23"/>
        <v>514557</v>
      </c>
      <c r="N680" s="230"/>
      <c r="O680" s="144" t="str">
        <f>VLOOKUP($F680,Destination!B$3:G$338,6,0)</f>
        <v>THÙNG</v>
      </c>
      <c r="P680" s="231"/>
      <c r="Q680" s="198"/>
      <c r="AI680" s="149"/>
      <c r="AJ680" s="149"/>
      <c r="AK680" s="149"/>
      <c r="AL680" s="149"/>
      <c r="AM680" s="149"/>
      <c r="AN680" s="149"/>
      <c r="AO680" s="149"/>
      <c r="AP680" s="149"/>
      <c r="AQ680" s="149"/>
      <c r="AR680" s="149"/>
      <c r="AS680" s="149"/>
      <c r="AT680" s="149"/>
      <c r="AU680" s="149"/>
      <c r="AV680" s="149"/>
      <c r="AW680" s="149"/>
      <c r="AX680" s="149"/>
      <c r="AY680" s="149"/>
      <c r="AZ680" s="149"/>
      <c r="BA680" s="149"/>
      <c r="BB680" s="149"/>
      <c r="BC680" s="149"/>
      <c r="BD680" s="149"/>
      <c r="BE680" s="149"/>
      <c r="BF680" s="149"/>
      <c r="BG680" s="149"/>
      <c r="BH680" s="149"/>
      <c r="BI680" s="149"/>
      <c r="BJ680" s="149"/>
      <c r="BK680" s="149"/>
      <c r="BL680" s="149"/>
      <c r="BM680" s="149"/>
      <c r="BN680" s="149"/>
      <c r="BO680" s="149"/>
      <c r="BP680" s="149"/>
      <c r="BQ680" s="149"/>
      <c r="BR680" s="149"/>
      <c r="BS680" s="149"/>
      <c r="BT680" s="149"/>
      <c r="BU680" s="149"/>
      <c r="BV680" s="149"/>
      <c r="BW680" s="149"/>
      <c r="BX680" s="149"/>
      <c r="BY680" s="149"/>
      <c r="BZ680" s="149"/>
      <c r="CA680" s="149"/>
      <c r="CB680" s="149"/>
      <c r="CC680" s="149"/>
      <c r="CD680" s="149"/>
      <c r="CE680" s="149"/>
      <c r="CF680" s="149"/>
      <c r="CG680" s="149"/>
      <c r="CH680" s="149"/>
      <c r="CI680" s="149"/>
      <c r="CJ680" s="149"/>
      <c r="CK680" s="149"/>
      <c r="CL680" s="149"/>
      <c r="CM680" s="149"/>
      <c r="CN680" s="149"/>
      <c r="CO680" s="149"/>
      <c r="CP680" s="149"/>
      <c r="CQ680" s="149"/>
      <c r="CR680" s="149"/>
      <c r="CS680" s="149"/>
      <c r="CT680" s="149"/>
      <c r="CU680" s="149"/>
      <c r="CV680" s="149"/>
      <c r="CW680" s="149"/>
      <c r="CX680" s="149"/>
      <c r="CY680" s="149"/>
      <c r="CZ680" s="149"/>
      <c r="DA680" s="149"/>
      <c r="DB680" s="149"/>
      <c r="DC680" s="149"/>
      <c r="DD680" s="149"/>
      <c r="DE680" s="149"/>
      <c r="DF680" s="149"/>
      <c r="DG680" s="149"/>
      <c r="DH680" s="149"/>
      <c r="DI680" s="149"/>
    </row>
    <row r="681" spans="1:113" s="113" customFormat="1" ht="21.75" hidden="1" customHeight="1">
      <c r="A681" s="129">
        <f>IF(B680&lt;&gt;"",COUNTA(B$6:B680),"")</f>
        <v>675</v>
      </c>
      <c r="B681" s="254" t="s">
        <v>45</v>
      </c>
      <c r="C681" s="249" t="s">
        <v>645</v>
      </c>
      <c r="D681" s="198">
        <v>2601</v>
      </c>
      <c r="E681" s="215" t="str">
        <f>VLOOKUP($B681,'trong tai xe'!A$1:B$201,2,0)</f>
        <v>2.5T</v>
      </c>
      <c r="F681" s="262" t="s">
        <v>96</v>
      </c>
      <c r="G681" s="132" t="str">
        <f>VLOOKUP(F681,Destination!$B$3:$E$337,2,0)</f>
        <v>SONG THAN</v>
      </c>
      <c r="H681" s="133">
        <f>VLOOKUP(F681,Destination!$B$2:$E$337,4,0)</f>
        <v>17</v>
      </c>
      <c r="I681" s="133">
        <f t="shared" si="22"/>
        <v>20</v>
      </c>
      <c r="J681" s="134">
        <f>INDEX(Cost!$A$2:$G$26,MATCH(I681,Cost!$A$2:$A$26,0),MATCH($E681,Cost!$A$2:$G$2,0))</f>
        <v>449720</v>
      </c>
      <c r="K681" s="141"/>
      <c r="L681" s="142"/>
      <c r="M681" s="228">
        <f t="shared" si="23"/>
        <v>449720</v>
      </c>
      <c r="N681" s="230"/>
      <c r="O681" s="144" t="str">
        <f>VLOOKUP($F681,Destination!B$3:G$338,6,0)</f>
        <v>THÙNG</v>
      </c>
      <c r="P681" s="231"/>
      <c r="Q681" s="198"/>
      <c r="AI681" s="149"/>
      <c r="AJ681" s="149"/>
      <c r="AK681" s="149"/>
      <c r="AL681" s="149"/>
      <c r="AM681" s="149"/>
      <c r="AN681" s="149"/>
      <c r="AO681" s="149"/>
      <c r="AP681" s="149"/>
      <c r="AQ681" s="149"/>
      <c r="AR681" s="149"/>
      <c r="AS681" s="149"/>
      <c r="AT681" s="149"/>
      <c r="AU681" s="149"/>
      <c r="AV681" s="149"/>
      <c r="AW681" s="149"/>
      <c r="AX681" s="149"/>
      <c r="AY681" s="149"/>
      <c r="AZ681" s="149"/>
      <c r="BA681" s="149"/>
      <c r="BB681" s="149"/>
      <c r="BC681" s="149"/>
      <c r="BD681" s="149"/>
      <c r="BE681" s="149"/>
      <c r="BF681" s="149"/>
      <c r="BG681" s="149"/>
      <c r="BH681" s="149"/>
      <c r="BI681" s="149"/>
      <c r="BJ681" s="149"/>
      <c r="BK681" s="149"/>
      <c r="BL681" s="149"/>
      <c r="BM681" s="149"/>
      <c r="BN681" s="149"/>
      <c r="BO681" s="149"/>
      <c r="BP681" s="149"/>
      <c r="BQ681" s="149"/>
      <c r="BR681" s="149"/>
      <c r="BS681" s="149"/>
      <c r="BT681" s="149"/>
      <c r="BU681" s="149"/>
      <c r="BV681" s="149"/>
      <c r="BW681" s="149"/>
      <c r="BX681" s="149"/>
      <c r="BY681" s="149"/>
      <c r="BZ681" s="149"/>
      <c r="CA681" s="149"/>
      <c r="CB681" s="149"/>
      <c r="CC681" s="149"/>
      <c r="CD681" s="149"/>
      <c r="CE681" s="149"/>
      <c r="CF681" s="149"/>
      <c r="CG681" s="149"/>
      <c r="CH681" s="149"/>
      <c r="CI681" s="149"/>
      <c r="CJ681" s="149"/>
      <c r="CK681" s="149"/>
      <c r="CL681" s="149"/>
      <c r="CM681" s="149"/>
      <c r="CN681" s="149"/>
      <c r="CO681" s="149"/>
      <c r="CP681" s="149"/>
      <c r="CQ681" s="149"/>
      <c r="CR681" s="149"/>
      <c r="CS681" s="149"/>
      <c r="CT681" s="149"/>
      <c r="CU681" s="149"/>
      <c r="CV681" s="149"/>
      <c r="CW681" s="149"/>
      <c r="CX681" s="149"/>
      <c r="CY681" s="149"/>
      <c r="CZ681" s="149"/>
      <c r="DA681" s="149"/>
      <c r="DB681" s="149"/>
      <c r="DC681" s="149"/>
      <c r="DD681" s="149"/>
      <c r="DE681" s="149"/>
      <c r="DF681" s="149"/>
      <c r="DG681" s="149"/>
      <c r="DH681" s="149"/>
      <c r="DI681" s="149"/>
    </row>
    <row r="682" spans="1:113" s="113" customFormat="1" ht="21.75" hidden="1" customHeight="1">
      <c r="A682" s="129">
        <f>IF(B681&lt;&gt;"",COUNTA(B$6:B681),"")</f>
        <v>676</v>
      </c>
      <c r="B682" s="217">
        <v>11671</v>
      </c>
      <c r="C682" s="249" t="s">
        <v>645</v>
      </c>
      <c r="D682" s="198">
        <v>2602</v>
      </c>
      <c r="E682" s="215" t="str">
        <f>VLOOKUP($B682,'trong tai xe'!A$1:B$201,2,0)</f>
        <v>8T</v>
      </c>
      <c r="F682" s="262" t="s">
        <v>93</v>
      </c>
      <c r="G682" s="132" t="str">
        <f>VLOOKUP(F682,Destination!$B$3:$E$337,2,0)</f>
        <v>HCM</v>
      </c>
      <c r="H682" s="133">
        <f>VLOOKUP(F682,Destination!$B$2:$E$337,4,0)</f>
        <v>12</v>
      </c>
      <c r="I682" s="133">
        <f t="shared" si="22"/>
        <v>20</v>
      </c>
      <c r="J682" s="199">
        <v>900000</v>
      </c>
      <c r="K682" s="141"/>
      <c r="L682" s="142"/>
      <c r="M682" s="228">
        <f t="shared" si="23"/>
        <v>900000</v>
      </c>
      <c r="N682" s="230"/>
      <c r="O682" s="144" t="str">
        <f>VLOOKUP($F682,Destination!B$3:G$338,6,0)</f>
        <v>THÙNG</v>
      </c>
      <c r="P682" s="231"/>
      <c r="Q682" s="198"/>
      <c r="AI682" s="149"/>
      <c r="AJ682" s="149"/>
      <c r="AK682" s="149"/>
      <c r="AL682" s="149"/>
      <c r="AM682" s="149"/>
      <c r="AN682" s="149"/>
      <c r="AO682" s="149"/>
      <c r="AP682" s="149"/>
      <c r="AQ682" s="149"/>
      <c r="AR682" s="149"/>
      <c r="AS682" s="149"/>
      <c r="AT682" s="149"/>
      <c r="AU682" s="149"/>
      <c r="AV682" s="149"/>
      <c r="AW682" s="149"/>
      <c r="AX682" s="149"/>
      <c r="AY682" s="149"/>
      <c r="AZ682" s="149"/>
      <c r="BA682" s="149"/>
      <c r="BB682" s="149"/>
      <c r="BC682" s="149"/>
      <c r="BD682" s="149"/>
      <c r="BE682" s="149"/>
      <c r="BF682" s="149"/>
      <c r="BG682" s="149"/>
      <c r="BH682" s="149"/>
      <c r="BI682" s="149"/>
      <c r="BJ682" s="149"/>
      <c r="BK682" s="149"/>
      <c r="BL682" s="149"/>
      <c r="BM682" s="149"/>
      <c r="BN682" s="149"/>
      <c r="BO682" s="149"/>
      <c r="BP682" s="149"/>
      <c r="BQ682" s="149"/>
      <c r="BR682" s="149"/>
      <c r="BS682" s="149"/>
      <c r="BT682" s="149"/>
      <c r="BU682" s="149"/>
      <c r="BV682" s="149"/>
      <c r="BW682" s="149"/>
      <c r="BX682" s="149"/>
      <c r="BY682" s="149"/>
      <c r="BZ682" s="149"/>
      <c r="CA682" s="149"/>
      <c r="CB682" s="149"/>
      <c r="CC682" s="149"/>
      <c r="CD682" s="149"/>
      <c r="CE682" s="149"/>
      <c r="CF682" s="149"/>
      <c r="CG682" s="149"/>
      <c r="CH682" s="149"/>
      <c r="CI682" s="149"/>
      <c r="CJ682" s="149"/>
      <c r="CK682" s="149"/>
      <c r="CL682" s="149"/>
      <c r="CM682" s="149"/>
      <c r="CN682" s="149"/>
      <c r="CO682" s="149"/>
      <c r="CP682" s="149"/>
      <c r="CQ682" s="149"/>
      <c r="CR682" s="149"/>
      <c r="CS682" s="149"/>
      <c r="CT682" s="149"/>
      <c r="CU682" s="149"/>
      <c r="CV682" s="149"/>
      <c r="CW682" s="149"/>
      <c r="CX682" s="149"/>
      <c r="CY682" s="149"/>
      <c r="CZ682" s="149"/>
      <c r="DA682" s="149"/>
      <c r="DB682" s="149"/>
      <c r="DC682" s="149"/>
      <c r="DD682" s="149"/>
      <c r="DE682" s="149"/>
      <c r="DF682" s="149"/>
      <c r="DG682" s="149"/>
      <c r="DH682" s="149"/>
      <c r="DI682" s="149"/>
    </row>
    <row r="683" spans="1:113" s="113" customFormat="1" ht="21.75" hidden="1" customHeight="1">
      <c r="A683" s="129">
        <f>IF(B682&lt;&gt;"",COUNTA(B$6:B682),"")</f>
        <v>677</v>
      </c>
      <c r="B683" s="217">
        <v>4662</v>
      </c>
      <c r="C683" s="249" t="s">
        <v>645</v>
      </c>
      <c r="D683" s="198">
        <v>2399</v>
      </c>
      <c r="E683" s="215" t="str">
        <f>VLOOKUP($B683,'trong tai xe'!A$1:B$201,2,0)</f>
        <v>2.5T</v>
      </c>
      <c r="F683" s="262" t="s">
        <v>142</v>
      </c>
      <c r="G683" s="132" t="str">
        <f>VLOOKUP(F683,Destination!$B$3:$E$337,2,0)</f>
        <v>HCM</v>
      </c>
      <c r="H683" s="133">
        <f>VLOOKUP(F683,Destination!$B$2:$E$337,4,0)</f>
        <v>55</v>
      </c>
      <c r="I683" s="133">
        <f t="shared" si="22"/>
        <v>60</v>
      </c>
      <c r="J683" s="134">
        <f>INDEX(Cost!$A$2:$G$26,MATCH(I683,Cost!$A$2:$A$26,0),MATCH($E683,Cost!$A$2:$G$2,0))</f>
        <v>712310</v>
      </c>
      <c r="K683" s="141"/>
      <c r="L683" s="142"/>
      <c r="M683" s="228">
        <f t="shared" si="23"/>
        <v>712310</v>
      </c>
      <c r="N683" s="230"/>
      <c r="O683" s="144" t="str">
        <f>VLOOKUP($F683,Destination!B$3:G$338,6,0)</f>
        <v>THÙNG</v>
      </c>
      <c r="P683" s="231"/>
      <c r="Q683" s="198"/>
      <c r="AI683" s="149"/>
      <c r="AJ683" s="149"/>
      <c r="AK683" s="149"/>
      <c r="AL683" s="149"/>
      <c r="AM683" s="149"/>
      <c r="AN683" s="149"/>
      <c r="AO683" s="149"/>
      <c r="AP683" s="149"/>
      <c r="AQ683" s="149"/>
      <c r="AR683" s="149"/>
      <c r="AS683" s="149"/>
      <c r="AT683" s="149"/>
      <c r="AU683" s="149"/>
      <c r="AV683" s="149"/>
      <c r="AW683" s="149"/>
      <c r="AX683" s="149"/>
      <c r="AY683" s="149"/>
      <c r="AZ683" s="149"/>
      <c r="BA683" s="149"/>
      <c r="BB683" s="149"/>
      <c r="BC683" s="149"/>
      <c r="BD683" s="149"/>
      <c r="BE683" s="149"/>
      <c r="BF683" s="149"/>
      <c r="BG683" s="149"/>
      <c r="BH683" s="149"/>
      <c r="BI683" s="149"/>
      <c r="BJ683" s="149"/>
      <c r="BK683" s="149"/>
      <c r="BL683" s="149"/>
      <c r="BM683" s="149"/>
      <c r="BN683" s="149"/>
      <c r="BO683" s="149"/>
      <c r="BP683" s="149"/>
      <c r="BQ683" s="149"/>
      <c r="BR683" s="149"/>
      <c r="BS683" s="149"/>
      <c r="BT683" s="149"/>
      <c r="BU683" s="149"/>
      <c r="BV683" s="149"/>
      <c r="BW683" s="149"/>
      <c r="BX683" s="149"/>
      <c r="BY683" s="149"/>
      <c r="BZ683" s="149"/>
      <c r="CA683" s="149"/>
      <c r="CB683" s="149"/>
      <c r="CC683" s="149"/>
      <c r="CD683" s="149"/>
      <c r="CE683" s="149"/>
      <c r="CF683" s="149"/>
      <c r="CG683" s="149"/>
      <c r="CH683" s="149"/>
      <c r="CI683" s="149"/>
      <c r="CJ683" s="149"/>
      <c r="CK683" s="149"/>
      <c r="CL683" s="149"/>
      <c r="CM683" s="149"/>
      <c r="CN683" s="149"/>
      <c r="CO683" s="149"/>
      <c r="CP683" s="149"/>
      <c r="CQ683" s="149"/>
      <c r="CR683" s="149"/>
      <c r="CS683" s="149"/>
      <c r="CT683" s="149"/>
      <c r="CU683" s="149"/>
      <c r="CV683" s="149"/>
      <c r="CW683" s="149"/>
      <c r="CX683" s="149"/>
      <c r="CY683" s="149"/>
      <c r="CZ683" s="149"/>
      <c r="DA683" s="149"/>
      <c r="DB683" s="149"/>
      <c r="DC683" s="149"/>
      <c r="DD683" s="149"/>
      <c r="DE683" s="149"/>
      <c r="DF683" s="149"/>
      <c r="DG683" s="149"/>
      <c r="DH683" s="149"/>
      <c r="DI683" s="149"/>
    </row>
    <row r="684" spans="1:113" s="113" customFormat="1" ht="21.75" hidden="1" customHeight="1">
      <c r="A684" s="129">
        <f>IF(B683&lt;&gt;"",COUNTA(B$6:B683),"")</f>
        <v>678</v>
      </c>
      <c r="B684" s="254" t="s">
        <v>41</v>
      </c>
      <c r="C684" s="249" t="s">
        <v>645</v>
      </c>
      <c r="D684" s="198">
        <v>2606</v>
      </c>
      <c r="E684" s="215" t="str">
        <f>VLOOKUP($B684,'trong tai xe'!A$1:B$201,2,0)</f>
        <v>5T</v>
      </c>
      <c r="F684" s="64" t="s">
        <v>92</v>
      </c>
      <c r="G684" s="132" t="str">
        <f>VLOOKUP(F684,Destination!$B$3:$E$337,2,0)</f>
        <v>HCM</v>
      </c>
      <c r="H684" s="133">
        <f>VLOOKUP(F684,Destination!$B$2:$E$337,4,0)</f>
        <v>8</v>
      </c>
      <c r="I684" s="133">
        <f t="shared" si="22"/>
        <v>10</v>
      </c>
      <c r="J684" s="134">
        <f>INDEX(Cost!$A$2:$G$26,MATCH(I684,Cost!$A$2:$A$26,0),MATCH($E684,Cost!$A$2:$G$2,0))</f>
        <v>505718</v>
      </c>
      <c r="K684" s="141"/>
      <c r="L684" s="142"/>
      <c r="M684" s="228">
        <f t="shared" si="23"/>
        <v>505718</v>
      </c>
      <c r="N684" s="230"/>
      <c r="O684" s="144" t="str">
        <f>VLOOKUP($F684,Destination!B$3:G$338,6,0)</f>
        <v>BOARD</v>
      </c>
      <c r="P684" s="231"/>
      <c r="Q684" s="198"/>
      <c r="AI684" s="149"/>
      <c r="AJ684" s="149"/>
      <c r="AK684" s="149"/>
      <c r="AL684" s="149"/>
      <c r="AM684" s="149"/>
      <c r="AN684" s="149"/>
      <c r="AO684" s="149"/>
      <c r="AP684" s="149"/>
      <c r="AQ684" s="149"/>
      <c r="AR684" s="149"/>
      <c r="AS684" s="149"/>
      <c r="AT684" s="149"/>
      <c r="AU684" s="149"/>
      <c r="AV684" s="149"/>
      <c r="AW684" s="149"/>
      <c r="AX684" s="149"/>
      <c r="AY684" s="149"/>
      <c r="AZ684" s="149"/>
      <c r="BA684" s="149"/>
      <c r="BB684" s="149"/>
      <c r="BC684" s="149"/>
      <c r="BD684" s="149"/>
      <c r="BE684" s="149"/>
      <c r="BF684" s="149"/>
      <c r="BG684" s="149"/>
      <c r="BH684" s="149"/>
      <c r="BI684" s="149"/>
      <c r="BJ684" s="149"/>
      <c r="BK684" s="149"/>
      <c r="BL684" s="149"/>
      <c r="BM684" s="149"/>
      <c r="BN684" s="149"/>
      <c r="BO684" s="149"/>
      <c r="BP684" s="149"/>
      <c r="BQ684" s="149"/>
      <c r="BR684" s="149"/>
      <c r="BS684" s="149"/>
      <c r="BT684" s="149"/>
      <c r="BU684" s="149"/>
      <c r="BV684" s="149"/>
      <c r="BW684" s="149"/>
      <c r="BX684" s="149"/>
      <c r="BY684" s="149"/>
      <c r="BZ684" s="149"/>
      <c r="CA684" s="149"/>
      <c r="CB684" s="149"/>
      <c r="CC684" s="149"/>
      <c r="CD684" s="149"/>
      <c r="CE684" s="149"/>
      <c r="CF684" s="149"/>
      <c r="CG684" s="149"/>
      <c r="CH684" s="149"/>
      <c r="CI684" s="149"/>
      <c r="CJ684" s="149"/>
      <c r="CK684" s="149"/>
      <c r="CL684" s="149"/>
      <c r="CM684" s="149"/>
      <c r="CN684" s="149"/>
      <c r="CO684" s="149"/>
      <c r="CP684" s="149"/>
      <c r="CQ684" s="149"/>
      <c r="CR684" s="149"/>
      <c r="CS684" s="149"/>
      <c r="CT684" s="149"/>
      <c r="CU684" s="149"/>
      <c r="CV684" s="149"/>
      <c r="CW684" s="149"/>
      <c r="CX684" s="149"/>
      <c r="CY684" s="149"/>
      <c r="CZ684" s="149"/>
      <c r="DA684" s="149"/>
      <c r="DB684" s="149"/>
      <c r="DC684" s="149"/>
      <c r="DD684" s="149"/>
      <c r="DE684" s="149"/>
      <c r="DF684" s="149"/>
      <c r="DG684" s="149"/>
      <c r="DH684" s="149"/>
      <c r="DI684" s="149"/>
    </row>
    <row r="685" spans="1:113" s="113" customFormat="1" ht="21.75" hidden="1" customHeight="1">
      <c r="A685" s="129">
        <f>IF(B684&lt;&gt;"",COUNTA(B$6:B684),"")</f>
        <v>679</v>
      </c>
      <c r="B685" s="217">
        <v>4662</v>
      </c>
      <c r="C685" s="249" t="s">
        <v>645</v>
      </c>
      <c r="D685" s="198">
        <v>2625</v>
      </c>
      <c r="E685" s="215" t="str">
        <f>VLOOKUP($B685,'trong tai xe'!A$1:B$201,2,0)</f>
        <v>2.5T</v>
      </c>
      <c r="F685" s="64" t="s">
        <v>82</v>
      </c>
      <c r="G685" s="132" t="str">
        <f>VLOOKUP(F685,Destination!$B$3:$E$337,2,0)</f>
        <v>HCM</v>
      </c>
      <c r="H685" s="133">
        <f>VLOOKUP(F685,Destination!$B$2:$E$337,4,0)</f>
        <v>35</v>
      </c>
      <c r="I685" s="133">
        <f t="shared" si="22"/>
        <v>40</v>
      </c>
      <c r="J685" s="134">
        <f>INDEX(Cost!$A$2:$G$26,MATCH(I685,Cost!$A$2:$A$26,0),MATCH($E685,Cost!$A$2:$G$2,0))</f>
        <v>579395</v>
      </c>
      <c r="K685" s="141"/>
      <c r="L685" s="142"/>
      <c r="M685" s="228">
        <f t="shared" si="23"/>
        <v>579395</v>
      </c>
      <c r="N685" s="230"/>
      <c r="O685" s="144" t="str">
        <f>VLOOKUP($F685,Destination!B$3:G$338,6,0)</f>
        <v>BOARD</v>
      </c>
      <c r="P685" s="231"/>
      <c r="Q685" s="198"/>
      <c r="AI685" s="149"/>
      <c r="AJ685" s="149"/>
      <c r="AK685" s="149"/>
      <c r="AL685" s="149"/>
      <c r="AM685" s="149"/>
      <c r="AN685" s="149"/>
      <c r="AO685" s="149"/>
      <c r="AP685" s="149"/>
      <c r="AQ685" s="149"/>
      <c r="AR685" s="149"/>
      <c r="AS685" s="149"/>
      <c r="AT685" s="149"/>
      <c r="AU685" s="149"/>
      <c r="AV685" s="149"/>
      <c r="AW685" s="149"/>
      <c r="AX685" s="149"/>
      <c r="AY685" s="149"/>
      <c r="AZ685" s="149"/>
      <c r="BA685" s="149"/>
      <c r="BB685" s="149"/>
      <c r="BC685" s="149"/>
      <c r="BD685" s="149"/>
      <c r="BE685" s="149"/>
      <c r="BF685" s="149"/>
      <c r="BG685" s="149"/>
      <c r="BH685" s="149"/>
      <c r="BI685" s="149"/>
      <c r="BJ685" s="149"/>
      <c r="BK685" s="149"/>
      <c r="BL685" s="149"/>
      <c r="BM685" s="149"/>
      <c r="BN685" s="149"/>
      <c r="BO685" s="149"/>
      <c r="BP685" s="149"/>
      <c r="BQ685" s="149"/>
      <c r="BR685" s="149"/>
      <c r="BS685" s="149"/>
      <c r="BT685" s="149"/>
      <c r="BU685" s="149"/>
      <c r="BV685" s="149"/>
      <c r="BW685" s="149"/>
      <c r="BX685" s="149"/>
      <c r="BY685" s="149"/>
      <c r="BZ685" s="149"/>
      <c r="CA685" s="149"/>
      <c r="CB685" s="149"/>
      <c r="CC685" s="149"/>
      <c r="CD685" s="149"/>
      <c r="CE685" s="149"/>
      <c r="CF685" s="149"/>
      <c r="CG685" s="149"/>
      <c r="CH685" s="149"/>
      <c r="CI685" s="149"/>
      <c r="CJ685" s="149"/>
      <c r="CK685" s="149"/>
      <c r="CL685" s="149"/>
      <c r="CM685" s="149"/>
      <c r="CN685" s="149"/>
      <c r="CO685" s="149"/>
      <c r="CP685" s="149"/>
      <c r="CQ685" s="149"/>
      <c r="CR685" s="149"/>
      <c r="CS685" s="149"/>
      <c r="CT685" s="149"/>
      <c r="CU685" s="149"/>
      <c r="CV685" s="149"/>
      <c r="CW685" s="149"/>
      <c r="CX685" s="149"/>
      <c r="CY685" s="149"/>
      <c r="CZ685" s="149"/>
      <c r="DA685" s="149"/>
      <c r="DB685" s="149"/>
      <c r="DC685" s="149"/>
      <c r="DD685" s="149"/>
      <c r="DE685" s="149"/>
      <c r="DF685" s="149"/>
      <c r="DG685" s="149"/>
      <c r="DH685" s="149"/>
      <c r="DI685" s="149"/>
    </row>
    <row r="686" spans="1:113" s="113" customFormat="1" ht="21.75" hidden="1" customHeight="1">
      <c r="A686" s="129">
        <f>IF(B685&lt;&gt;"",COUNTA(B$6:B685),"")</f>
        <v>680</v>
      </c>
      <c r="B686" s="217">
        <v>4662</v>
      </c>
      <c r="C686" s="249" t="s">
        <v>645</v>
      </c>
      <c r="D686" s="198">
        <v>2482</v>
      </c>
      <c r="E686" s="215" t="str">
        <f>VLOOKUP($B686,'trong tai xe'!A$1:B$201,2,0)</f>
        <v>2.5T</v>
      </c>
      <c r="F686" s="64" t="s">
        <v>82</v>
      </c>
      <c r="G686" s="132" t="str">
        <f>VLOOKUP(F686,Destination!$B$3:$E$337,2,0)</f>
        <v>HCM</v>
      </c>
      <c r="H686" s="133">
        <f>VLOOKUP(F686,Destination!$B$2:$E$337,4,0)</f>
        <v>35</v>
      </c>
      <c r="I686" s="133">
        <f t="shared" si="22"/>
        <v>40</v>
      </c>
      <c r="J686" s="134">
        <f>INDEX(Cost!$A$2:$G$26,MATCH(I686,Cost!$A$2:$A$26,0),MATCH($E686,Cost!$A$2:$G$2,0))</f>
        <v>579395</v>
      </c>
      <c r="K686" s="141"/>
      <c r="L686" s="142"/>
      <c r="M686" s="228">
        <f t="shared" si="23"/>
        <v>579395</v>
      </c>
      <c r="N686" s="230"/>
      <c r="O686" s="144" t="str">
        <f>VLOOKUP($F686,Destination!B$3:G$338,6,0)</f>
        <v>BOARD</v>
      </c>
      <c r="P686" s="231"/>
      <c r="Q686" s="198"/>
      <c r="AI686" s="149"/>
      <c r="AJ686" s="149"/>
      <c r="AK686" s="149"/>
      <c r="AL686" s="149"/>
      <c r="AM686" s="149"/>
      <c r="AN686" s="149"/>
      <c r="AO686" s="149"/>
      <c r="AP686" s="149"/>
      <c r="AQ686" s="149"/>
      <c r="AR686" s="149"/>
      <c r="AS686" s="149"/>
      <c r="AT686" s="149"/>
      <c r="AU686" s="149"/>
      <c r="AV686" s="149"/>
      <c r="AW686" s="149"/>
      <c r="AX686" s="149"/>
      <c r="AY686" s="149"/>
      <c r="AZ686" s="149"/>
      <c r="BA686" s="149"/>
      <c r="BB686" s="149"/>
      <c r="BC686" s="149"/>
      <c r="BD686" s="149"/>
      <c r="BE686" s="149"/>
      <c r="BF686" s="149"/>
      <c r="BG686" s="149"/>
      <c r="BH686" s="149"/>
      <c r="BI686" s="149"/>
      <c r="BJ686" s="149"/>
      <c r="BK686" s="149"/>
      <c r="BL686" s="149"/>
      <c r="BM686" s="149"/>
      <c r="BN686" s="149"/>
      <c r="BO686" s="149"/>
      <c r="BP686" s="149"/>
      <c r="BQ686" s="149"/>
      <c r="BR686" s="149"/>
      <c r="BS686" s="149"/>
      <c r="BT686" s="149"/>
      <c r="BU686" s="149"/>
      <c r="BV686" s="149"/>
      <c r="BW686" s="149"/>
      <c r="BX686" s="149"/>
      <c r="BY686" s="149"/>
      <c r="BZ686" s="149"/>
      <c r="CA686" s="149"/>
      <c r="CB686" s="149"/>
      <c r="CC686" s="149"/>
      <c r="CD686" s="149"/>
      <c r="CE686" s="149"/>
      <c r="CF686" s="149"/>
      <c r="CG686" s="149"/>
      <c r="CH686" s="149"/>
      <c r="CI686" s="149"/>
      <c r="CJ686" s="149"/>
      <c r="CK686" s="149"/>
      <c r="CL686" s="149"/>
      <c r="CM686" s="149"/>
      <c r="CN686" s="149"/>
      <c r="CO686" s="149"/>
      <c r="CP686" s="149"/>
      <c r="CQ686" s="149"/>
      <c r="CR686" s="149"/>
      <c r="CS686" s="149"/>
      <c r="CT686" s="149"/>
      <c r="CU686" s="149"/>
      <c r="CV686" s="149"/>
      <c r="CW686" s="149"/>
      <c r="CX686" s="149"/>
      <c r="CY686" s="149"/>
      <c r="CZ686" s="149"/>
      <c r="DA686" s="149"/>
      <c r="DB686" s="149"/>
      <c r="DC686" s="149"/>
      <c r="DD686" s="149"/>
      <c r="DE686" s="149"/>
      <c r="DF686" s="149"/>
      <c r="DG686" s="149"/>
      <c r="DH686" s="149"/>
      <c r="DI686" s="149"/>
    </row>
    <row r="687" spans="1:113" s="113" customFormat="1" ht="21.75" hidden="1" customHeight="1">
      <c r="A687" s="129">
        <f>IF(B686&lt;&gt;"",COUNTA(B$6:B686),"")</f>
        <v>681</v>
      </c>
      <c r="B687" s="217">
        <v>4662</v>
      </c>
      <c r="C687" s="249" t="s">
        <v>645</v>
      </c>
      <c r="D687" s="198">
        <v>2605</v>
      </c>
      <c r="E687" s="215" t="str">
        <f>VLOOKUP($B687,'trong tai xe'!A$1:B$201,2,0)</f>
        <v>2.5T</v>
      </c>
      <c r="F687" s="64" t="s">
        <v>86</v>
      </c>
      <c r="G687" s="132" t="str">
        <f>VLOOKUP(F687,Destination!$B$3:$E$337,2,0)</f>
        <v>Binh Duong</v>
      </c>
      <c r="H687" s="133">
        <f>VLOOKUP(F687,Destination!$B$2:$E$337,4,0)</f>
        <v>25</v>
      </c>
      <c r="I687" s="133">
        <f t="shared" si="22"/>
        <v>30</v>
      </c>
      <c r="J687" s="134">
        <f>INDEX(Cost!$A$2:$G$26,MATCH(I687,Cost!$A$2:$A$26,0),MATCH($E687,Cost!$A$2:$G$2,0))</f>
        <v>514557</v>
      </c>
      <c r="K687" s="141"/>
      <c r="L687" s="142"/>
      <c r="M687" s="228">
        <f t="shared" si="23"/>
        <v>514557</v>
      </c>
      <c r="N687" s="230"/>
      <c r="O687" s="144" t="str">
        <f>VLOOKUP($F687,Destination!B$3:G$338,6,0)</f>
        <v>BOARD</v>
      </c>
      <c r="P687" s="231"/>
      <c r="Q687" s="198"/>
      <c r="AI687" s="149"/>
      <c r="AJ687" s="149"/>
      <c r="AK687" s="149"/>
      <c r="AL687" s="149"/>
      <c r="AM687" s="149"/>
      <c r="AN687" s="149"/>
      <c r="AO687" s="149"/>
      <c r="AP687" s="149"/>
      <c r="AQ687" s="149"/>
      <c r="AR687" s="149"/>
      <c r="AS687" s="149"/>
      <c r="AT687" s="149"/>
      <c r="AU687" s="149"/>
      <c r="AV687" s="149"/>
      <c r="AW687" s="149"/>
      <c r="AX687" s="149"/>
      <c r="AY687" s="149"/>
      <c r="AZ687" s="149"/>
      <c r="BA687" s="149"/>
      <c r="BB687" s="149"/>
      <c r="BC687" s="149"/>
      <c r="BD687" s="149"/>
      <c r="BE687" s="149"/>
      <c r="BF687" s="149"/>
      <c r="BG687" s="149"/>
      <c r="BH687" s="149"/>
      <c r="BI687" s="149"/>
      <c r="BJ687" s="149"/>
      <c r="BK687" s="149"/>
      <c r="BL687" s="149"/>
      <c r="BM687" s="149"/>
      <c r="BN687" s="149"/>
      <c r="BO687" s="149"/>
      <c r="BP687" s="149"/>
      <c r="BQ687" s="149"/>
      <c r="BR687" s="149"/>
      <c r="BS687" s="149"/>
      <c r="BT687" s="149"/>
      <c r="BU687" s="149"/>
      <c r="BV687" s="149"/>
      <c r="BW687" s="149"/>
      <c r="BX687" s="149"/>
      <c r="BY687" s="149"/>
      <c r="BZ687" s="149"/>
      <c r="CA687" s="149"/>
      <c r="CB687" s="149"/>
      <c r="CC687" s="149"/>
      <c r="CD687" s="149"/>
      <c r="CE687" s="149"/>
      <c r="CF687" s="149"/>
      <c r="CG687" s="149"/>
      <c r="CH687" s="149"/>
      <c r="CI687" s="149"/>
      <c r="CJ687" s="149"/>
      <c r="CK687" s="149"/>
      <c r="CL687" s="149"/>
      <c r="CM687" s="149"/>
      <c r="CN687" s="149"/>
      <c r="CO687" s="149"/>
      <c r="CP687" s="149"/>
      <c r="CQ687" s="149"/>
      <c r="CR687" s="149"/>
      <c r="CS687" s="149"/>
      <c r="CT687" s="149"/>
      <c r="CU687" s="149"/>
      <c r="CV687" s="149"/>
      <c r="CW687" s="149"/>
      <c r="CX687" s="149"/>
      <c r="CY687" s="149"/>
      <c r="CZ687" s="149"/>
      <c r="DA687" s="149"/>
      <c r="DB687" s="149"/>
      <c r="DC687" s="149"/>
      <c r="DD687" s="149"/>
      <c r="DE687" s="149"/>
      <c r="DF687" s="149"/>
      <c r="DG687" s="149"/>
      <c r="DH687" s="149"/>
      <c r="DI687" s="149"/>
    </row>
    <row r="688" spans="1:113" s="113" customFormat="1" ht="21.75" hidden="1" customHeight="1">
      <c r="A688" s="129">
        <f>IF(B687&lt;&gt;"",COUNTA(B$6:B687),"")</f>
        <v>682</v>
      </c>
      <c r="B688" s="217">
        <v>18140</v>
      </c>
      <c r="C688" s="249" t="s">
        <v>645</v>
      </c>
      <c r="D688" s="198">
        <v>2463</v>
      </c>
      <c r="E688" s="215" t="str">
        <f>VLOOKUP($B688,'trong tai xe'!A$1:B$201,2,0)</f>
        <v>5T</v>
      </c>
      <c r="F688" s="64" t="s">
        <v>103</v>
      </c>
      <c r="G688" s="132" t="str">
        <f>VLOOKUP(F688,Destination!$B$3:$E$337,2,0)</f>
        <v>Binh Duong</v>
      </c>
      <c r="H688" s="133">
        <f>VLOOKUP(F688,Destination!$B$2:$E$337,4,0)</f>
        <v>25</v>
      </c>
      <c r="I688" s="133">
        <f t="shared" si="22"/>
        <v>30</v>
      </c>
      <c r="J688" s="134">
        <f>INDEX(Cost!$A$2:$G$26,MATCH(I688,Cost!$A$2:$A$26,0),MATCH($E688,Cost!$A$2:$G$2,0))</f>
        <v>691065</v>
      </c>
      <c r="K688" s="141"/>
      <c r="L688" s="142"/>
      <c r="M688" s="228">
        <f t="shared" si="23"/>
        <v>691065</v>
      </c>
      <c r="N688" s="230"/>
      <c r="O688" s="144" t="str">
        <f>VLOOKUP($F688,Destination!B$3:G$338,6,0)</f>
        <v>BOARD</v>
      </c>
      <c r="P688" s="231"/>
      <c r="Q688" s="198"/>
      <c r="AI688" s="149"/>
      <c r="AJ688" s="149"/>
      <c r="AK688" s="149"/>
      <c r="AL688" s="149"/>
      <c r="AM688" s="149"/>
      <c r="AN688" s="149"/>
      <c r="AO688" s="149"/>
      <c r="AP688" s="149"/>
      <c r="AQ688" s="149"/>
      <c r="AR688" s="149"/>
      <c r="AS688" s="149"/>
      <c r="AT688" s="149"/>
      <c r="AU688" s="149"/>
      <c r="AV688" s="149"/>
      <c r="AW688" s="149"/>
      <c r="AX688" s="149"/>
      <c r="AY688" s="149"/>
      <c r="AZ688" s="149"/>
      <c r="BA688" s="149"/>
      <c r="BB688" s="149"/>
      <c r="BC688" s="149"/>
      <c r="BD688" s="149"/>
      <c r="BE688" s="149"/>
      <c r="BF688" s="149"/>
      <c r="BG688" s="149"/>
      <c r="BH688" s="149"/>
      <c r="BI688" s="149"/>
      <c r="BJ688" s="149"/>
      <c r="BK688" s="149"/>
      <c r="BL688" s="149"/>
      <c r="BM688" s="149"/>
      <c r="BN688" s="149"/>
      <c r="BO688" s="149"/>
      <c r="BP688" s="149"/>
      <c r="BQ688" s="149"/>
      <c r="BR688" s="149"/>
      <c r="BS688" s="149"/>
      <c r="BT688" s="149"/>
      <c r="BU688" s="149"/>
      <c r="BV688" s="149"/>
      <c r="BW688" s="149"/>
      <c r="BX688" s="149"/>
      <c r="BY688" s="149"/>
      <c r="BZ688" s="149"/>
      <c r="CA688" s="149"/>
      <c r="CB688" s="149"/>
      <c r="CC688" s="149"/>
      <c r="CD688" s="149"/>
      <c r="CE688" s="149"/>
      <c r="CF688" s="149"/>
      <c r="CG688" s="149"/>
      <c r="CH688" s="149"/>
      <c r="CI688" s="149"/>
      <c r="CJ688" s="149"/>
      <c r="CK688" s="149"/>
      <c r="CL688" s="149"/>
      <c r="CM688" s="149"/>
      <c r="CN688" s="149"/>
      <c r="CO688" s="149"/>
      <c r="CP688" s="149"/>
      <c r="CQ688" s="149"/>
      <c r="CR688" s="149"/>
      <c r="CS688" s="149"/>
      <c r="CT688" s="149"/>
      <c r="CU688" s="149"/>
      <c r="CV688" s="149"/>
      <c r="CW688" s="149"/>
      <c r="CX688" s="149"/>
      <c r="CY688" s="149"/>
      <c r="CZ688" s="149"/>
      <c r="DA688" s="149"/>
      <c r="DB688" s="149"/>
      <c r="DC688" s="149"/>
      <c r="DD688" s="149"/>
      <c r="DE688" s="149"/>
      <c r="DF688" s="149"/>
      <c r="DG688" s="149"/>
      <c r="DH688" s="149"/>
      <c r="DI688" s="149"/>
    </row>
    <row r="689" spans="1:113" s="113" customFormat="1" ht="21.75" hidden="1" customHeight="1">
      <c r="A689" s="129">
        <f>IF(B688&lt;&gt;"",COUNTA(B$6:B688),"")</f>
        <v>683</v>
      </c>
      <c r="B689" s="217">
        <v>46674</v>
      </c>
      <c r="C689" s="249" t="s">
        <v>649</v>
      </c>
      <c r="D689" s="198">
        <v>2492</v>
      </c>
      <c r="E689" s="215" t="str">
        <f>VLOOKUP($B689,'trong tai xe'!A$1:B$201,2,0)</f>
        <v>8T</v>
      </c>
      <c r="F689" s="64" t="s">
        <v>77</v>
      </c>
      <c r="G689" s="132" t="str">
        <f>VLOOKUP(F689,Destination!$B$3:$E$337,2,0)</f>
        <v>SONG THAN 3</v>
      </c>
      <c r="H689" s="133">
        <f>VLOOKUP(F689,Destination!$B$2:$E$337,4,0)</f>
        <v>24</v>
      </c>
      <c r="I689" s="133">
        <f t="shared" si="22"/>
        <v>30</v>
      </c>
      <c r="J689" s="134">
        <f>INDEX(Cost!$A$2:$G$26,MATCH(I689,Cost!$A$2:$A$26,0),MATCH($E689,Cost!$A$2:$G$2,0))</f>
        <v>1159225</v>
      </c>
      <c r="K689" s="141"/>
      <c r="L689" s="142"/>
      <c r="M689" s="228">
        <f t="shared" si="23"/>
        <v>1159225</v>
      </c>
      <c r="N689" s="230"/>
      <c r="O689" s="144" t="str">
        <f>VLOOKUP($F689,Destination!B$3:G$338,6,0)</f>
        <v>BOARD</v>
      </c>
      <c r="P689" s="231"/>
      <c r="Q689" s="198"/>
      <c r="AI689" s="149"/>
      <c r="AJ689" s="149"/>
      <c r="AK689" s="149"/>
      <c r="AL689" s="149"/>
      <c r="AM689" s="149"/>
      <c r="AN689" s="149"/>
      <c r="AO689" s="149"/>
      <c r="AP689" s="149"/>
      <c r="AQ689" s="149"/>
      <c r="AR689" s="149"/>
      <c r="AS689" s="149"/>
      <c r="AT689" s="149"/>
      <c r="AU689" s="149"/>
      <c r="AV689" s="149"/>
      <c r="AW689" s="149"/>
      <c r="AX689" s="149"/>
      <c r="AY689" s="149"/>
      <c r="AZ689" s="149"/>
      <c r="BA689" s="149"/>
      <c r="BB689" s="149"/>
      <c r="BC689" s="149"/>
      <c r="BD689" s="149"/>
      <c r="BE689" s="149"/>
      <c r="BF689" s="149"/>
      <c r="BG689" s="149"/>
      <c r="BH689" s="149"/>
      <c r="BI689" s="149"/>
      <c r="BJ689" s="149"/>
      <c r="BK689" s="149"/>
      <c r="BL689" s="149"/>
      <c r="BM689" s="149"/>
      <c r="BN689" s="149"/>
      <c r="BO689" s="149"/>
      <c r="BP689" s="149"/>
      <c r="BQ689" s="149"/>
      <c r="BR689" s="149"/>
      <c r="BS689" s="149"/>
      <c r="BT689" s="149"/>
      <c r="BU689" s="149"/>
      <c r="BV689" s="149"/>
      <c r="BW689" s="149"/>
      <c r="BX689" s="149"/>
      <c r="BY689" s="149"/>
      <c r="BZ689" s="149"/>
      <c r="CA689" s="149"/>
      <c r="CB689" s="149"/>
      <c r="CC689" s="149"/>
      <c r="CD689" s="149"/>
      <c r="CE689" s="149"/>
      <c r="CF689" s="149"/>
      <c r="CG689" s="149"/>
      <c r="CH689" s="149"/>
      <c r="CI689" s="149"/>
      <c r="CJ689" s="149"/>
      <c r="CK689" s="149"/>
      <c r="CL689" s="149"/>
      <c r="CM689" s="149"/>
      <c r="CN689" s="149"/>
      <c r="CO689" s="149"/>
      <c r="CP689" s="149"/>
      <c r="CQ689" s="149"/>
      <c r="CR689" s="149"/>
      <c r="CS689" s="149"/>
      <c r="CT689" s="149"/>
      <c r="CU689" s="149"/>
      <c r="CV689" s="149"/>
      <c r="CW689" s="149"/>
      <c r="CX689" s="149"/>
      <c r="CY689" s="149"/>
      <c r="CZ689" s="149"/>
      <c r="DA689" s="149"/>
      <c r="DB689" s="149"/>
      <c r="DC689" s="149"/>
      <c r="DD689" s="149"/>
      <c r="DE689" s="149"/>
      <c r="DF689" s="149"/>
      <c r="DG689" s="149"/>
      <c r="DH689" s="149"/>
      <c r="DI689" s="149"/>
    </row>
    <row r="690" spans="1:113" s="113" customFormat="1" ht="21.75" hidden="1" customHeight="1">
      <c r="A690" s="129">
        <f>IF(B689&lt;&gt;"",COUNTA(B$6:B689),"")</f>
        <v>684</v>
      </c>
      <c r="B690" s="217">
        <v>1096</v>
      </c>
      <c r="C690" s="249" t="s">
        <v>649</v>
      </c>
      <c r="D690" s="198">
        <v>2493</v>
      </c>
      <c r="E690" s="215" t="str">
        <f>VLOOKUP($B690,'trong tai xe'!A$1:B$201,2,0)</f>
        <v>2.5T</v>
      </c>
      <c r="F690" s="64" t="s">
        <v>69</v>
      </c>
      <c r="G690" s="132" t="str">
        <f>VLOOKUP(F690,Destination!$B$3:$E$337,2,0)</f>
        <v>HCM(Q9)</v>
      </c>
      <c r="H690" s="133">
        <f>VLOOKUP(F690,Destination!$B$2:$E$337,4,0)</f>
        <v>27</v>
      </c>
      <c r="I690" s="133">
        <f t="shared" si="22"/>
        <v>30</v>
      </c>
      <c r="J690" s="134">
        <f>INDEX(Cost!$A$2:$G$26,MATCH(I690,Cost!$A$2:$A$26,0),MATCH($E690,Cost!$A$2:$G$2,0))</f>
        <v>514557</v>
      </c>
      <c r="K690" s="141"/>
      <c r="L690" s="142"/>
      <c r="M690" s="228">
        <f t="shared" si="23"/>
        <v>514557</v>
      </c>
      <c r="N690" s="230"/>
      <c r="O690" s="144" t="str">
        <f>VLOOKUP($F690,Destination!B$3:G$338,6,0)</f>
        <v>THÙNG</v>
      </c>
      <c r="P690" s="231"/>
      <c r="Q690" s="198"/>
      <c r="AI690" s="149"/>
      <c r="AJ690" s="149"/>
      <c r="AK690" s="149"/>
      <c r="AL690" s="149"/>
      <c r="AM690" s="149"/>
      <c r="AN690" s="149"/>
      <c r="AO690" s="149"/>
      <c r="AP690" s="149"/>
      <c r="AQ690" s="149"/>
      <c r="AR690" s="149"/>
      <c r="AS690" s="149"/>
      <c r="AT690" s="149"/>
      <c r="AU690" s="149"/>
      <c r="AV690" s="149"/>
      <c r="AW690" s="149"/>
      <c r="AX690" s="149"/>
      <c r="AY690" s="149"/>
      <c r="AZ690" s="149"/>
      <c r="BA690" s="149"/>
      <c r="BB690" s="149"/>
      <c r="BC690" s="149"/>
      <c r="BD690" s="149"/>
      <c r="BE690" s="149"/>
      <c r="BF690" s="149"/>
      <c r="BG690" s="149"/>
      <c r="BH690" s="149"/>
      <c r="BI690" s="149"/>
      <c r="BJ690" s="149"/>
      <c r="BK690" s="149"/>
      <c r="BL690" s="149"/>
      <c r="BM690" s="149"/>
      <c r="BN690" s="149"/>
      <c r="BO690" s="149"/>
      <c r="BP690" s="149"/>
      <c r="BQ690" s="149"/>
      <c r="BR690" s="149"/>
      <c r="BS690" s="149"/>
      <c r="BT690" s="149"/>
      <c r="BU690" s="149"/>
      <c r="BV690" s="149"/>
      <c r="BW690" s="149"/>
      <c r="BX690" s="149"/>
      <c r="BY690" s="149"/>
      <c r="BZ690" s="149"/>
      <c r="CA690" s="149"/>
      <c r="CB690" s="149"/>
      <c r="CC690" s="149"/>
      <c r="CD690" s="149"/>
      <c r="CE690" s="149"/>
      <c r="CF690" s="149"/>
      <c r="CG690" s="149"/>
      <c r="CH690" s="149"/>
      <c r="CI690" s="149"/>
      <c r="CJ690" s="149"/>
      <c r="CK690" s="149"/>
      <c r="CL690" s="149"/>
      <c r="CM690" s="149"/>
      <c r="CN690" s="149"/>
      <c r="CO690" s="149"/>
      <c r="CP690" s="149"/>
      <c r="CQ690" s="149"/>
      <c r="CR690" s="149"/>
      <c r="CS690" s="149"/>
      <c r="CT690" s="149"/>
      <c r="CU690" s="149"/>
      <c r="CV690" s="149"/>
      <c r="CW690" s="149"/>
      <c r="CX690" s="149"/>
      <c r="CY690" s="149"/>
      <c r="CZ690" s="149"/>
      <c r="DA690" s="149"/>
      <c r="DB690" s="149"/>
      <c r="DC690" s="149"/>
      <c r="DD690" s="149"/>
      <c r="DE690" s="149"/>
      <c r="DF690" s="149"/>
      <c r="DG690" s="149"/>
      <c r="DH690" s="149"/>
      <c r="DI690" s="149"/>
    </row>
    <row r="691" spans="1:113" s="113" customFormat="1" ht="21.75" customHeight="1">
      <c r="A691" s="129">
        <f>IF(B690&lt;&gt;"",COUNTA(B$6:B690),"")</f>
        <v>685</v>
      </c>
      <c r="B691" s="217">
        <v>8548</v>
      </c>
      <c r="C691" s="249" t="s">
        <v>649</v>
      </c>
      <c r="D691" s="198">
        <v>2494</v>
      </c>
      <c r="E691" s="215" t="str">
        <f>VLOOKUP($B691,'trong tai xe'!A$1:B$201,2,0)</f>
        <v>2.5T</v>
      </c>
      <c r="F691" s="64" t="s">
        <v>82</v>
      </c>
      <c r="G691" s="132" t="str">
        <f>VLOOKUP(F691,Destination!$B$3:$E$337,2,0)</f>
        <v>HCM</v>
      </c>
      <c r="H691" s="133">
        <f>VLOOKUP(F691,Destination!$B$2:$E$337,4,0)</f>
        <v>35</v>
      </c>
      <c r="I691" s="133">
        <f t="shared" si="22"/>
        <v>40</v>
      </c>
      <c r="J691" s="134">
        <f>INDEX(Cost!$A$2:$G$26,MATCH(I691,Cost!$A$2:$A$26,0),MATCH($E691,Cost!$A$2:$G$2,0))</f>
        <v>579395</v>
      </c>
      <c r="K691" s="141"/>
      <c r="L691" s="142"/>
      <c r="M691" s="228">
        <f t="shared" si="23"/>
        <v>579395</v>
      </c>
      <c r="N691" s="230"/>
      <c r="O691" s="144" t="str">
        <f>VLOOKUP($F691,Destination!B$3:G$338,6,0)</f>
        <v>BOARD</v>
      </c>
      <c r="P691" s="231"/>
      <c r="Q691" s="198"/>
      <c r="AI691" s="149"/>
      <c r="AJ691" s="149"/>
      <c r="AK691" s="149"/>
      <c r="AL691" s="149"/>
      <c r="AM691" s="149"/>
      <c r="AN691" s="149"/>
      <c r="AO691" s="149"/>
      <c r="AP691" s="149"/>
      <c r="AQ691" s="149"/>
      <c r="AR691" s="149"/>
      <c r="AS691" s="149"/>
      <c r="AT691" s="149"/>
      <c r="AU691" s="149"/>
      <c r="AV691" s="149"/>
      <c r="AW691" s="149"/>
      <c r="AX691" s="149"/>
      <c r="AY691" s="149"/>
      <c r="AZ691" s="149"/>
      <c r="BA691" s="149"/>
      <c r="BB691" s="149"/>
      <c r="BC691" s="149"/>
      <c r="BD691" s="149"/>
      <c r="BE691" s="149"/>
      <c r="BF691" s="149"/>
      <c r="BG691" s="149"/>
      <c r="BH691" s="149"/>
      <c r="BI691" s="149"/>
      <c r="BJ691" s="149"/>
      <c r="BK691" s="149"/>
      <c r="BL691" s="149"/>
      <c r="BM691" s="149"/>
      <c r="BN691" s="149"/>
      <c r="BO691" s="149"/>
      <c r="BP691" s="149"/>
      <c r="BQ691" s="149"/>
      <c r="BR691" s="149"/>
      <c r="BS691" s="149"/>
      <c r="BT691" s="149"/>
      <c r="BU691" s="149"/>
      <c r="BV691" s="149"/>
      <c r="BW691" s="149"/>
      <c r="BX691" s="149"/>
      <c r="BY691" s="149"/>
      <c r="BZ691" s="149"/>
      <c r="CA691" s="149"/>
      <c r="CB691" s="149"/>
      <c r="CC691" s="149"/>
      <c r="CD691" s="149"/>
      <c r="CE691" s="149"/>
      <c r="CF691" s="149"/>
      <c r="CG691" s="149"/>
      <c r="CH691" s="149"/>
      <c r="CI691" s="149"/>
      <c r="CJ691" s="149"/>
      <c r="CK691" s="149"/>
      <c r="CL691" s="149"/>
      <c r="CM691" s="149"/>
      <c r="CN691" s="149"/>
      <c r="CO691" s="149"/>
      <c r="CP691" s="149"/>
      <c r="CQ691" s="149"/>
      <c r="CR691" s="149"/>
      <c r="CS691" s="149"/>
      <c r="CT691" s="149"/>
      <c r="CU691" s="149"/>
      <c r="CV691" s="149"/>
      <c r="CW691" s="149"/>
      <c r="CX691" s="149"/>
      <c r="CY691" s="149"/>
      <c r="CZ691" s="149"/>
      <c r="DA691" s="149"/>
      <c r="DB691" s="149"/>
      <c r="DC691" s="149"/>
      <c r="DD691" s="149"/>
      <c r="DE691" s="149"/>
      <c r="DF691" s="149"/>
      <c r="DG691" s="149"/>
      <c r="DH691" s="149"/>
      <c r="DI691" s="149"/>
    </row>
    <row r="692" spans="1:113" s="113" customFormat="1" ht="21.75" hidden="1" customHeight="1">
      <c r="A692" s="129">
        <f>IF(B691&lt;&gt;"",COUNTA(B$6:B691),"")</f>
        <v>686</v>
      </c>
      <c r="B692" s="217">
        <v>6980</v>
      </c>
      <c r="C692" s="249" t="s">
        <v>649</v>
      </c>
      <c r="D692" s="198">
        <v>2479</v>
      </c>
      <c r="E692" s="215" t="str">
        <f>VLOOKUP($B692,'trong tai xe'!A$1:B$201,2,0)</f>
        <v>5T</v>
      </c>
      <c r="F692" s="64" t="s">
        <v>94</v>
      </c>
      <c r="G692" s="132" t="str">
        <f>VLOOKUP(F692,Destination!$B$3:$E$337,2,0)</f>
        <v>Dong Nai</v>
      </c>
      <c r="H692" s="133">
        <f>VLOOKUP(F692,Destination!$B$2:$E$337,4,0)</f>
        <v>35</v>
      </c>
      <c r="I692" s="133">
        <f t="shared" si="22"/>
        <v>40</v>
      </c>
      <c r="J692" s="134">
        <f>INDEX(Cost!$A$2:$G$26,MATCH(I692,Cost!$A$2:$A$26,0),MATCH($E692,Cost!$A$2:$G$2,0))</f>
        <v>777275</v>
      </c>
      <c r="K692" s="141"/>
      <c r="L692" s="142"/>
      <c r="M692" s="228">
        <f t="shared" si="23"/>
        <v>777275</v>
      </c>
      <c r="N692" s="230"/>
      <c r="O692" s="144" t="str">
        <f>VLOOKUP($F692,Destination!B$3:G$338,6,0)</f>
        <v>THÙNG</v>
      </c>
      <c r="P692" s="231"/>
      <c r="Q692" s="198"/>
      <c r="AI692" s="149"/>
      <c r="AJ692" s="149"/>
      <c r="AK692" s="149"/>
      <c r="AL692" s="149"/>
      <c r="AM692" s="149"/>
      <c r="AN692" s="149"/>
      <c r="AO692" s="149"/>
      <c r="AP692" s="149"/>
      <c r="AQ692" s="149"/>
      <c r="AR692" s="149"/>
      <c r="AS692" s="149"/>
      <c r="AT692" s="149"/>
      <c r="AU692" s="149"/>
      <c r="AV692" s="149"/>
      <c r="AW692" s="149"/>
      <c r="AX692" s="149"/>
      <c r="AY692" s="149"/>
      <c r="AZ692" s="149"/>
      <c r="BA692" s="149"/>
      <c r="BB692" s="149"/>
      <c r="BC692" s="149"/>
      <c r="BD692" s="149"/>
      <c r="BE692" s="149"/>
      <c r="BF692" s="149"/>
      <c r="BG692" s="149"/>
      <c r="BH692" s="149"/>
      <c r="BI692" s="149"/>
      <c r="BJ692" s="149"/>
      <c r="BK692" s="149"/>
      <c r="BL692" s="149"/>
      <c r="BM692" s="149"/>
      <c r="BN692" s="149"/>
      <c r="BO692" s="149"/>
      <c r="BP692" s="149"/>
      <c r="BQ692" s="149"/>
      <c r="BR692" s="149"/>
      <c r="BS692" s="149"/>
      <c r="BT692" s="149"/>
      <c r="BU692" s="149"/>
      <c r="BV692" s="149"/>
      <c r="BW692" s="149"/>
      <c r="BX692" s="149"/>
      <c r="BY692" s="149"/>
      <c r="BZ692" s="149"/>
      <c r="CA692" s="149"/>
      <c r="CB692" s="149"/>
      <c r="CC692" s="149"/>
      <c r="CD692" s="149"/>
      <c r="CE692" s="149"/>
      <c r="CF692" s="149"/>
      <c r="CG692" s="149"/>
      <c r="CH692" s="149"/>
      <c r="CI692" s="149"/>
      <c r="CJ692" s="149"/>
      <c r="CK692" s="149"/>
      <c r="CL692" s="149"/>
      <c r="CM692" s="149"/>
      <c r="CN692" s="149"/>
      <c r="CO692" s="149"/>
      <c r="CP692" s="149"/>
      <c r="CQ692" s="149"/>
      <c r="CR692" s="149"/>
      <c r="CS692" s="149"/>
      <c r="CT692" s="149"/>
      <c r="CU692" s="149"/>
      <c r="CV692" s="149"/>
      <c r="CW692" s="149"/>
      <c r="CX692" s="149"/>
      <c r="CY692" s="149"/>
      <c r="CZ692" s="149"/>
      <c r="DA692" s="149"/>
      <c r="DB692" s="149"/>
      <c r="DC692" s="149"/>
      <c r="DD692" s="149"/>
      <c r="DE692" s="149"/>
      <c r="DF692" s="149"/>
      <c r="DG692" s="149"/>
      <c r="DH692" s="149"/>
      <c r="DI692" s="149"/>
    </row>
    <row r="693" spans="1:113" s="113" customFormat="1" ht="21.75" hidden="1" customHeight="1">
      <c r="A693" s="129">
        <f>IF(B692&lt;&gt;"",COUNTA(B$6:B692),"")</f>
        <v>687</v>
      </c>
      <c r="B693" s="217">
        <v>44457</v>
      </c>
      <c r="C693" s="249" t="s">
        <v>649</v>
      </c>
      <c r="D693" s="198">
        <v>2569</v>
      </c>
      <c r="E693" s="215" t="str">
        <f>VLOOKUP($B693,'trong tai xe'!A$1:B$201,2,0)</f>
        <v>2.5T</v>
      </c>
      <c r="F693" s="64" t="s">
        <v>69</v>
      </c>
      <c r="G693" s="132" t="str">
        <f>VLOOKUP(F693,Destination!$B$3:$E$337,2,0)</f>
        <v>HCM(Q9)</v>
      </c>
      <c r="H693" s="133">
        <f>VLOOKUP(F693,Destination!$B$2:$E$337,4,0)</f>
        <v>27</v>
      </c>
      <c r="I693" s="133">
        <f t="shared" si="22"/>
        <v>30</v>
      </c>
      <c r="J693" s="134">
        <f>INDEX(Cost!$A$2:$G$26,MATCH(I693,Cost!$A$2:$A$26,0),MATCH($E693,Cost!$A$2:$G$2,0))</f>
        <v>514557</v>
      </c>
      <c r="K693" s="141"/>
      <c r="L693" s="142"/>
      <c r="M693" s="228">
        <f t="shared" si="23"/>
        <v>514557</v>
      </c>
      <c r="N693" s="230"/>
      <c r="O693" s="144" t="str">
        <f>VLOOKUP($F693,Destination!B$3:G$338,6,0)</f>
        <v>THÙNG</v>
      </c>
      <c r="P693" s="231"/>
      <c r="Q693" s="198"/>
      <c r="AI693" s="149"/>
      <c r="AJ693" s="149"/>
      <c r="AK693" s="149"/>
      <c r="AL693" s="149"/>
      <c r="AM693" s="149"/>
      <c r="AN693" s="149"/>
      <c r="AO693" s="149"/>
      <c r="AP693" s="149"/>
      <c r="AQ693" s="149"/>
      <c r="AR693" s="149"/>
      <c r="AS693" s="149"/>
      <c r="AT693" s="149"/>
      <c r="AU693" s="149"/>
      <c r="AV693" s="149"/>
      <c r="AW693" s="149"/>
      <c r="AX693" s="149"/>
      <c r="AY693" s="149"/>
      <c r="AZ693" s="149"/>
      <c r="BA693" s="149"/>
      <c r="BB693" s="149"/>
      <c r="BC693" s="149"/>
      <c r="BD693" s="149"/>
      <c r="BE693" s="149"/>
      <c r="BF693" s="149"/>
      <c r="BG693" s="149"/>
      <c r="BH693" s="149"/>
      <c r="BI693" s="149"/>
      <c r="BJ693" s="149"/>
      <c r="BK693" s="149"/>
      <c r="BL693" s="149"/>
      <c r="BM693" s="149"/>
      <c r="BN693" s="149"/>
      <c r="BO693" s="149"/>
      <c r="BP693" s="149"/>
      <c r="BQ693" s="149"/>
      <c r="BR693" s="149"/>
      <c r="BS693" s="149"/>
      <c r="BT693" s="149"/>
      <c r="BU693" s="149"/>
      <c r="BV693" s="149"/>
      <c r="BW693" s="149"/>
      <c r="BX693" s="149"/>
      <c r="BY693" s="149"/>
      <c r="BZ693" s="149"/>
      <c r="CA693" s="149"/>
      <c r="CB693" s="149"/>
      <c r="CC693" s="149"/>
      <c r="CD693" s="149"/>
      <c r="CE693" s="149"/>
      <c r="CF693" s="149"/>
      <c r="CG693" s="149"/>
      <c r="CH693" s="149"/>
      <c r="CI693" s="149"/>
      <c r="CJ693" s="149"/>
      <c r="CK693" s="149"/>
      <c r="CL693" s="149"/>
      <c r="CM693" s="149"/>
      <c r="CN693" s="149"/>
      <c r="CO693" s="149"/>
      <c r="CP693" s="149"/>
      <c r="CQ693" s="149"/>
      <c r="CR693" s="149"/>
      <c r="CS693" s="149"/>
      <c r="CT693" s="149"/>
      <c r="CU693" s="149"/>
      <c r="CV693" s="149"/>
      <c r="CW693" s="149"/>
      <c r="CX693" s="149"/>
      <c r="CY693" s="149"/>
      <c r="CZ693" s="149"/>
      <c r="DA693" s="149"/>
      <c r="DB693" s="149"/>
      <c r="DC693" s="149"/>
      <c r="DD693" s="149"/>
      <c r="DE693" s="149"/>
      <c r="DF693" s="149"/>
      <c r="DG693" s="149"/>
      <c r="DH693" s="149"/>
      <c r="DI693" s="149"/>
    </row>
    <row r="694" spans="1:113" s="113" customFormat="1" ht="21.75" hidden="1" customHeight="1">
      <c r="A694" s="129">
        <f>IF(B693&lt;&gt;"",COUNTA(B$6:B693),"")</f>
        <v>688</v>
      </c>
      <c r="B694" s="217">
        <v>9794</v>
      </c>
      <c r="C694" s="249" t="s">
        <v>649</v>
      </c>
      <c r="D694" s="198">
        <v>2633</v>
      </c>
      <c r="E694" s="215" t="str">
        <f>VLOOKUP($B694,'trong tai xe'!A$1:B$201,2,0)</f>
        <v>2.5T</v>
      </c>
      <c r="F694" s="64" t="s">
        <v>131</v>
      </c>
      <c r="G694" s="132" t="str">
        <f>VLOOKUP(F694,Destination!$B$3:$E$337,2,0)</f>
        <v>DONG XOAI</v>
      </c>
      <c r="H694" s="133">
        <f>VLOOKUP(F694,Destination!$B$2:$E$337,4,0)</f>
        <v>120</v>
      </c>
      <c r="I694" s="133">
        <f t="shared" si="22"/>
        <v>120</v>
      </c>
      <c r="J694" s="134">
        <f>INDEX(Cost!$A$2:$G$26,MATCH(I694,Cost!$A$2:$A$26,0),MATCH($E694,Cost!$A$2:$G$2,0))</f>
        <v>1098092</v>
      </c>
      <c r="K694" s="141"/>
      <c r="L694" s="142"/>
      <c r="M694" s="228">
        <f t="shared" si="23"/>
        <v>1098092</v>
      </c>
      <c r="N694" s="230"/>
      <c r="O694" s="144" t="str">
        <f>VLOOKUP($F694,Destination!B$3:G$338,6,0)</f>
        <v>THÙNG</v>
      </c>
      <c r="P694" s="231"/>
      <c r="Q694" s="198"/>
      <c r="AI694" s="149"/>
      <c r="AJ694" s="149"/>
      <c r="AK694" s="149"/>
      <c r="AL694" s="149"/>
      <c r="AM694" s="149"/>
      <c r="AN694" s="149"/>
      <c r="AO694" s="149"/>
      <c r="AP694" s="149"/>
      <c r="AQ694" s="149"/>
      <c r="AR694" s="149"/>
      <c r="AS694" s="149"/>
      <c r="AT694" s="149"/>
      <c r="AU694" s="149"/>
      <c r="AV694" s="149"/>
      <c r="AW694" s="149"/>
      <c r="AX694" s="149"/>
      <c r="AY694" s="149"/>
      <c r="AZ694" s="149"/>
      <c r="BA694" s="149"/>
      <c r="BB694" s="149"/>
      <c r="BC694" s="149"/>
      <c r="BD694" s="149"/>
      <c r="BE694" s="149"/>
      <c r="BF694" s="149"/>
      <c r="BG694" s="149"/>
      <c r="BH694" s="149"/>
      <c r="BI694" s="149"/>
      <c r="BJ694" s="149"/>
      <c r="BK694" s="149"/>
      <c r="BL694" s="149"/>
      <c r="BM694" s="149"/>
      <c r="BN694" s="149"/>
      <c r="BO694" s="149"/>
      <c r="BP694" s="149"/>
      <c r="BQ694" s="149"/>
      <c r="BR694" s="149"/>
      <c r="BS694" s="149"/>
      <c r="BT694" s="149"/>
      <c r="BU694" s="149"/>
      <c r="BV694" s="149"/>
      <c r="BW694" s="149"/>
      <c r="BX694" s="149"/>
      <c r="BY694" s="149"/>
      <c r="BZ694" s="149"/>
      <c r="CA694" s="149"/>
      <c r="CB694" s="149"/>
      <c r="CC694" s="149"/>
      <c r="CD694" s="149"/>
      <c r="CE694" s="149"/>
      <c r="CF694" s="149"/>
      <c r="CG694" s="149"/>
      <c r="CH694" s="149"/>
      <c r="CI694" s="149"/>
      <c r="CJ694" s="149"/>
      <c r="CK694" s="149"/>
      <c r="CL694" s="149"/>
      <c r="CM694" s="149"/>
      <c r="CN694" s="149"/>
      <c r="CO694" s="149"/>
      <c r="CP694" s="149"/>
      <c r="CQ694" s="149"/>
      <c r="CR694" s="149"/>
      <c r="CS694" s="149"/>
      <c r="CT694" s="149"/>
      <c r="CU694" s="149"/>
      <c r="CV694" s="149"/>
      <c r="CW694" s="149"/>
      <c r="CX694" s="149"/>
      <c r="CY694" s="149"/>
      <c r="CZ694" s="149"/>
      <c r="DA694" s="149"/>
      <c r="DB694" s="149"/>
      <c r="DC694" s="149"/>
      <c r="DD694" s="149"/>
      <c r="DE694" s="149"/>
      <c r="DF694" s="149"/>
      <c r="DG694" s="149"/>
      <c r="DH694" s="149"/>
      <c r="DI694" s="149"/>
    </row>
    <row r="695" spans="1:113" s="113" customFormat="1" ht="21.75" hidden="1" customHeight="1">
      <c r="A695" s="129">
        <f>IF(B694&lt;&gt;"",COUNTA(B$6:B694),"")</f>
        <v>689</v>
      </c>
      <c r="B695" s="217">
        <v>44457</v>
      </c>
      <c r="C695" s="249" t="s">
        <v>649</v>
      </c>
      <c r="D695" s="198">
        <v>2632</v>
      </c>
      <c r="E695" s="215" t="str">
        <f>VLOOKUP($B695,'trong tai xe'!A$1:B$201,2,0)</f>
        <v>2.5T</v>
      </c>
      <c r="F695" s="64" t="s">
        <v>77</v>
      </c>
      <c r="G695" s="132" t="str">
        <f>VLOOKUP(F695,Destination!$B$3:$E$337,2,0)</f>
        <v>SONG THAN 3</v>
      </c>
      <c r="H695" s="133">
        <f>VLOOKUP(F695,Destination!$B$2:$E$337,4,0)</f>
        <v>24</v>
      </c>
      <c r="I695" s="133">
        <f t="shared" si="22"/>
        <v>30</v>
      </c>
      <c r="J695" s="134">
        <f>INDEX(Cost!$A$2:$G$26,MATCH(I695,Cost!$A$2:$A$26,0),MATCH($E695,Cost!$A$2:$G$2,0))</f>
        <v>514557</v>
      </c>
      <c r="K695" s="141"/>
      <c r="L695" s="142"/>
      <c r="M695" s="228">
        <f t="shared" si="23"/>
        <v>514557</v>
      </c>
      <c r="N695" s="230"/>
      <c r="O695" s="144" t="str">
        <f>VLOOKUP($F695,Destination!B$3:G$338,6,0)</f>
        <v>BOARD</v>
      </c>
      <c r="P695" s="231"/>
      <c r="Q695" s="198"/>
      <c r="AI695" s="149"/>
      <c r="AJ695" s="149"/>
      <c r="AK695" s="149"/>
      <c r="AL695" s="149"/>
      <c r="AM695" s="149"/>
      <c r="AN695" s="149"/>
      <c r="AO695" s="149"/>
      <c r="AP695" s="149"/>
      <c r="AQ695" s="149"/>
      <c r="AR695" s="149"/>
      <c r="AS695" s="149"/>
      <c r="AT695" s="149"/>
      <c r="AU695" s="149"/>
      <c r="AV695" s="149"/>
      <c r="AW695" s="149"/>
      <c r="AX695" s="149"/>
      <c r="AY695" s="149"/>
      <c r="AZ695" s="149"/>
      <c r="BA695" s="149"/>
      <c r="BB695" s="149"/>
      <c r="BC695" s="149"/>
      <c r="BD695" s="149"/>
      <c r="BE695" s="149"/>
      <c r="BF695" s="149"/>
      <c r="BG695" s="149"/>
      <c r="BH695" s="149"/>
      <c r="BI695" s="149"/>
      <c r="BJ695" s="149"/>
      <c r="BK695" s="149"/>
      <c r="BL695" s="149"/>
      <c r="BM695" s="149"/>
      <c r="BN695" s="149"/>
      <c r="BO695" s="149"/>
      <c r="BP695" s="149"/>
      <c r="BQ695" s="149"/>
      <c r="BR695" s="149"/>
      <c r="BS695" s="149"/>
      <c r="BT695" s="149"/>
      <c r="BU695" s="149"/>
      <c r="BV695" s="149"/>
      <c r="BW695" s="149"/>
      <c r="BX695" s="149"/>
      <c r="BY695" s="149"/>
      <c r="BZ695" s="149"/>
      <c r="CA695" s="149"/>
      <c r="CB695" s="149"/>
      <c r="CC695" s="149"/>
      <c r="CD695" s="149"/>
      <c r="CE695" s="149"/>
      <c r="CF695" s="149"/>
      <c r="CG695" s="149"/>
      <c r="CH695" s="149"/>
      <c r="CI695" s="149"/>
      <c r="CJ695" s="149"/>
      <c r="CK695" s="149"/>
      <c r="CL695" s="149"/>
      <c r="CM695" s="149"/>
      <c r="CN695" s="149"/>
      <c r="CO695" s="149"/>
      <c r="CP695" s="149"/>
      <c r="CQ695" s="149"/>
      <c r="CR695" s="149"/>
      <c r="CS695" s="149"/>
      <c r="CT695" s="149"/>
      <c r="CU695" s="149"/>
      <c r="CV695" s="149"/>
      <c r="CW695" s="149"/>
      <c r="CX695" s="149"/>
      <c r="CY695" s="149"/>
      <c r="CZ695" s="149"/>
      <c r="DA695" s="149"/>
      <c r="DB695" s="149"/>
      <c r="DC695" s="149"/>
      <c r="DD695" s="149"/>
      <c r="DE695" s="149"/>
      <c r="DF695" s="149"/>
      <c r="DG695" s="149"/>
      <c r="DH695" s="149"/>
      <c r="DI695" s="149"/>
    </row>
    <row r="696" spans="1:113" s="113" customFormat="1" ht="21.75" hidden="1" customHeight="1">
      <c r="A696" s="129">
        <f>IF(B695&lt;&gt;"",COUNTA(B$6:B695),"")</f>
        <v>690</v>
      </c>
      <c r="B696" s="217">
        <v>13650</v>
      </c>
      <c r="C696" s="249" t="s">
        <v>649</v>
      </c>
      <c r="D696" s="198">
        <v>6227</v>
      </c>
      <c r="E696" s="215" t="str">
        <f>VLOOKUP($B696,'trong tai xe'!A$1:B$201,2,0)</f>
        <v>2.5T</v>
      </c>
      <c r="F696" s="64" t="s">
        <v>78</v>
      </c>
      <c r="G696" s="132" t="str">
        <f>VLOOKUP(F696,Destination!$B$3:$E$337,2,0)</f>
        <v>HCM</v>
      </c>
      <c r="H696" s="133">
        <f>VLOOKUP(F696,Destination!$B$2:$E$337,4,0)</f>
        <v>35</v>
      </c>
      <c r="I696" s="133">
        <f t="shared" si="22"/>
        <v>40</v>
      </c>
      <c r="J696" s="134">
        <f>INDEX(Cost!$A$2:$G$26,MATCH(I696,Cost!$A$2:$A$26,0),MATCH($E696,Cost!$A$2:$G$2,0))</f>
        <v>579395</v>
      </c>
      <c r="K696" s="141"/>
      <c r="L696" s="142"/>
      <c r="M696" s="228">
        <f t="shared" si="23"/>
        <v>579395</v>
      </c>
      <c r="N696" s="230"/>
      <c r="O696" s="144" t="str">
        <f>VLOOKUP($F696,Destination!B$3:G$338,6,0)</f>
        <v>THÙNG</v>
      </c>
      <c r="P696" s="231"/>
      <c r="Q696" s="198"/>
      <c r="AI696" s="149"/>
      <c r="AJ696" s="149"/>
      <c r="AK696" s="149"/>
      <c r="AL696" s="149"/>
      <c r="AM696" s="149"/>
      <c r="AN696" s="149"/>
      <c r="AO696" s="149"/>
      <c r="AP696" s="149"/>
      <c r="AQ696" s="149"/>
      <c r="AR696" s="149"/>
      <c r="AS696" s="149"/>
      <c r="AT696" s="149"/>
      <c r="AU696" s="149"/>
      <c r="AV696" s="149"/>
      <c r="AW696" s="149"/>
      <c r="AX696" s="149"/>
      <c r="AY696" s="149"/>
      <c r="AZ696" s="149"/>
      <c r="BA696" s="149"/>
      <c r="BB696" s="149"/>
      <c r="BC696" s="149"/>
      <c r="BD696" s="149"/>
      <c r="BE696" s="149"/>
      <c r="BF696" s="149"/>
      <c r="BG696" s="149"/>
      <c r="BH696" s="149"/>
      <c r="BI696" s="149"/>
      <c r="BJ696" s="149"/>
      <c r="BK696" s="149"/>
      <c r="BL696" s="149"/>
      <c r="BM696" s="149"/>
      <c r="BN696" s="149"/>
      <c r="BO696" s="149"/>
      <c r="BP696" s="149"/>
      <c r="BQ696" s="149"/>
      <c r="BR696" s="149"/>
      <c r="BS696" s="149"/>
      <c r="BT696" s="149"/>
      <c r="BU696" s="149"/>
      <c r="BV696" s="149"/>
      <c r="BW696" s="149"/>
      <c r="BX696" s="149"/>
      <c r="BY696" s="149"/>
      <c r="BZ696" s="149"/>
      <c r="CA696" s="149"/>
      <c r="CB696" s="149"/>
      <c r="CC696" s="149"/>
      <c r="CD696" s="149"/>
      <c r="CE696" s="149"/>
      <c r="CF696" s="149"/>
      <c r="CG696" s="149"/>
      <c r="CH696" s="149"/>
      <c r="CI696" s="149"/>
      <c r="CJ696" s="149"/>
      <c r="CK696" s="149"/>
      <c r="CL696" s="149"/>
      <c r="CM696" s="149"/>
      <c r="CN696" s="149"/>
      <c r="CO696" s="149"/>
      <c r="CP696" s="149"/>
      <c r="CQ696" s="149"/>
      <c r="CR696" s="149"/>
      <c r="CS696" s="149"/>
      <c r="CT696" s="149"/>
      <c r="CU696" s="149"/>
      <c r="CV696" s="149"/>
      <c r="CW696" s="149"/>
      <c r="CX696" s="149"/>
      <c r="CY696" s="149"/>
      <c r="CZ696" s="149"/>
      <c r="DA696" s="149"/>
      <c r="DB696" s="149"/>
      <c r="DC696" s="149"/>
      <c r="DD696" s="149"/>
      <c r="DE696" s="149"/>
      <c r="DF696" s="149"/>
      <c r="DG696" s="149"/>
      <c r="DH696" s="149"/>
      <c r="DI696" s="149"/>
    </row>
    <row r="697" spans="1:113" s="113" customFormat="1" ht="21.75" hidden="1" customHeight="1">
      <c r="A697" s="129">
        <f>IF(B696&lt;&gt;"",COUNTA(B$6:B696),"")</f>
        <v>691</v>
      </c>
      <c r="B697" s="217">
        <v>19791</v>
      </c>
      <c r="C697" s="249" t="s">
        <v>649</v>
      </c>
      <c r="D697" s="198">
        <v>2619</v>
      </c>
      <c r="E697" s="215" t="str">
        <f>VLOOKUP($B697,'trong tai xe'!A$1:B$201,2,0)</f>
        <v>8T</v>
      </c>
      <c r="F697" s="64" t="s">
        <v>89</v>
      </c>
      <c r="G697" s="132" t="str">
        <f>VLOOKUP(F697,Destination!$B$3:$E$337,2,0)</f>
        <v>Binh Duong</v>
      </c>
      <c r="H697" s="133">
        <f>VLOOKUP(F697,Destination!$B$2:$E$337,4,0)</f>
        <v>10</v>
      </c>
      <c r="I697" s="133">
        <f t="shared" si="22"/>
        <v>10</v>
      </c>
      <c r="J697" s="134">
        <f>INDEX(Cost!$A$2:$G$26,MATCH(I697,Cost!$A$2:$A$26,0),MATCH($E697,Cost!$A$2:$G$2,0))</f>
        <v>941356</v>
      </c>
      <c r="K697" s="141"/>
      <c r="L697" s="142"/>
      <c r="M697" s="228">
        <f t="shared" si="23"/>
        <v>941356</v>
      </c>
      <c r="N697" s="230"/>
      <c r="O697" s="144" t="str">
        <f>VLOOKUP($F697,Destination!B$3:G$338,6,0)</f>
        <v>THÙNG</v>
      </c>
      <c r="P697" s="231"/>
      <c r="Q697" s="198"/>
      <c r="AI697" s="149"/>
      <c r="AJ697" s="149"/>
      <c r="AK697" s="149"/>
      <c r="AL697" s="149"/>
      <c r="AM697" s="149"/>
      <c r="AN697" s="149"/>
      <c r="AO697" s="149"/>
      <c r="AP697" s="149"/>
      <c r="AQ697" s="149"/>
      <c r="AR697" s="149"/>
      <c r="AS697" s="149"/>
      <c r="AT697" s="149"/>
      <c r="AU697" s="149"/>
      <c r="AV697" s="149"/>
      <c r="AW697" s="149"/>
      <c r="AX697" s="149"/>
      <c r="AY697" s="149"/>
      <c r="AZ697" s="149"/>
      <c r="BA697" s="149"/>
      <c r="BB697" s="149"/>
      <c r="BC697" s="149"/>
      <c r="BD697" s="149"/>
      <c r="BE697" s="149"/>
      <c r="BF697" s="149"/>
      <c r="BG697" s="149"/>
      <c r="BH697" s="149"/>
      <c r="BI697" s="149"/>
      <c r="BJ697" s="149"/>
      <c r="BK697" s="149"/>
      <c r="BL697" s="149"/>
      <c r="BM697" s="149"/>
      <c r="BN697" s="149"/>
      <c r="BO697" s="149"/>
      <c r="BP697" s="149"/>
      <c r="BQ697" s="149"/>
      <c r="BR697" s="149"/>
      <c r="BS697" s="149"/>
      <c r="BT697" s="149"/>
      <c r="BU697" s="149"/>
      <c r="BV697" s="149"/>
      <c r="BW697" s="149"/>
      <c r="BX697" s="149"/>
      <c r="BY697" s="149"/>
      <c r="BZ697" s="149"/>
      <c r="CA697" s="149"/>
      <c r="CB697" s="149"/>
      <c r="CC697" s="149"/>
      <c r="CD697" s="149"/>
      <c r="CE697" s="149"/>
      <c r="CF697" s="149"/>
      <c r="CG697" s="149"/>
      <c r="CH697" s="149"/>
      <c r="CI697" s="149"/>
      <c r="CJ697" s="149"/>
      <c r="CK697" s="149"/>
      <c r="CL697" s="149"/>
      <c r="CM697" s="149"/>
      <c r="CN697" s="149"/>
      <c r="CO697" s="149"/>
      <c r="CP697" s="149"/>
      <c r="CQ697" s="149"/>
      <c r="CR697" s="149"/>
      <c r="CS697" s="149"/>
      <c r="CT697" s="149"/>
      <c r="CU697" s="149"/>
      <c r="CV697" s="149"/>
      <c r="CW697" s="149"/>
      <c r="CX697" s="149"/>
      <c r="CY697" s="149"/>
      <c r="CZ697" s="149"/>
      <c r="DA697" s="149"/>
      <c r="DB697" s="149"/>
      <c r="DC697" s="149"/>
      <c r="DD697" s="149"/>
      <c r="DE697" s="149"/>
      <c r="DF697" s="149"/>
      <c r="DG697" s="149"/>
      <c r="DH697" s="149"/>
      <c r="DI697" s="149"/>
    </row>
    <row r="698" spans="1:113" s="113" customFormat="1" ht="21.75" hidden="1" customHeight="1">
      <c r="A698" s="129">
        <f>IF(B697&lt;&gt;"",COUNTA(B$6:B697),"")</f>
        <v>692</v>
      </c>
      <c r="B698" s="217">
        <v>18140</v>
      </c>
      <c r="C698" s="249" t="s">
        <v>649</v>
      </c>
      <c r="D698" s="198">
        <v>2620</v>
      </c>
      <c r="E698" s="215" t="str">
        <f>VLOOKUP($B698,'trong tai xe'!A$1:B$201,2,0)</f>
        <v>5T</v>
      </c>
      <c r="F698" s="64" t="s">
        <v>84</v>
      </c>
      <c r="G698" s="132" t="str">
        <f>VLOOKUP(F698,Destination!$B$3:$E$337,2,0)</f>
        <v>Binh Duong</v>
      </c>
      <c r="H698" s="133">
        <f>VLOOKUP(F698,Destination!$B$2:$E$337,4,0)</f>
        <v>15</v>
      </c>
      <c r="I698" s="133">
        <f t="shared" si="22"/>
        <v>20</v>
      </c>
      <c r="J698" s="134">
        <f>INDEX(Cost!$A$2:$G$26,MATCH(I698,Cost!$A$2:$A$26,0),MATCH($E698,Cost!$A$2:$G$2,0))</f>
        <v>604857</v>
      </c>
      <c r="K698" s="141"/>
      <c r="L698" s="142"/>
      <c r="M698" s="228">
        <f t="shared" si="23"/>
        <v>604857</v>
      </c>
      <c r="N698" s="230"/>
      <c r="O698" s="144" t="str">
        <f>VLOOKUP($F698,Destination!B$3:G$338,6,0)</f>
        <v>BOARD</v>
      </c>
      <c r="P698" s="231"/>
      <c r="Q698" s="198"/>
      <c r="AI698" s="149"/>
      <c r="AJ698" s="149"/>
      <c r="AK698" s="149"/>
      <c r="AL698" s="149"/>
      <c r="AM698" s="149"/>
      <c r="AN698" s="149"/>
      <c r="AO698" s="149"/>
      <c r="AP698" s="149"/>
      <c r="AQ698" s="149"/>
      <c r="AR698" s="149"/>
      <c r="AS698" s="149"/>
      <c r="AT698" s="149"/>
      <c r="AU698" s="149"/>
      <c r="AV698" s="149"/>
      <c r="AW698" s="149"/>
      <c r="AX698" s="149"/>
      <c r="AY698" s="149"/>
      <c r="AZ698" s="149"/>
      <c r="BA698" s="149"/>
      <c r="BB698" s="149"/>
      <c r="BC698" s="149"/>
      <c r="BD698" s="149"/>
      <c r="BE698" s="149"/>
      <c r="BF698" s="149"/>
      <c r="BG698" s="149"/>
      <c r="BH698" s="149"/>
      <c r="BI698" s="149"/>
      <c r="BJ698" s="149"/>
      <c r="BK698" s="149"/>
      <c r="BL698" s="149"/>
      <c r="BM698" s="149"/>
      <c r="BN698" s="149"/>
      <c r="BO698" s="149"/>
      <c r="BP698" s="149"/>
      <c r="BQ698" s="149"/>
      <c r="BR698" s="149"/>
      <c r="BS698" s="149"/>
      <c r="BT698" s="149"/>
      <c r="BU698" s="149"/>
      <c r="BV698" s="149"/>
      <c r="BW698" s="149"/>
      <c r="BX698" s="149"/>
      <c r="BY698" s="149"/>
      <c r="BZ698" s="149"/>
      <c r="CA698" s="149"/>
      <c r="CB698" s="149"/>
      <c r="CC698" s="149"/>
      <c r="CD698" s="149"/>
      <c r="CE698" s="149"/>
      <c r="CF698" s="149"/>
      <c r="CG698" s="149"/>
      <c r="CH698" s="149"/>
      <c r="CI698" s="149"/>
      <c r="CJ698" s="149"/>
      <c r="CK698" s="149"/>
      <c r="CL698" s="149"/>
      <c r="CM698" s="149"/>
      <c r="CN698" s="149"/>
      <c r="CO698" s="149"/>
      <c r="CP698" s="149"/>
      <c r="CQ698" s="149"/>
      <c r="CR698" s="149"/>
      <c r="CS698" s="149"/>
      <c r="CT698" s="149"/>
      <c r="CU698" s="149"/>
      <c r="CV698" s="149"/>
      <c r="CW698" s="149"/>
      <c r="CX698" s="149"/>
      <c r="CY698" s="149"/>
      <c r="CZ698" s="149"/>
      <c r="DA698" s="149"/>
      <c r="DB698" s="149"/>
      <c r="DC698" s="149"/>
      <c r="DD698" s="149"/>
      <c r="DE698" s="149"/>
      <c r="DF698" s="149"/>
      <c r="DG698" s="149"/>
      <c r="DH698" s="149"/>
      <c r="DI698" s="149"/>
    </row>
    <row r="699" spans="1:113" s="113" customFormat="1" ht="21.75" hidden="1" customHeight="1">
      <c r="A699" s="129">
        <f>IF(B698&lt;&gt;"",COUNTA(B$6:B698),"")</f>
        <v>693</v>
      </c>
      <c r="B699" s="217">
        <v>9794</v>
      </c>
      <c r="C699" s="249" t="s">
        <v>649</v>
      </c>
      <c r="D699" s="198">
        <v>2497</v>
      </c>
      <c r="E699" s="215" t="str">
        <f>VLOOKUP($B699,'trong tai xe'!A$1:B$201,2,0)</f>
        <v>2.5T</v>
      </c>
      <c r="F699" s="64" t="s">
        <v>202</v>
      </c>
      <c r="G699" s="132" t="str">
        <f>VLOOKUP(F699,Destination!$B$3:$E$337,2,0)</f>
        <v>Binh Duong</v>
      </c>
      <c r="H699" s="133">
        <f>VLOOKUP(F699,Destination!$B$2:$E$337,4,0)</f>
        <v>1</v>
      </c>
      <c r="I699" s="133">
        <f t="shared" si="22"/>
        <v>10</v>
      </c>
      <c r="J699" s="199">
        <f>INDEX(Cost!$A$2:$G$26,MATCH(I699,Cost!$A$2:$A$26,0),MATCH($E699,Cost!$A$2:$G$2,0))*0.9</f>
        <v>337641.3</v>
      </c>
      <c r="K699" s="141"/>
      <c r="L699" s="142"/>
      <c r="M699" s="228">
        <f t="shared" si="23"/>
        <v>337641.3</v>
      </c>
      <c r="N699" s="230"/>
      <c r="O699" s="144" t="str">
        <f>VLOOKUP($F699,Destination!B$3:G$338,6,0)</f>
        <v>THÙNG</v>
      </c>
      <c r="P699" s="231"/>
      <c r="Q699" s="198"/>
      <c r="AI699" s="149"/>
      <c r="AJ699" s="149"/>
      <c r="AK699" s="149"/>
      <c r="AL699" s="149"/>
      <c r="AM699" s="149"/>
      <c r="AN699" s="149"/>
      <c r="AO699" s="149"/>
      <c r="AP699" s="149"/>
      <c r="AQ699" s="149"/>
      <c r="AR699" s="149"/>
      <c r="AS699" s="149"/>
      <c r="AT699" s="149"/>
      <c r="AU699" s="149"/>
      <c r="AV699" s="149"/>
      <c r="AW699" s="149"/>
      <c r="AX699" s="149"/>
      <c r="AY699" s="149"/>
      <c r="AZ699" s="149"/>
      <c r="BA699" s="149"/>
      <c r="BB699" s="149"/>
      <c r="BC699" s="149"/>
      <c r="BD699" s="149"/>
      <c r="BE699" s="149"/>
      <c r="BF699" s="149"/>
      <c r="BG699" s="149"/>
      <c r="BH699" s="149"/>
      <c r="BI699" s="149"/>
      <c r="BJ699" s="149"/>
      <c r="BK699" s="149"/>
      <c r="BL699" s="149"/>
      <c r="BM699" s="149"/>
      <c r="BN699" s="149"/>
      <c r="BO699" s="149"/>
      <c r="BP699" s="149"/>
      <c r="BQ699" s="149"/>
      <c r="BR699" s="149"/>
      <c r="BS699" s="149"/>
      <c r="BT699" s="149"/>
      <c r="BU699" s="149"/>
      <c r="BV699" s="149"/>
      <c r="BW699" s="149"/>
      <c r="BX699" s="149"/>
      <c r="BY699" s="149"/>
      <c r="BZ699" s="149"/>
      <c r="CA699" s="149"/>
      <c r="CB699" s="149"/>
      <c r="CC699" s="149"/>
      <c r="CD699" s="149"/>
      <c r="CE699" s="149"/>
      <c r="CF699" s="149"/>
      <c r="CG699" s="149"/>
      <c r="CH699" s="149"/>
      <c r="CI699" s="149"/>
      <c r="CJ699" s="149"/>
      <c r="CK699" s="149"/>
      <c r="CL699" s="149"/>
      <c r="CM699" s="149"/>
      <c r="CN699" s="149"/>
      <c r="CO699" s="149"/>
      <c r="CP699" s="149"/>
      <c r="CQ699" s="149"/>
      <c r="CR699" s="149"/>
      <c r="CS699" s="149"/>
      <c r="CT699" s="149"/>
      <c r="CU699" s="149"/>
      <c r="CV699" s="149"/>
      <c r="CW699" s="149"/>
      <c r="CX699" s="149"/>
      <c r="CY699" s="149"/>
      <c r="CZ699" s="149"/>
      <c r="DA699" s="149"/>
      <c r="DB699" s="149"/>
      <c r="DC699" s="149"/>
      <c r="DD699" s="149"/>
      <c r="DE699" s="149"/>
      <c r="DF699" s="149"/>
      <c r="DG699" s="149"/>
      <c r="DH699" s="149"/>
      <c r="DI699" s="149"/>
    </row>
    <row r="700" spans="1:113" s="113" customFormat="1" ht="21.75" hidden="1" customHeight="1">
      <c r="A700" s="129">
        <f>IF(B699&lt;&gt;"",COUNTA(B$6:B699),"")</f>
        <v>694</v>
      </c>
      <c r="B700" s="254" t="s">
        <v>45</v>
      </c>
      <c r="C700" s="249" t="s">
        <v>649</v>
      </c>
      <c r="D700" s="198">
        <v>2502</v>
      </c>
      <c r="E700" s="215" t="str">
        <f>VLOOKUP($B700,'trong tai xe'!A$1:B$201,2,0)</f>
        <v>2.5T</v>
      </c>
      <c r="F700" s="262" t="s">
        <v>69</v>
      </c>
      <c r="G700" s="132" t="str">
        <f>VLOOKUP(F700,Destination!$B$3:$E$337,2,0)</f>
        <v>HCM(Q9)</v>
      </c>
      <c r="H700" s="133">
        <f>VLOOKUP(F700,Destination!$B$2:$E$337,4,0)</f>
        <v>27</v>
      </c>
      <c r="I700" s="133">
        <f t="shared" si="22"/>
        <v>30</v>
      </c>
      <c r="J700" s="134">
        <f>INDEX(Cost!$A$2:$G$26,MATCH(I700,Cost!$A$2:$A$26,0),MATCH($E700,Cost!$A$2:$G$2,0))</f>
        <v>514557</v>
      </c>
      <c r="K700" s="141"/>
      <c r="L700" s="142"/>
      <c r="M700" s="228">
        <f t="shared" si="23"/>
        <v>514557</v>
      </c>
      <c r="N700" s="230"/>
      <c r="O700" s="144" t="str">
        <f>VLOOKUP($F700,Destination!B$3:G$338,6,0)</f>
        <v>THÙNG</v>
      </c>
      <c r="P700" s="231"/>
      <c r="Q700" s="198"/>
      <c r="AI700" s="149"/>
      <c r="AJ700" s="149"/>
      <c r="AK700" s="149"/>
      <c r="AL700" s="149"/>
      <c r="AM700" s="149"/>
      <c r="AN700" s="149"/>
      <c r="AO700" s="149"/>
      <c r="AP700" s="149"/>
      <c r="AQ700" s="149"/>
      <c r="AR700" s="149"/>
      <c r="AS700" s="149"/>
      <c r="AT700" s="149"/>
      <c r="AU700" s="149"/>
      <c r="AV700" s="149"/>
      <c r="AW700" s="149"/>
      <c r="AX700" s="149"/>
      <c r="AY700" s="149"/>
      <c r="AZ700" s="149"/>
      <c r="BA700" s="149"/>
      <c r="BB700" s="149"/>
      <c r="BC700" s="149"/>
      <c r="BD700" s="149"/>
      <c r="BE700" s="149"/>
      <c r="BF700" s="149"/>
      <c r="BG700" s="149"/>
      <c r="BH700" s="149"/>
      <c r="BI700" s="149"/>
      <c r="BJ700" s="149"/>
      <c r="BK700" s="149"/>
      <c r="BL700" s="149"/>
      <c r="BM700" s="149"/>
      <c r="BN700" s="149"/>
      <c r="BO700" s="149"/>
      <c r="BP700" s="149"/>
      <c r="BQ700" s="149"/>
      <c r="BR700" s="149"/>
      <c r="BS700" s="149"/>
      <c r="BT700" s="149"/>
      <c r="BU700" s="149"/>
      <c r="BV700" s="149"/>
      <c r="BW700" s="149"/>
      <c r="BX700" s="149"/>
      <c r="BY700" s="149"/>
      <c r="BZ700" s="149"/>
      <c r="CA700" s="149"/>
      <c r="CB700" s="149"/>
      <c r="CC700" s="149"/>
      <c r="CD700" s="149"/>
      <c r="CE700" s="149"/>
      <c r="CF700" s="149"/>
      <c r="CG700" s="149"/>
      <c r="CH700" s="149"/>
      <c r="CI700" s="149"/>
      <c r="CJ700" s="149"/>
      <c r="CK700" s="149"/>
      <c r="CL700" s="149"/>
      <c r="CM700" s="149"/>
      <c r="CN700" s="149"/>
      <c r="CO700" s="149"/>
      <c r="CP700" s="149"/>
      <c r="CQ700" s="149"/>
      <c r="CR700" s="149"/>
      <c r="CS700" s="149"/>
      <c r="CT700" s="149"/>
      <c r="CU700" s="149"/>
      <c r="CV700" s="149"/>
      <c r="CW700" s="149"/>
      <c r="CX700" s="149"/>
      <c r="CY700" s="149"/>
      <c r="CZ700" s="149"/>
      <c r="DA700" s="149"/>
      <c r="DB700" s="149"/>
      <c r="DC700" s="149"/>
      <c r="DD700" s="149"/>
      <c r="DE700" s="149"/>
      <c r="DF700" s="149"/>
      <c r="DG700" s="149"/>
      <c r="DH700" s="149"/>
      <c r="DI700" s="149"/>
    </row>
    <row r="701" spans="1:113" s="113" customFormat="1" ht="21.75" hidden="1" customHeight="1">
      <c r="A701" s="129">
        <f>IF(B700&lt;&gt;"",COUNTA(B$6:B700),"")</f>
        <v>695</v>
      </c>
      <c r="B701" s="217">
        <v>3297</v>
      </c>
      <c r="C701" s="249" t="s">
        <v>649</v>
      </c>
      <c r="D701" s="198">
        <v>2496</v>
      </c>
      <c r="E701" s="215" t="str">
        <f>VLOOKUP($B701,'trong tai xe'!A$1:B$201,2,0)</f>
        <v>8T</v>
      </c>
      <c r="F701" s="262" t="s">
        <v>91</v>
      </c>
      <c r="G701" s="132" t="str">
        <f>VLOOKUP(F701,Destination!$B$3:$E$337,2,0)</f>
        <v>LONG AN</v>
      </c>
      <c r="H701" s="133">
        <f>VLOOKUP(F701,Destination!$B$2:$E$337,4,0)</f>
        <v>64</v>
      </c>
      <c r="I701" s="133">
        <f t="shared" si="22"/>
        <v>70</v>
      </c>
      <c r="J701" s="134">
        <f>INDEX(Cost!$A$2:$G$26,MATCH(I701,Cost!$A$2:$A$26,0),MATCH($E701,Cost!$A$2:$G$2,0))</f>
        <v>1564565</v>
      </c>
      <c r="K701" s="141"/>
      <c r="L701" s="142"/>
      <c r="M701" s="228">
        <f t="shared" si="23"/>
        <v>1564565</v>
      </c>
      <c r="N701" s="230"/>
      <c r="O701" s="144" t="str">
        <f>VLOOKUP($F701,Destination!B$3:G$338,6,0)</f>
        <v>BOARD</v>
      </c>
      <c r="P701" s="231"/>
      <c r="Q701" s="198"/>
      <c r="AI701" s="149"/>
      <c r="AJ701" s="149"/>
      <c r="AK701" s="149"/>
      <c r="AL701" s="149"/>
      <c r="AM701" s="149"/>
      <c r="AN701" s="149"/>
      <c r="AO701" s="149"/>
      <c r="AP701" s="149"/>
      <c r="AQ701" s="149"/>
      <c r="AR701" s="149"/>
      <c r="AS701" s="149"/>
      <c r="AT701" s="149"/>
      <c r="AU701" s="149"/>
      <c r="AV701" s="149"/>
      <c r="AW701" s="149"/>
      <c r="AX701" s="149"/>
      <c r="AY701" s="149"/>
      <c r="AZ701" s="149"/>
      <c r="BA701" s="149"/>
      <c r="BB701" s="149"/>
      <c r="BC701" s="149"/>
      <c r="BD701" s="149"/>
      <c r="BE701" s="149"/>
      <c r="BF701" s="149"/>
      <c r="BG701" s="149"/>
      <c r="BH701" s="149"/>
      <c r="BI701" s="149"/>
      <c r="BJ701" s="149"/>
      <c r="BK701" s="149"/>
      <c r="BL701" s="149"/>
      <c r="BM701" s="149"/>
      <c r="BN701" s="149"/>
      <c r="BO701" s="149"/>
      <c r="BP701" s="149"/>
      <c r="BQ701" s="149"/>
      <c r="BR701" s="149"/>
      <c r="BS701" s="149"/>
      <c r="BT701" s="149"/>
      <c r="BU701" s="149"/>
      <c r="BV701" s="149"/>
      <c r="BW701" s="149"/>
      <c r="BX701" s="149"/>
      <c r="BY701" s="149"/>
      <c r="BZ701" s="149"/>
      <c r="CA701" s="149"/>
      <c r="CB701" s="149"/>
      <c r="CC701" s="149"/>
      <c r="CD701" s="149"/>
      <c r="CE701" s="149"/>
      <c r="CF701" s="149"/>
      <c r="CG701" s="149"/>
      <c r="CH701" s="149"/>
      <c r="CI701" s="149"/>
      <c r="CJ701" s="149"/>
      <c r="CK701" s="149"/>
      <c r="CL701" s="149"/>
      <c r="CM701" s="149"/>
      <c r="CN701" s="149"/>
      <c r="CO701" s="149"/>
      <c r="CP701" s="149"/>
      <c r="CQ701" s="149"/>
      <c r="CR701" s="149"/>
      <c r="CS701" s="149"/>
      <c r="CT701" s="149"/>
      <c r="CU701" s="149"/>
      <c r="CV701" s="149"/>
      <c r="CW701" s="149"/>
      <c r="CX701" s="149"/>
      <c r="CY701" s="149"/>
      <c r="CZ701" s="149"/>
      <c r="DA701" s="149"/>
      <c r="DB701" s="149"/>
      <c r="DC701" s="149"/>
      <c r="DD701" s="149"/>
      <c r="DE701" s="149"/>
      <c r="DF701" s="149"/>
      <c r="DG701" s="149"/>
      <c r="DH701" s="149"/>
      <c r="DI701" s="149"/>
    </row>
    <row r="702" spans="1:113" s="113" customFormat="1" ht="21.75" hidden="1" customHeight="1">
      <c r="A702" s="129">
        <f>IF(B701&lt;&gt;"",COUNTA(B$6:B701),"")</f>
        <v>696</v>
      </c>
      <c r="B702" s="217">
        <v>10658</v>
      </c>
      <c r="C702" s="249" t="s">
        <v>649</v>
      </c>
      <c r="D702" s="198">
        <v>2484</v>
      </c>
      <c r="E702" s="215" t="str">
        <f>VLOOKUP($B702,'trong tai xe'!A$1:B$201,2,0)</f>
        <v>10T</v>
      </c>
      <c r="F702" s="262" t="s">
        <v>73</v>
      </c>
      <c r="G702" s="132" t="str">
        <f>VLOOKUP(F702,Destination!$B$3:$E$337,2,0)</f>
        <v>HCM</v>
      </c>
      <c r="H702" s="133">
        <f>VLOOKUP(F702,Destination!$B$2:$E$337,4,0)</f>
        <v>55</v>
      </c>
      <c r="I702" s="133">
        <f t="shared" si="22"/>
        <v>60</v>
      </c>
      <c r="J702" s="134">
        <f>INDEX(Cost!$A$2:$G$26,MATCH(I702,Cost!$A$2:$A$26,0),MATCH($E702,Cost!$A$2:$G$2,0))</f>
        <v>0</v>
      </c>
      <c r="K702" s="141"/>
      <c r="L702" s="142"/>
      <c r="M702" s="228">
        <f t="shared" si="23"/>
        <v>0</v>
      </c>
      <c r="N702" s="230"/>
      <c r="O702" s="144" t="str">
        <f>VLOOKUP($F702,Destination!B$3:G$338,6,0)</f>
        <v>THÙNG</v>
      </c>
      <c r="P702" s="231"/>
      <c r="Q702" s="198"/>
      <c r="AI702" s="149"/>
      <c r="AJ702" s="149"/>
      <c r="AK702" s="149"/>
      <c r="AL702" s="149"/>
      <c r="AM702" s="149"/>
      <c r="AN702" s="149"/>
      <c r="AO702" s="149"/>
      <c r="AP702" s="149"/>
      <c r="AQ702" s="149"/>
      <c r="AR702" s="149"/>
      <c r="AS702" s="149"/>
      <c r="AT702" s="149"/>
      <c r="AU702" s="149"/>
      <c r="AV702" s="149"/>
      <c r="AW702" s="149"/>
      <c r="AX702" s="149"/>
      <c r="AY702" s="149"/>
      <c r="AZ702" s="149"/>
      <c r="BA702" s="149"/>
      <c r="BB702" s="149"/>
      <c r="BC702" s="149"/>
      <c r="BD702" s="149"/>
      <c r="BE702" s="149"/>
      <c r="BF702" s="149"/>
      <c r="BG702" s="149"/>
      <c r="BH702" s="149"/>
      <c r="BI702" s="149"/>
      <c r="BJ702" s="149"/>
      <c r="BK702" s="149"/>
      <c r="BL702" s="149"/>
      <c r="BM702" s="149"/>
      <c r="BN702" s="149"/>
      <c r="BO702" s="149"/>
      <c r="BP702" s="149"/>
      <c r="BQ702" s="149"/>
      <c r="BR702" s="149"/>
      <c r="BS702" s="149"/>
      <c r="BT702" s="149"/>
      <c r="BU702" s="149"/>
      <c r="BV702" s="149"/>
      <c r="BW702" s="149"/>
      <c r="BX702" s="149"/>
      <c r="BY702" s="149"/>
      <c r="BZ702" s="149"/>
      <c r="CA702" s="149"/>
      <c r="CB702" s="149"/>
      <c r="CC702" s="149"/>
      <c r="CD702" s="149"/>
      <c r="CE702" s="149"/>
      <c r="CF702" s="149"/>
      <c r="CG702" s="149"/>
      <c r="CH702" s="149"/>
      <c r="CI702" s="149"/>
      <c r="CJ702" s="149"/>
      <c r="CK702" s="149"/>
      <c r="CL702" s="149"/>
      <c r="CM702" s="149"/>
      <c r="CN702" s="149"/>
      <c r="CO702" s="149"/>
      <c r="CP702" s="149"/>
      <c r="CQ702" s="149"/>
      <c r="CR702" s="149"/>
      <c r="CS702" s="149"/>
      <c r="CT702" s="149"/>
      <c r="CU702" s="149"/>
      <c r="CV702" s="149"/>
      <c r="CW702" s="149"/>
      <c r="CX702" s="149"/>
      <c r="CY702" s="149"/>
      <c r="CZ702" s="149"/>
      <c r="DA702" s="149"/>
      <c r="DB702" s="149"/>
      <c r="DC702" s="149"/>
      <c r="DD702" s="149"/>
      <c r="DE702" s="149"/>
      <c r="DF702" s="149"/>
      <c r="DG702" s="149"/>
      <c r="DH702" s="149"/>
      <c r="DI702" s="149"/>
    </row>
    <row r="703" spans="1:113" s="113" customFormat="1" ht="21.75" hidden="1" customHeight="1">
      <c r="A703" s="129">
        <f>IF(B702&lt;&gt;"",COUNTA(B$6:B702),"")</f>
        <v>697</v>
      </c>
      <c r="B703" s="217">
        <v>46785</v>
      </c>
      <c r="C703" s="249" t="s">
        <v>649</v>
      </c>
      <c r="D703" s="198">
        <v>2487</v>
      </c>
      <c r="E703" s="215" t="str">
        <f>VLOOKUP($B703,'trong tai xe'!A$1:B$201,2,0)</f>
        <v>2.5T</v>
      </c>
      <c r="F703" s="262" t="s">
        <v>94</v>
      </c>
      <c r="G703" s="132" t="str">
        <f>VLOOKUP(F703,Destination!$B$3:$E$337,2,0)</f>
        <v>Dong Nai</v>
      </c>
      <c r="H703" s="133">
        <f>VLOOKUP(F703,Destination!$B$2:$E$337,4,0)</f>
        <v>35</v>
      </c>
      <c r="I703" s="133">
        <f t="shared" si="22"/>
        <v>40</v>
      </c>
      <c r="J703" s="134">
        <f>INDEX(Cost!$A$2:$G$26,MATCH(I703,Cost!$A$2:$A$26,0),MATCH($E703,Cost!$A$2:$G$2,0))</f>
        <v>579395</v>
      </c>
      <c r="K703" s="141"/>
      <c r="L703" s="142"/>
      <c r="M703" s="228">
        <f t="shared" si="23"/>
        <v>579395</v>
      </c>
      <c r="N703" s="230"/>
      <c r="O703" s="144" t="str">
        <f>VLOOKUP($F703,Destination!B$3:G$338,6,0)</f>
        <v>THÙNG</v>
      </c>
      <c r="P703" s="231"/>
      <c r="Q703" s="198"/>
      <c r="AI703" s="149"/>
      <c r="AJ703" s="149"/>
      <c r="AK703" s="149"/>
      <c r="AL703" s="149"/>
      <c r="AM703" s="149"/>
      <c r="AN703" s="149"/>
      <c r="AO703" s="149"/>
      <c r="AP703" s="149"/>
      <c r="AQ703" s="149"/>
      <c r="AR703" s="149"/>
      <c r="AS703" s="149"/>
      <c r="AT703" s="149"/>
      <c r="AU703" s="149"/>
      <c r="AV703" s="149"/>
      <c r="AW703" s="149"/>
      <c r="AX703" s="149"/>
      <c r="AY703" s="149"/>
      <c r="AZ703" s="149"/>
      <c r="BA703" s="149"/>
      <c r="BB703" s="149"/>
      <c r="BC703" s="149"/>
      <c r="BD703" s="149"/>
      <c r="BE703" s="149"/>
      <c r="BF703" s="149"/>
      <c r="BG703" s="149"/>
      <c r="BH703" s="149"/>
      <c r="BI703" s="149"/>
      <c r="BJ703" s="149"/>
      <c r="BK703" s="149"/>
      <c r="BL703" s="149"/>
      <c r="BM703" s="149"/>
      <c r="BN703" s="149"/>
      <c r="BO703" s="149"/>
      <c r="BP703" s="149"/>
      <c r="BQ703" s="149"/>
      <c r="BR703" s="149"/>
      <c r="BS703" s="149"/>
      <c r="BT703" s="149"/>
      <c r="BU703" s="149"/>
      <c r="BV703" s="149"/>
      <c r="BW703" s="149"/>
      <c r="BX703" s="149"/>
      <c r="BY703" s="149"/>
      <c r="BZ703" s="149"/>
      <c r="CA703" s="149"/>
      <c r="CB703" s="149"/>
      <c r="CC703" s="149"/>
      <c r="CD703" s="149"/>
      <c r="CE703" s="149"/>
      <c r="CF703" s="149"/>
      <c r="CG703" s="149"/>
      <c r="CH703" s="149"/>
      <c r="CI703" s="149"/>
      <c r="CJ703" s="149"/>
      <c r="CK703" s="149"/>
      <c r="CL703" s="149"/>
      <c r="CM703" s="149"/>
      <c r="CN703" s="149"/>
      <c r="CO703" s="149"/>
      <c r="CP703" s="149"/>
      <c r="CQ703" s="149"/>
      <c r="CR703" s="149"/>
      <c r="CS703" s="149"/>
      <c r="CT703" s="149"/>
      <c r="CU703" s="149"/>
      <c r="CV703" s="149"/>
      <c r="CW703" s="149"/>
      <c r="CX703" s="149"/>
      <c r="CY703" s="149"/>
      <c r="CZ703" s="149"/>
      <c r="DA703" s="149"/>
      <c r="DB703" s="149"/>
      <c r="DC703" s="149"/>
      <c r="DD703" s="149"/>
      <c r="DE703" s="149"/>
      <c r="DF703" s="149"/>
      <c r="DG703" s="149"/>
      <c r="DH703" s="149"/>
      <c r="DI703" s="149"/>
    </row>
    <row r="704" spans="1:113" s="113" customFormat="1" ht="21.75" hidden="1" customHeight="1">
      <c r="A704" s="129">
        <f>IF(B703&lt;&gt;"",COUNTA(B$6:B703),"")</f>
        <v>698</v>
      </c>
      <c r="B704" s="217">
        <v>34439</v>
      </c>
      <c r="C704" s="249" t="s">
        <v>649</v>
      </c>
      <c r="D704" s="198">
        <v>2486</v>
      </c>
      <c r="E704" s="215" t="str">
        <f>VLOOKUP($B704,'trong tai xe'!A$1:B$201,2,0)</f>
        <v>1.2T</v>
      </c>
      <c r="F704" s="262" t="s">
        <v>124</v>
      </c>
      <c r="G704" s="132" t="str">
        <f>VLOOKUP(F704,Destination!$B$3:$E$337,2,0)</f>
        <v>Tay Ninh</v>
      </c>
      <c r="H704" s="133">
        <f>VLOOKUP(F704,Destination!$B$2:$E$337,4,0)</f>
        <v>52</v>
      </c>
      <c r="I704" s="133">
        <f t="shared" si="22"/>
        <v>60</v>
      </c>
      <c r="J704" s="134">
        <f>INDEX(Cost!$A$2:$G$26,MATCH(I704,Cost!$A$2:$A$26,0),MATCH($E704,Cost!$A$2:$G$2,0))</f>
        <v>641078</v>
      </c>
      <c r="K704" s="141"/>
      <c r="L704" s="142"/>
      <c r="M704" s="228">
        <f t="shared" si="23"/>
        <v>641078</v>
      </c>
      <c r="N704" s="230"/>
      <c r="O704" s="144" t="str">
        <f>VLOOKUP($F704,Destination!B$3:G$338,6,0)</f>
        <v>THÙNG</v>
      </c>
      <c r="P704" s="231"/>
      <c r="Q704" s="198"/>
      <c r="AI704" s="149"/>
      <c r="AJ704" s="149"/>
      <c r="AK704" s="149"/>
      <c r="AL704" s="149"/>
      <c r="AM704" s="149"/>
      <c r="AN704" s="149"/>
      <c r="AO704" s="149"/>
      <c r="AP704" s="149"/>
      <c r="AQ704" s="149"/>
      <c r="AR704" s="149"/>
      <c r="AS704" s="149"/>
      <c r="AT704" s="149"/>
      <c r="AU704" s="149"/>
      <c r="AV704" s="149"/>
      <c r="AW704" s="149"/>
      <c r="AX704" s="149"/>
      <c r="AY704" s="149"/>
      <c r="AZ704" s="149"/>
      <c r="BA704" s="149"/>
      <c r="BB704" s="149"/>
      <c r="BC704" s="149"/>
      <c r="BD704" s="149"/>
      <c r="BE704" s="149"/>
      <c r="BF704" s="149"/>
      <c r="BG704" s="149"/>
      <c r="BH704" s="149"/>
      <c r="BI704" s="149"/>
      <c r="BJ704" s="149"/>
      <c r="BK704" s="149"/>
      <c r="BL704" s="149"/>
      <c r="BM704" s="149"/>
      <c r="BN704" s="149"/>
      <c r="BO704" s="149"/>
      <c r="BP704" s="149"/>
      <c r="BQ704" s="149"/>
      <c r="BR704" s="149"/>
      <c r="BS704" s="149"/>
      <c r="BT704" s="149"/>
      <c r="BU704" s="149"/>
      <c r="BV704" s="149"/>
      <c r="BW704" s="149"/>
      <c r="BX704" s="149"/>
      <c r="BY704" s="149"/>
      <c r="BZ704" s="149"/>
      <c r="CA704" s="149"/>
      <c r="CB704" s="149"/>
      <c r="CC704" s="149"/>
      <c r="CD704" s="149"/>
      <c r="CE704" s="149"/>
      <c r="CF704" s="149"/>
      <c r="CG704" s="149"/>
      <c r="CH704" s="149"/>
      <c r="CI704" s="149"/>
      <c r="CJ704" s="149"/>
      <c r="CK704" s="149"/>
      <c r="CL704" s="149"/>
      <c r="CM704" s="149"/>
      <c r="CN704" s="149"/>
      <c r="CO704" s="149"/>
      <c r="CP704" s="149"/>
      <c r="CQ704" s="149"/>
      <c r="CR704" s="149"/>
      <c r="CS704" s="149"/>
      <c r="CT704" s="149"/>
      <c r="CU704" s="149"/>
      <c r="CV704" s="149"/>
      <c r="CW704" s="149"/>
      <c r="CX704" s="149"/>
      <c r="CY704" s="149"/>
      <c r="CZ704" s="149"/>
      <c r="DA704" s="149"/>
      <c r="DB704" s="149"/>
      <c r="DC704" s="149"/>
      <c r="DD704" s="149"/>
      <c r="DE704" s="149"/>
      <c r="DF704" s="149"/>
      <c r="DG704" s="149"/>
      <c r="DH704" s="149"/>
      <c r="DI704" s="149"/>
    </row>
    <row r="705" spans="1:113" s="113" customFormat="1" ht="21.75" hidden="1" customHeight="1">
      <c r="A705" s="129">
        <f>IF(B704&lt;&gt;"",COUNTA(B$6:B704),"")</f>
        <v>699</v>
      </c>
      <c r="B705" s="217">
        <v>5535</v>
      </c>
      <c r="C705" s="249" t="s">
        <v>649</v>
      </c>
      <c r="D705" s="198">
        <v>2624</v>
      </c>
      <c r="E705" s="215" t="str">
        <f>VLOOKUP($B705,'trong tai xe'!A$1:B$201,2,0)</f>
        <v>2.5T</v>
      </c>
      <c r="F705" s="262" t="s">
        <v>251</v>
      </c>
      <c r="G705" s="132" t="str">
        <f>VLOOKUP(F705,Destination!$B$3:$E$337,2,0)</f>
        <v>Binh Duong</v>
      </c>
      <c r="H705" s="133">
        <f>VLOOKUP(F705,Destination!$B$2:$E$337,4,0)</f>
        <v>15</v>
      </c>
      <c r="I705" s="133">
        <f t="shared" si="22"/>
        <v>20</v>
      </c>
      <c r="J705" s="134">
        <f>INDEX(Cost!$A$2:$G$26,MATCH(I705,Cost!$A$2:$A$26,0),MATCH($E705,Cost!$A$2:$G$2,0))</f>
        <v>449720</v>
      </c>
      <c r="K705" s="141"/>
      <c r="L705" s="142"/>
      <c r="M705" s="228">
        <f t="shared" si="23"/>
        <v>449720</v>
      </c>
      <c r="N705" s="230"/>
      <c r="O705" s="144">
        <f>VLOOKUP($F705,Destination!B$3:G$338,6,0)</f>
        <v>0</v>
      </c>
      <c r="P705" s="231"/>
      <c r="Q705" s="198"/>
      <c r="AI705" s="149"/>
      <c r="AJ705" s="149"/>
      <c r="AK705" s="149"/>
      <c r="AL705" s="149"/>
      <c r="AM705" s="149"/>
      <c r="AN705" s="149"/>
      <c r="AO705" s="149"/>
      <c r="AP705" s="149"/>
      <c r="AQ705" s="149"/>
      <c r="AR705" s="149"/>
      <c r="AS705" s="149"/>
      <c r="AT705" s="149"/>
      <c r="AU705" s="149"/>
      <c r="AV705" s="149"/>
      <c r="AW705" s="149"/>
      <c r="AX705" s="149"/>
      <c r="AY705" s="149"/>
      <c r="AZ705" s="149"/>
      <c r="BA705" s="149"/>
      <c r="BB705" s="149"/>
      <c r="BC705" s="149"/>
      <c r="BD705" s="149"/>
      <c r="BE705" s="149"/>
      <c r="BF705" s="149"/>
      <c r="BG705" s="149"/>
      <c r="BH705" s="149"/>
      <c r="BI705" s="149"/>
      <c r="BJ705" s="149"/>
      <c r="BK705" s="149"/>
      <c r="BL705" s="149"/>
      <c r="BM705" s="149"/>
      <c r="BN705" s="149"/>
      <c r="BO705" s="149"/>
      <c r="BP705" s="149"/>
      <c r="BQ705" s="149"/>
      <c r="BR705" s="149"/>
      <c r="BS705" s="149"/>
      <c r="BT705" s="149"/>
      <c r="BU705" s="149"/>
      <c r="BV705" s="149"/>
      <c r="BW705" s="149"/>
      <c r="BX705" s="149"/>
      <c r="BY705" s="149"/>
      <c r="BZ705" s="149"/>
      <c r="CA705" s="149"/>
      <c r="CB705" s="149"/>
      <c r="CC705" s="149"/>
      <c r="CD705" s="149"/>
      <c r="CE705" s="149"/>
      <c r="CF705" s="149"/>
      <c r="CG705" s="149"/>
      <c r="CH705" s="149"/>
      <c r="CI705" s="149"/>
      <c r="CJ705" s="149"/>
      <c r="CK705" s="149"/>
      <c r="CL705" s="149"/>
      <c r="CM705" s="149"/>
      <c r="CN705" s="149"/>
      <c r="CO705" s="149"/>
      <c r="CP705" s="149"/>
      <c r="CQ705" s="149"/>
      <c r="CR705" s="149"/>
      <c r="CS705" s="149"/>
      <c r="CT705" s="149"/>
      <c r="CU705" s="149"/>
      <c r="CV705" s="149"/>
      <c r="CW705" s="149"/>
      <c r="CX705" s="149"/>
      <c r="CY705" s="149"/>
      <c r="CZ705" s="149"/>
      <c r="DA705" s="149"/>
      <c r="DB705" s="149"/>
      <c r="DC705" s="149"/>
      <c r="DD705" s="149"/>
      <c r="DE705" s="149"/>
      <c r="DF705" s="149"/>
      <c r="DG705" s="149"/>
      <c r="DH705" s="149"/>
      <c r="DI705" s="149"/>
    </row>
    <row r="706" spans="1:113" s="113" customFormat="1" ht="21.75" hidden="1" customHeight="1">
      <c r="A706" s="129">
        <f>IF(B705&lt;&gt;"",COUNTA(B$6:B705),"")</f>
        <v>700</v>
      </c>
      <c r="B706" s="217">
        <v>2634</v>
      </c>
      <c r="C706" s="249" t="s">
        <v>649</v>
      </c>
      <c r="D706" s="198">
        <v>2634</v>
      </c>
      <c r="E706" s="215" t="str">
        <f>VLOOKUP($B706,'trong tai xe'!A$1:B$201,2,0)</f>
        <v>5T</v>
      </c>
      <c r="F706" s="262" t="s">
        <v>99</v>
      </c>
      <c r="G706" s="132" t="str">
        <f>VLOOKUP(F706,Destination!$B$3:$E$337,2,0)</f>
        <v>Binh Duong</v>
      </c>
      <c r="H706" s="133">
        <f>VLOOKUP(F706,Destination!$B$2:$E$337,4,0)</f>
        <v>8</v>
      </c>
      <c r="I706" s="133">
        <f t="shared" si="22"/>
        <v>10</v>
      </c>
      <c r="J706" s="134">
        <f>INDEX(Cost!$A$2:$G$26,MATCH(I706,Cost!$A$2:$A$26,0),MATCH($E706,Cost!$A$2:$G$2,0))</f>
        <v>505718</v>
      </c>
      <c r="K706" s="141"/>
      <c r="L706" s="142"/>
      <c r="M706" s="228">
        <f t="shared" si="23"/>
        <v>505718</v>
      </c>
      <c r="N706" s="230"/>
      <c r="O706" s="144" t="str">
        <f>VLOOKUP($F706,Destination!B$3:G$338,6,0)</f>
        <v>BOARD</v>
      </c>
      <c r="P706" s="231"/>
      <c r="Q706" s="198"/>
      <c r="AI706" s="149"/>
      <c r="AJ706" s="149"/>
      <c r="AK706" s="149"/>
      <c r="AL706" s="149"/>
      <c r="AM706" s="149"/>
      <c r="AN706" s="149"/>
      <c r="AO706" s="149"/>
      <c r="AP706" s="149"/>
      <c r="AQ706" s="149"/>
      <c r="AR706" s="149"/>
      <c r="AS706" s="149"/>
      <c r="AT706" s="149"/>
      <c r="AU706" s="149"/>
      <c r="AV706" s="149"/>
      <c r="AW706" s="149"/>
      <c r="AX706" s="149"/>
      <c r="AY706" s="149"/>
      <c r="AZ706" s="149"/>
      <c r="BA706" s="149"/>
      <c r="BB706" s="149"/>
      <c r="BC706" s="149"/>
      <c r="BD706" s="149"/>
      <c r="BE706" s="149"/>
      <c r="BF706" s="149"/>
      <c r="BG706" s="149"/>
      <c r="BH706" s="149"/>
      <c r="BI706" s="149"/>
      <c r="BJ706" s="149"/>
      <c r="BK706" s="149"/>
      <c r="BL706" s="149"/>
      <c r="BM706" s="149"/>
      <c r="BN706" s="149"/>
      <c r="BO706" s="149"/>
      <c r="BP706" s="149"/>
      <c r="BQ706" s="149"/>
      <c r="BR706" s="149"/>
      <c r="BS706" s="149"/>
      <c r="BT706" s="149"/>
      <c r="BU706" s="149"/>
      <c r="BV706" s="149"/>
      <c r="BW706" s="149"/>
      <c r="BX706" s="149"/>
      <c r="BY706" s="149"/>
      <c r="BZ706" s="149"/>
      <c r="CA706" s="149"/>
      <c r="CB706" s="149"/>
      <c r="CC706" s="149"/>
      <c r="CD706" s="149"/>
      <c r="CE706" s="149"/>
      <c r="CF706" s="149"/>
      <c r="CG706" s="149"/>
      <c r="CH706" s="149"/>
      <c r="CI706" s="149"/>
      <c r="CJ706" s="149"/>
      <c r="CK706" s="149"/>
      <c r="CL706" s="149"/>
      <c r="CM706" s="149"/>
      <c r="CN706" s="149"/>
      <c r="CO706" s="149"/>
      <c r="CP706" s="149"/>
      <c r="CQ706" s="149"/>
      <c r="CR706" s="149"/>
      <c r="CS706" s="149"/>
      <c r="CT706" s="149"/>
      <c r="CU706" s="149"/>
      <c r="CV706" s="149"/>
      <c r="CW706" s="149"/>
      <c r="CX706" s="149"/>
      <c r="CY706" s="149"/>
      <c r="CZ706" s="149"/>
      <c r="DA706" s="149"/>
      <c r="DB706" s="149"/>
      <c r="DC706" s="149"/>
      <c r="DD706" s="149"/>
      <c r="DE706" s="149"/>
      <c r="DF706" s="149"/>
      <c r="DG706" s="149"/>
      <c r="DH706" s="149"/>
      <c r="DI706" s="149"/>
    </row>
    <row r="707" spans="1:113" s="113" customFormat="1" ht="21.75" hidden="1" customHeight="1">
      <c r="A707" s="129">
        <f>IF(B706&lt;&gt;"",COUNTA(B$6:B706),"")</f>
        <v>701</v>
      </c>
      <c r="B707" s="217">
        <v>18806</v>
      </c>
      <c r="C707" s="249" t="s">
        <v>649</v>
      </c>
      <c r="D707" s="198">
        <v>2621</v>
      </c>
      <c r="E707" s="215" t="str">
        <f>VLOOKUP($B707,'trong tai xe'!A$1:B$201,2,0)</f>
        <v>10T</v>
      </c>
      <c r="F707" s="262" t="s">
        <v>91</v>
      </c>
      <c r="G707" s="132" t="str">
        <f>VLOOKUP(F707,Destination!$B$3:$E$337,2,0)</f>
        <v>LONG AN</v>
      </c>
      <c r="H707" s="133">
        <f>VLOOKUP(F707,Destination!$B$2:$E$337,4,0)</f>
        <v>64</v>
      </c>
      <c r="I707" s="133">
        <f t="shared" si="22"/>
        <v>70</v>
      </c>
      <c r="J707" s="134">
        <f>INDEX(Cost!$A$2:$G$26,MATCH(I707,Cost!$A$2:$A$26,0),MATCH($E707,Cost!$A$2:$G$2,0))</f>
        <v>0</v>
      </c>
      <c r="K707" s="141"/>
      <c r="L707" s="142"/>
      <c r="M707" s="228">
        <f t="shared" si="23"/>
        <v>0</v>
      </c>
      <c r="N707" s="230"/>
      <c r="O707" s="144" t="str">
        <f>VLOOKUP($F707,Destination!B$3:G$338,6,0)</f>
        <v>BOARD</v>
      </c>
      <c r="P707" s="231"/>
      <c r="Q707" s="198"/>
      <c r="AI707" s="149"/>
      <c r="AJ707" s="149"/>
      <c r="AK707" s="149"/>
      <c r="AL707" s="149"/>
      <c r="AM707" s="149"/>
      <c r="AN707" s="149"/>
      <c r="AO707" s="149"/>
      <c r="AP707" s="149"/>
      <c r="AQ707" s="149"/>
      <c r="AR707" s="149"/>
      <c r="AS707" s="149"/>
      <c r="AT707" s="149"/>
      <c r="AU707" s="149"/>
      <c r="AV707" s="149"/>
      <c r="AW707" s="149"/>
      <c r="AX707" s="149"/>
      <c r="AY707" s="149"/>
      <c r="AZ707" s="149"/>
      <c r="BA707" s="149"/>
      <c r="BB707" s="149"/>
      <c r="BC707" s="149"/>
      <c r="BD707" s="149"/>
      <c r="BE707" s="149"/>
      <c r="BF707" s="149"/>
      <c r="BG707" s="149"/>
      <c r="BH707" s="149"/>
      <c r="BI707" s="149"/>
      <c r="BJ707" s="149"/>
      <c r="BK707" s="149"/>
      <c r="BL707" s="149"/>
      <c r="BM707" s="149"/>
      <c r="BN707" s="149"/>
      <c r="BO707" s="149"/>
      <c r="BP707" s="149"/>
      <c r="BQ707" s="149"/>
      <c r="BR707" s="149"/>
      <c r="BS707" s="149"/>
      <c r="BT707" s="149"/>
      <c r="BU707" s="149"/>
      <c r="BV707" s="149"/>
      <c r="BW707" s="149"/>
      <c r="BX707" s="149"/>
      <c r="BY707" s="149"/>
      <c r="BZ707" s="149"/>
      <c r="CA707" s="149"/>
      <c r="CB707" s="149"/>
      <c r="CC707" s="149"/>
      <c r="CD707" s="149"/>
      <c r="CE707" s="149"/>
      <c r="CF707" s="149"/>
      <c r="CG707" s="149"/>
      <c r="CH707" s="149"/>
      <c r="CI707" s="149"/>
      <c r="CJ707" s="149"/>
      <c r="CK707" s="149"/>
      <c r="CL707" s="149"/>
      <c r="CM707" s="149"/>
      <c r="CN707" s="149"/>
      <c r="CO707" s="149"/>
      <c r="CP707" s="149"/>
      <c r="CQ707" s="149"/>
      <c r="CR707" s="149"/>
      <c r="CS707" s="149"/>
      <c r="CT707" s="149"/>
      <c r="CU707" s="149"/>
      <c r="CV707" s="149"/>
      <c r="CW707" s="149"/>
      <c r="CX707" s="149"/>
      <c r="CY707" s="149"/>
      <c r="CZ707" s="149"/>
      <c r="DA707" s="149"/>
      <c r="DB707" s="149"/>
      <c r="DC707" s="149"/>
      <c r="DD707" s="149"/>
      <c r="DE707" s="149"/>
      <c r="DF707" s="149"/>
      <c r="DG707" s="149"/>
      <c r="DH707" s="149"/>
      <c r="DI707" s="149"/>
    </row>
    <row r="708" spans="1:113" s="113" customFormat="1" ht="21.75" hidden="1" customHeight="1">
      <c r="A708" s="129">
        <f>IF(B707&lt;&gt;"",COUNTA(B$6:B707),"")</f>
        <v>702</v>
      </c>
      <c r="B708" s="217">
        <v>15469</v>
      </c>
      <c r="C708" s="249" t="s">
        <v>649</v>
      </c>
      <c r="D708" s="198">
        <v>2527</v>
      </c>
      <c r="E708" s="215" t="str">
        <f>VLOOKUP($B708,'trong tai xe'!A$1:B$201,2,0)</f>
        <v>2.5T</v>
      </c>
      <c r="F708" s="262" t="s">
        <v>87</v>
      </c>
      <c r="G708" s="132" t="str">
        <f>VLOOKUP(F708,Destination!$B$3:$E$337,2,0)</f>
        <v>Dong Nai</v>
      </c>
      <c r="H708" s="133">
        <f>VLOOKUP(F708,Destination!$B$2:$E$337,4,0)</f>
        <v>40</v>
      </c>
      <c r="I708" s="133">
        <f t="shared" si="22"/>
        <v>40</v>
      </c>
      <c r="J708" s="134">
        <f>INDEX(Cost!$A$2:$G$26,MATCH(I708,Cost!$A$2:$A$26,0),MATCH($E708,Cost!$A$2:$G$2,0))</f>
        <v>579395</v>
      </c>
      <c r="K708" s="141"/>
      <c r="L708" s="142"/>
      <c r="M708" s="228">
        <f t="shared" si="23"/>
        <v>579395</v>
      </c>
      <c r="N708" s="230"/>
      <c r="O708" s="144" t="str">
        <f>VLOOKUP($F708,Destination!B$3:G$338,6,0)</f>
        <v>THÙNG</v>
      </c>
      <c r="P708" s="231"/>
      <c r="Q708" s="198"/>
      <c r="AI708" s="149"/>
      <c r="AJ708" s="149"/>
      <c r="AK708" s="149"/>
      <c r="AL708" s="149"/>
      <c r="AM708" s="149"/>
      <c r="AN708" s="149"/>
      <c r="AO708" s="149"/>
      <c r="AP708" s="149"/>
      <c r="AQ708" s="149"/>
      <c r="AR708" s="149"/>
      <c r="AS708" s="149"/>
      <c r="AT708" s="149"/>
      <c r="AU708" s="149"/>
      <c r="AV708" s="149"/>
      <c r="AW708" s="149"/>
      <c r="AX708" s="149"/>
      <c r="AY708" s="149"/>
      <c r="AZ708" s="149"/>
      <c r="BA708" s="149"/>
      <c r="BB708" s="149"/>
      <c r="BC708" s="149"/>
      <c r="BD708" s="149"/>
      <c r="BE708" s="149"/>
      <c r="BF708" s="149"/>
      <c r="BG708" s="149"/>
      <c r="BH708" s="149"/>
      <c r="BI708" s="149"/>
      <c r="BJ708" s="149"/>
      <c r="BK708" s="149"/>
      <c r="BL708" s="149"/>
      <c r="BM708" s="149"/>
      <c r="BN708" s="149"/>
      <c r="BO708" s="149"/>
      <c r="BP708" s="149"/>
      <c r="BQ708" s="149"/>
      <c r="BR708" s="149"/>
      <c r="BS708" s="149"/>
      <c r="BT708" s="149"/>
      <c r="BU708" s="149"/>
      <c r="BV708" s="149"/>
      <c r="BW708" s="149"/>
      <c r="BX708" s="149"/>
      <c r="BY708" s="149"/>
      <c r="BZ708" s="149"/>
      <c r="CA708" s="149"/>
      <c r="CB708" s="149"/>
      <c r="CC708" s="149"/>
      <c r="CD708" s="149"/>
      <c r="CE708" s="149"/>
      <c r="CF708" s="149"/>
      <c r="CG708" s="149"/>
      <c r="CH708" s="149"/>
      <c r="CI708" s="149"/>
      <c r="CJ708" s="149"/>
      <c r="CK708" s="149"/>
      <c r="CL708" s="149"/>
      <c r="CM708" s="149"/>
      <c r="CN708" s="149"/>
      <c r="CO708" s="149"/>
      <c r="CP708" s="149"/>
      <c r="CQ708" s="149"/>
      <c r="CR708" s="149"/>
      <c r="CS708" s="149"/>
      <c r="CT708" s="149"/>
      <c r="CU708" s="149"/>
      <c r="CV708" s="149"/>
      <c r="CW708" s="149"/>
      <c r="CX708" s="149"/>
      <c r="CY708" s="149"/>
      <c r="CZ708" s="149"/>
      <c r="DA708" s="149"/>
      <c r="DB708" s="149"/>
      <c r="DC708" s="149"/>
      <c r="DD708" s="149"/>
      <c r="DE708" s="149"/>
      <c r="DF708" s="149"/>
      <c r="DG708" s="149"/>
      <c r="DH708" s="149"/>
      <c r="DI708" s="149"/>
    </row>
    <row r="709" spans="1:113" s="113" customFormat="1" ht="21.75" hidden="1" customHeight="1">
      <c r="A709" s="129">
        <f>IF(B708&lt;&gt;"",COUNTA(B$6:B708),"")</f>
        <v>703</v>
      </c>
      <c r="B709" s="217">
        <v>13780</v>
      </c>
      <c r="C709" s="249" t="s">
        <v>649</v>
      </c>
      <c r="D709" s="198">
        <v>2571</v>
      </c>
      <c r="E709" s="215" t="str">
        <f>VLOOKUP($B709,'trong tai xe'!A$1:B$201,2,0)</f>
        <v>5T</v>
      </c>
      <c r="F709" s="262" t="s">
        <v>94</v>
      </c>
      <c r="G709" s="132" t="str">
        <f>VLOOKUP(F709,Destination!$B$3:$E$337,2,0)</f>
        <v>Dong Nai</v>
      </c>
      <c r="H709" s="133">
        <f>VLOOKUP(F709,Destination!$B$2:$E$337,4,0)</f>
        <v>35</v>
      </c>
      <c r="I709" s="133">
        <f t="shared" si="22"/>
        <v>40</v>
      </c>
      <c r="J709" s="134">
        <f>INDEX(Cost!$A$2:$G$26,MATCH(I709,Cost!$A$2:$A$26,0),MATCH($E709,Cost!$A$2:$G$2,0))</f>
        <v>777275</v>
      </c>
      <c r="K709" s="141"/>
      <c r="L709" s="142"/>
      <c r="M709" s="228">
        <f t="shared" si="23"/>
        <v>777275</v>
      </c>
      <c r="N709" s="230"/>
      <c r="O709" s="144" t="str">
        <f>VLOOKUP($F709,Destination!B$3:G$338,6,0)</f>
        <v>THÙNG</v>
      </c>
      <c r="P709" s="231"/>
      <c r="Q709" s="198"/>
      <c r="AI709" s="149"/>
      <c r="AJ709" s="149"/>
      <c r="AK709" s="149"/>
      <c r="AL709" s="149"/>
      <c r="AM709" s="149"/>
      <c r="AN709" s="149"/>
      <c r="AO709" s="149"/>
      <c r="AP709" s="149"/>
      <c r="AQ709" s="149"/>
      <c r="AR709" s="149"/>
      <c r="AS709" s="149"/>
      <c r="AT709" s="149"/>
      <c r="AU709" s="149"/>
      <c r="AV709" s="149"/>
      <c r="AW709" s="149"/>
      <c r="AX709" s="149"/>
      <c r="AY709" s="149"/>
      <c r="AZ709" s="149"/>
      <c r="BA709" s="149"/>
      <c r="BB709" s="149"/>
      <c r="BC709" s="149"/>
      <c r="BD709" s="149"/>
      <c r="BE709" s="149"/>
      <c r="BF709" s="149"/>
      <c r="BG709" s="149"/>
      <c r="BH709" s="149"/>
      <c r="BI709" s="149"/>
      <c r="BJ709" s="149"/>
      <c r="BK709" s="149"/>
      <c r="BL709" s="149"/>
      <c r="BM709" s="149"/>
      <c r="BN709" s="149"/>
      <c r="BO709" s="149"/>
      <c r="BP709" s="149"/>
      <c r="BQ709" s="149"/>
      <c r="BR709" s="149"/>
      <c r="BS709" s="149"/>
      <c r="BT709" s="149"/>
      <c r="BU709" s="149"/>
      <c r="BV709" s="149"/>
      <c r="BW709" s="149"/>
      <c r="BX709" s="149"/>
      <c r="BY709" s="149"/>
      <c r="BZ709" s="149"/>
      <c r="CA709" s="149"/>
      <c r="CB709" s="149"/>
      <c r="CC709" s="149"/>
      <c r="CD709" s="149"/>
      <c r="CE709" s="149"/>
      <c r="CF709" s="149"/>
      <c r="CG709" s="149"/>
      <c r="CH709" s="149"/>
      <c r="CI709" s="149"/>
      <c r="CJ709" s="149"/>
      <c r="CK709" s="149"/>
      <c r="CL709" s="149"/>
      <c r="CM709" s="149"/>
      <c r="CN709" s="149"/>
      <c r="CO709" s="149"/>
      <c r="CP709" s="149"/>
      <c r="CQ709" s="149"/>
      <c r="CR709" s="149"/>
      <c r="CS709" s="149"/>
      <c r="CT709" s="149"/>
      <c r="CU709" s="149"/>
      <c r="CV709" s="149"/>
      <c r="CW709" s="149"/>
      <c r="CX709" s="149"/>
      <c r="CY709" s="149"/>
      <c r="CZ709" s="149"/>
      <c r="DA709" s="149"/>
      <c r="DB709" s="149"/>
      <c r="DC709" s="149"/>
      <c r="DD709" s="149"/>
      <c r="DE709" s="149"/>
      <c r="DF709" s="149"/>
      <c r="DG709" s="149"/>
      <c r="DH709" s="149"/>
      <c r="DI709" s="149"/>
    </row>
    <row r="710" spans="1:113" s="113" customFormat="1" ht="21.75" hidden="1" customHeight="1">
      <c r="A710" s="129">
        <f>IF(B709&lt;&gt;"",COUNTA(B$6:B709),"")</f>
        <v>704</v>
      </c>
      <c r="B710" s="217">
        <v>6468</v>
      </c>
      <c r="C710" s="249" t="s">
        <v>649</v>
      </c>
      <c r="D710" s="198">
        <v>2570</v>
      </c>
      <c r="E710" s="215" t="str">
        <f>VLOOKUP($B710,'trong tai xe'!A$1:B$201,2,0)</f>
        <v>8T</v>
      </c>
      <c r="F710" s="262" t="s">
        <v>93</v>
      </c>
      <c r="G710" s="132" t="str">
        <f>VLOOKUP(F710,Destination!$B$3:$E$337,2,0)</f>
        <v>HCM</v>
      </c>
      <c r="H710" s="133">
        <f>VLOOKUP(F710,Destination!$B$2:$E$337,4,0)</f>
        <v>12</v>
      </c>
      <c r="I710" s="133">
        <f t="shared" si="22"/>
        <v>20</v>
      </c>
      <c r="J710" s="134">
        <f>INDEX(Cost!$A$2:$G$26,MATCH(I710,Cost!$A$2:$A$26,0),MATCH($E710,Cost!$A$2:$G$2,0))</f>
        <v>1057891</v>
      </c>
      <c r="K710" s="141"/>
      <c r="L710" s="142"/>
      <c r="M710" s="228">
        <f t="shared" si="23"/>
        <v>1057891</v>
      </c>
      <c r="N710" s="230"/>
      <c r="O710" s="144" t="str">
        <f>VLOOKUP($F710,Destination!B$3:G$338,6,0)</f>
        <v>THÙNG</v>
      </c>
      <c r="P710" s="231"/>
      <c r="Q710" s="198"/>
      <c r="AI710" s="149"/>
      <c r="AJ710" s="149"/>
      <c r="AK710" s="149"/>
      <c r="AL710" s="149"/>
      <c r="AM710" s="149"/>
      <c r="AN710" s="149"/>
      <c r="AO710" s="149"/>
      <c r="AP710" s="149"/>
      <c r="AQ710" s="149"/>
      <c r="AR710" s="149"/>
      <c r="AS710" s="149"/>
      <c r="AT710" s="149"/>
      <c r="AU710" s="149"/>
      <c r="AV710" s="149"/>
      <c r="AW710" s="149"/>
      <c r="AX710" s="149"/>
      <c r="AY710" s="149"/>
      <c r="AZ710" s="149"/>
      <c r="BA710" s="149"/>
      <c r="BB710" s="149"/>
      <c r="BC710" s="149"/>
      <c r="BD710" s="149"/>
      <c r="BE710" s="149"/>
      <c r="BF710" s="149"/>
      <c r="BG710" s="149"/>
      <c r="BH710" s="149"/>
      <c r="BI710" s="149"/>
      <c r="BJ710" s="149"/>
      <c r="BK710" s="149"/>
      <c r="BL710" s="149"/>
      <c r="BM710" s="149"/>
      <c r="BN710" s="149"/>
      <c r="BO710" s="149"/>
      <c r="BP710" s="149"/>
      <c r="BQ710" s="149"/>
      <c r="BR710" s="149"/>
      <c r="BS710" s="149"/>
      <c r="BT710" s="149"/>
      <c r="BU710" s="149"/>
      <c r="BV710" s="149"/>
      <c r="BW710" s="149"/>
      <c r="BX710" s="149"/>
      <c r="BY710" s="149"/>
      <c r="BZ710" s="149"/>
      <c r="CA710" s="149"/>
      <c r="CB710" s="149"/>
      <c r="CC710" s="149"/>
      <c r="CD710" s="149"/>
      <c r="CE710" s="149"/>
      <c r="CF710" s="149"/>
      <c r="CG710" s="149"/>
      <c r="CH710" s="149"/>
      <c r="CI710" s="149"/>
      <c r="CJ710" s="149"/>
      <c r="CK710" s="149"/>
      <c r="CL710" s="149"/>
      <c r="CM710" s="149"/>
      <c r="CN710" s="149"/>
      <c r="CO710" s="149"/>
      <c r="CP710" s="149"/>
      <c r="CQ710" s="149"/>
      <c r="CR710" s="149"/>
      <c r="CS710" s="149"/>
      <c r="CT710" s="149"/>
      <c r="CU710" s="149"/>
      <c r="CV710" s="149"/>
      <c r="CW710" s="149"/>
      <c r="CX710" s="149"/>
      <c r="CY710" s="149"/>
      <c r="CZ710" s="149"/>
      <c r="DA710" s="149"/>
      <c r="DB710" s="149"/>
      <c r="DC710" s="149"/>
      <c r="DD710" s="149"/>
      <c r="DE710" s="149"/>
      <c r="DF710" s="149"/>
      <c r="DG710" s="149"/>
      <c r="DH710" s="149"/>
      <c r="DI710" s="149"/>
    </row>
    <row r="711" spans="1:113" s="113" customFormat="1" ht="21.75" hidden="1" customHeight="1">
      <c r="A711" s="129">
        <f>IF(B710&lt;&gt;"",COUNTA(B$6:B710),"")</f>
        <v>705</v>
      </c>
      <c r="B711" s="217">
        <v>12803</v>
      </c>
      <c r="C711" s="249" t="s">
        <v>649</v>
      </c>
      <c r="D711" s="198">
        <v>2500</v>
      </c>
      <c r="E711" s="215" t="str">
        <f>VLOOKUP($B711,'trong tai xe'!A$1:B$201,2,0)</f>
        <v>2.5T</v>
      </c>
      <c r="F711" s="262" t="s">
        <v>96</v>
      </c>
      <c r="G711" s="132" t="str">
        <f>VLOOKUP(F711,Destination!$B$3:$E$337,2,0)</f>
        <v>SONG THAN</v>
      </c>
      <c r="H711" s="133">
        <f>VLOOKUP(F711,Destination!$B$2:$E$337,4,0)</f>
        <v>17</v>
      </c>
      <c r="I711" s="133">
        <f t="shared" si="22"/>
        <v>20</v>
      </c>
      <c r="J711" s="134">
        <f>INDEX(Cost!$A$2:$G$26,MATCH(I711,Cost!$A$2:$A$26,0),MATCH($E711,Cost!$A$2:$G$2,0))</f>
        <v>449720</v>
      </c>
      <c r="K711" s="141"/>
      <c r="L711" s="142"/>
      <c r="M711" s="228">
        <f t="shared" si="23"/>
        <v>449720</v>
      </c>
      <c r="N711" s="230"/>
      <c r="O711" s="144" t="str">
        <f>VLOOKUP($F711,Destination!B$3:G$338,6,0)</f>
        <v>THÙNG</v>
      </c>
      <c r="P711" s="231"/>
      <c r="Q711" s="198"/>
      <c r="AI711" s="149"/>
      <c r="AJ711" s="149"/>
      <c r="AK711" s="149"/>
      <c r="AL711" s="149"/>
      <c r="AM711" s="149"/>
      <c r="AN711" s="149"/>
      <c r="AO711" s="149"/>
      <c r="AP711" s="149"/>
      <c r="AQ711" s="149"/>
      <c r="AR711" s="149"/>
      <c r="AS711" s="149"/>
      <c r="AT711" s="149"/>
      <c r="AU711" s="149"/>
      <c r="AV711" s="149"/>
      <c r="AW711" s="149"/>
      <c r="AX711" s="149"/>
      <c r="AY711" s="149"/>
      <c r="AZ711" s="149"/>
      <c r="BA711" s="149"/>
      <c r="BB711" s="149"/>
      <c r="BC711" s="149"/>
      <c r="BD711" s="149"/>
      <c r="BE711" s="149"/>
      <c r="BF711" s="149"/>
      <c r="BG711" s="149"/>
      <c r="BH711" s="149"/>
      <c r="BI711" s="149"/>
      <c r="BJ711" s="149"/>
      <c r="BK711" s="149"/>
      <c r="BL711" s="149"/>
      <c r="BM711" s="149"/>
      <c r="BN711" s="149"/>
      <c r="BO711" s="149"/>
      <c r="BP711" s="149"/>
      <c r="BQ711" s="149"/>
      <c r="BR711" s="149"/>
      <c r="BS711" s="149"/>
      <c r="BT711" s="149"/>
      <c r="BU711" s="149"/>
      <c r="BV711" s="149"/>
      <c r="BW711" s="149"/>
      <c r="BX711" s="149"/>
      <c r="BY711" s="149"/>
      <c r="BZ711" s="149"/>
      <c r="CA711" s="149"/>
      <c r="CB711" s="149"/>
      <c r="CC711" s="149"/>
      <c r="CD711" s="149"/>
      <c r="CE711" s="149"/>
      <c r="CF711" s="149"/>
      <c r="CG711" s="149"/>
      <c r="CH711" s="149"/>
      <c r="CI711" s="149"/>
      <c r="CJ711" s="149"/>
      <c r="CK711" s="149"/>
      <c r="CL711" s="149"/>
      <c r="CM711" s="149"/>
      <c r="CN711" s="149"/>
      <c r="CO711" s="149"/>
      <c r="CP711" s="149"/>
      <c r="CQ711" s="149"/>
      <c r="CR711" s="149"/>
      <c r="CS711" s="149"/>
      <c r="CT711" s="149"/>
      <c r="CU711" s="149"/>
      <c r="CV711" s="149"/>
      <c r="CW711" s="149"/>
      <c r="CX711" s="149"/>
      <c r="CY711" s="149"/>
      <c r="CZ711" s="149"/>
      <c r="DA711" s="149"/>
      <c r="DB711" s="149"/>
      <c r="DC711" s="149"/>
      <c r="DD711" s="149"/>
      <c r="DE711" s="149"/>
      <c r="DF711" s="149"/>
      <c r="DG711" s="149"/>
      <c r="DH711" s="149"/>
      <c r="DI711" s="149"/>
    </row>
    <row r="712" spans="1:113" s="113" customFormat="1" ht="21.75" hidden="1" customHeight="1">
      <c r="A712" s="129">
        <f>IF(B711&lt;&gt;"",COUNTA(B$6:B711),"")</f>
        <v>706</v>
      </c>
      <c r="B712" s="254" t="s">
        <v>41</v>
      </c>
      <c r="C712" s="249" t="s">
        <v>649</v>
      </c>
      <c r="D712" s="198">
        <v>2626</v>
      </c>
      <c r="E712" s="215" t="str">
        <f>VLOOKUP($B712,'trong tai xe'!A$1:B$201,2,0)</f>
        <v>5T</v>
      </c>
      <c r="F712" s="262" t="s">
        <v>92</v>
      </c>
      <c r="G712" s="132" t="str">
        <f>VLOOKUP(F712,Destination!$B$3:$E$337,2,0)</f>
        <v>HCM</v>
      </c>
      <c r="H712" s="133">
        <f>VLOOKUP(F712,Destination!$B$2:$E$337,4,0)</f>
        <v>8</v>
      </c>
      <c r="I712" s="133">
        <f t="shared" ref="I712:I775" si="24">ROUNDUP(H712,-1)</f>
        <v>10</v>
      </c>
      <c r="J712" s="134">
        <f>INDEX(Cost!$A$2:$G$26,MATCH(I712,Cost!$A$2:$A$26,0),MATCH($E712,Cost!$A$2:$G$2,0))</f>
        <v>505718</v>
      </c>
      <c r="K712" s="141"/>
      <c r="L712" s="142"/>
      <c r="M712" s="228">
        <f t="shared" ref="M712:M775" si="25">IF(I712="","",J712+K712)</f>
        <v>505718</v>
      </c>
      <c r="N712" s="230"/>
      <c r="O712" s="144" t="str">
        <f>VLOOKUP($F712,Destination!B$3:G$338,6,0)</f>
        <v>BOARD</v>
      </c>
      <c r="P712" s="231"/>
      <c r="Q712" s="198"/>
      <c r="AI712" s="149"/>
      <c r="AJ712" s="149"/>
      <c r="AK712" s="149"/>
      <c r="AL712" s="149"/>
      <c r="AM712" s="149"/>
      <c r="AN712" s="149"/>
      <c r="AO712" s="149"/>
      <c r="AP712" s="149"/>
      <c r="AQ712" s="149"/>
      <c r="AR712" s="149"/>
      <c r="AS712" s="149"/>
      <c r="AT712" s="149"/>
      <c r="AU712" s="149"/>
      <c r="AV712" s="149"/>
      <c r="AW712" s="149"/>
      <c r="AX712" s="149"/>
      <c r="AY712" s="149"/>
      <c r="AZ712" s="149"/>
      <c r="BA712" s="149"/>
      <c r="BB712" s="149"/>
      <c r="BC712" s="149"/>
      <c r="BD712" s="149"/>
      <c r="BE712" s="149"/>
      <c r="BF712" s="149"/>
      <c r="BG712" s="149"/>
      <c r="BH712" s="149"/>
      <c r="BI712" s="149"/>
      <c r="BJ712" s="149"/>
      <c r="BK712" s="149"/>
      <c r="BL712" s="149"/>
      <c r="BM712" s="149"/>
      <c r="BN712" s="149"/>
      <c r="BO712" s="149"/>
      <c r="BP712" s="149"/>
      <c r="BQ712" s="149"/>
      <c r="BR712" s="149"/>
      <c r="BS712" s="149"/>
      <c r="BT712" s="149"/>
      <c r="BU712" s="149"/>
      <c r="BV712" s="149"/>
      <c r="BW712" s="149"/>
      <c r="BX712" s="149"/>
      <c r="BY712" s="149"/>
      <c r="BZ712" s="149"/>
      <c r="CA712" s="149"/>
      <c r="CB712" s="149"/>
      <c r="CC712" s="149"/>
      <c r="CD712" s="149"/>
      <c r="CE712" s="149"/>
      <c r="CF712" s="149"/>
      <c r="CG712" s="149"/>
      <c r="CH712" s="149"/>
      <c r="CI712" s="149"/>
      <c r="CJ712" s="149"/>
      <c r="CK712" s="149"/>
      <c r="CL712" s="149"/>
      <c r="CM712" s="149"/>
      <c r="CN712" s="149"/>
      <c r="CO712" s="149"/>
      <c r="CP712" s="149"/>
      <c r="CQ712" s="149"/>
      <c r="CR712" s="149"/>
      <c r="CS712" s="149"/>
      <c r="CT712" s="149"/>
      <c r="CU712" s="149"/>
      <c r="CV712" s="149"/>
      <c r="CW712" s="149"/>
      <c r="CX712" s="149"/>
      <c r="CY712" s="149"/>
      <c r="CZ712" s="149"/>
      <c r="DA712" s="149"/>
      <c r="DB712" s="149"/>
      <c r="DC712" s="149"/>
      <c r="DD712" s="149"/>
      <c r="DE712" s="149"/>
      <c r="DF712" s="149"/>
      <c r="DG712" s="149"/>
      <c r="DH712" s="149"/>
      <c r="DI712" s="149"/>
    </row>
    <row r="713" spans="1:113" s="113" customFormat="1" ht="21.75" hidden="1" customHeight="1">
      <c r="A713" s="129">
        <f>IF(B712&lt;&gt;"",COUNTA(B$6:B712),"")</f>
        <v>707</v>
      </c>
      <c r="B713" s="217">
        <v>15469</v>
      </c>
      <c r="C713" s="249" t="s">
        <v>650</v>
      </c>
      <c r="D713" s="198">
        <v>2483</v>
      </c>
      <c r="E713" s="215" t="str">
        <f>VLOOKUP($B713,'trong tai xe'!A$1:B$201,2,0)</f>
        <v>2.5T</v>
      </c>
      <c r="F713" s="64" t="s">
        <v>134</v>
      </c>
      <c r="G713" s="132" t="str">
        <f>VLOOKUP(F713,Destination!$B$3:$E$337,2,0)</f>
        <v>BINH CHUAN</v>
      </c>
      <c r="H713" s="133">
        <f>VLOOKUP(F713,Destination!$B$2:$E$337,4,0)</f>
        <v>11</v>
      </c>
      <c r="I713" s="133">
        <f t="shared" si="24"/>
        <v>20</v>
      </c>
      <c r="J713" s="134">
        <f>INDEX(Cost!$A$2:$G$26,MATCH(I713,Cost!$A$2:$A$26,0),MATCH($E713,Cost!$A$2:$G$2,0))</f>
        <v>449720</v>
      </c>
      <c r="K713" s="141"/>
      <c r="L713" s="142"/>
      <c r="M713" s="228">
        <f t="shared" si="25"/>
        <v>449720</v>
      </c>
      <c r="N713" s="230"/>
      <c r="O713" s="144" t="str">
        <f>VLOOKUP($F713,Destination!B$3:G$338,6,0)</f>
        <v>BOARD</v>
      </c>
      <c r="P713" s="231"/>
      <c r="Q713" s="198"/>
      <c r="AI713" s="149"/>
      <c r="AJ713" s="149"/>
      <c r="AK713" s="149"/>
      <c r="AL713" s="149"/>
      <c r="AM713" s="149"/>
      <c r="AN713" s="149"/>
      <c r="AO713" s="149"/>
      <c r="AP713" s="149"/>
      <c r="AQ713" s="149"/>
      <c r="AR713" s="149"/>
      <c r="AS713" s="149"/>
      <c r="AT713" s="149"/>
      <c r="AU713" s="149"/>
      <c r="AV713" s="149"/>
      <c r="AW713" s="149"/>
      <c r="AX713" s="149"/>
      <c r="AY713" s="149"/>
      <c r="AZ713" s="149"/>
      <c r="BA713" s="149"/>
      <c r="BB713" s="149"/>
      <c r="BC713" s="149"/>
      <c r="BD713" s="149"/>
      <c r="BE713" s="149"/>
      <c r="BF713" s="149"/>
      <c r="BG713" s="149"/>
      <c r="BH713" s="149"/>
      <c r="BI713" s="149"/>
      <c r="BJ713" s="149"/>
      <c r="BK713" s="149"/>
      <c r="BL713" s="149"/>
      <c r="BM713" s="149"/>
      <c r="BN713" s="149"/>
      <c r="BO713" s="149"/>
      <c r="BP713" s="149"/>
      <c r="BQ713" s="149"/>
      <c r="BR713" s="149"/>
      <c r="BS713" s="149"/>
      <c r="BT713" s="149"/>
      <c r="BU713" s="149"/>
      <c r="BV713" s="149"/>
      <c r="BW713" s="149"/>
      <c r="BX713" s="149"/>
      <c r="BY713" s="149"/>
      <c r="BZ713" s="149"/>
      <c r="CA713" s="149"/>
      <c r="CB713" s="149"/>
      <c r="CC713" s="149"/>
      <c r="CD713" s="149"/>
      <c r="CE713" s="149"/>
      <c r="CF713" s="149"/>
      <c r="CG713" s="149"/>
      <c r="CH713" s="149"/>
      <c r="CI713" s="149"/>
      <c r="CJ713" s="149"/>
      <c r="CK713" s="149"/>
      <c r="CL713" s="149"/>
      <c r="CM713" s="149"/>
      <c r="CN713" s="149"/>
      <c r="CO713" s="149"/>
      <c r="CP713" s="149"/>
      <c r="CQ713" s="149"/>
      <c r="CR713" s="149"/>
      <c r="CS713" s="149"/>
      <c r="CT713" s="149"/>
      <c r="CU713" s="149"/>
      <c r="CV713" s="149"/>
      <c r="CW713" s="149"/>
      <c r="CX713" s="149"/>
      <c r="CY713" s="149"/>
      <c r="CZ713" s="149"/>
      <c r="DA713" s="149"/>
      <c r="DB713" s="149"/>
      <c r="DC713" s="149"/>
      <c r="DD713" s="149"/>
      <c r="DE713" s="149"/>
      <c r="DF713" s="149"/>
      <c r="DG713" s="149"/>
      <c r="DH713" s="149"/>
      <c r="DI713" s="149"/>
    </row>
    <row r="714" spans="1:113" s="113" customFormat="1" ht="21.75" hidden="1" customHeight="1">
      <c r="A714" s="129">
        <f>IF(B713&lt;&gt;"",COUNTA(B$6:B713),"")</f>
        <v>708</v>
      </c>
      <c r="B714" s="254" t="s">
        <v>45</v>
      </c>
      <c r="C714" s="249" t="s">
        <v>650</v>
      </c>
      <c r="D714" s="198">
        <v>2499</v>
      </c>
      <c r="E714" s="215" t="str">
        <f>VLOOKUP($B714,'trong tai xe'!A$1:B$201,2,0)</f>
        <v>2.5T</v>
      </c>
      <c r="F714" s="64" t="s">
        <v>102</v>
      </c>
      <c r="G714" s="132" t="str">
        <f>VLOOKUP(F714,Destination!$B$3:$E$337,2,0)</f>
        <v>Dong Nai</v>
      </c>
      <c r="H714" s="133">
        <f>VLOOKUP(F714,Destination!$B$2:$E$337,4,0)</f>
        <v>40</v>
      </c>
      <c r="I714" s="133">
        <f t="shared" si="24"/>
        <v>40</v>
      </c>
      <c r="J714" s="134">
        <f>INDEX(Cost!$A$2:$G$26,MATCH(I714,Cost!$A$2:$A$26,0),MATCH($E714,Cost!$A$2:$G$2,0))</f>
        <v>579395</v>
      </c>
      <c r="K714" s="141"/>
      <c r="L714" s="142"/>
      <c r="M714" s="228">
        <f t="shared" si="25"/>
        <v>579395</v>
      </c>
      <c r="N714" s="230"/>
      <c r="O714" s="144" t="str">
        <f>VLOOKUP($F714,Destination!B$3:G$338,6,0)</f>
        <v>THÙNG</v>
      </c>
      <c r="P714" s="231"/>
      <c r="Q714" s="198"/>
      <c r="AI714" s="149"/>
      <c r="AJ714" s="149"/>
      <c r="AK714" s="149"/>
      <c r="AL714" s="149"/>
      <c r="AM714" s="149"/>
      <c r="AN714" s="149"/>
      <c r="AO714" s="149"/>
      <c r="AP714" s="149"/>
      <c r="AQ714" s="149"/>
      <c r="AR714" s="149"/>
      <c r="AS714" s="149"/>
      <c r="AT714" s="149"/>
      <c r="AU714" s="149"/>
      <c r="AV714" s="149"/>
      <c r="AW714" s="149"/>
      <c r="AX714" s="149"/>
      <c r="AY714" s="149"/>
      <c r="AZ714" s="149"/>
      <c r="BA714" s="149"/>
      <c r="BB714" s="149"/>
      <c r="BC714" s="149"/>
      <c r="BD714" s="149"/>
      <c r="BE714" s="149"/>
      <c r="BF714" s="149"/>
      <c r="BG714" s="149"/>
      <c r="BH714" s="149"/>
      <c r="BI714" s="149"/>
      <c r="BJ714" s="149"/>
      <c r="BK714" s="149"/>
      <c r="BL714" s="149"/>
      <c r="BM714" s="149"/>
      <c r="BN714" s="149"/>
      <c r="BO714" s="149"/>
      <c r="BP714" s="149"/>
      <c r="BQ714" s="149"/>
      <c r="BR714" s="149"/>
      <c r="BS714" s="149"/>
      <c r="BT714" s="149"/>
      <c r="BU714" s="149"/>
      <c r="BV714" s="149"/>
      <c r="BW714" s="149"/>
      <c r="BX714" s="149"/>
      <c r="BY714" s="149"/>
      <c r="BZ714" s="149"/>
      <c r="CA714" s="149"/>
      <c r="CB714" s="149"/>
      <c r="CC714" s="149"/>
      <c r="CD714" s="149"/>
      <c r="CE714" s="149"/>
      <c r="CF714" s="149"/>
      <c r="CG714" s="149"/>
      <c r="CH714" s="149"/>
      <c r="CI714" s="149"/>
      <c r="CJ714" s="149"/>
      <c r="CK714" s="149"/>
      <c r="CL714" s="149"/>
      <c r="CM714" s="149"/>
      <c r="CN714" s="149"/>
      <c r="CO714" s="149"/>
      <c r="CP714" s="149"/>
      <c r="CQ714" s="149"/>
      <c r="CR714" s="149"/>
      <c r="CS714" s="149"/>
      <c r="CT714" s="149"/>
      <c r="CU714" s="149"/>
      <c r="CV714" s="149"/>
      <c r="CW714" s="149"/>
      <c r="CX714" s="149"/>
      <c r="CY714" s="149"/>
      <c r="CZ714" s="149"/>
      <c r="DA714" s="149"/>
      <c r="DB714" s="149"/>
      <c r="DC714" s="149"/>
      <c r="DD714" s="149"/>
      <c r="DE714" s="149"/>
      <c r="DF714" s="149"/>
      <c r="DG714" s="149"/>
      <c r="DH714" s="149"/>
      <c r="DI714" s="149"/>
    </row>
    <row r="715" spans="1:113" s="113" customFormat="1" ht="21.75" hidden="1" customHeight="1">
      <c r="A715" s="129">
        <f>IF(B714&lt;&gt;"",COUNTA(B$6:B714),"")</f>
        <v>709</v>
      </c>
      <c r="B715" s="217">
        <v>3094</v>
      </c>
      <c r="C715" s="249" t="s">
        <v>650</v>
      </c>
      <c r="D715" s="198">
        <v>2629</v>
      </c>
      <c r="E715" s="215" t="str">
        <f>VLOOKUP($B715,'trong tai xe'!A$1:B$201,2,0)</f>
        <v>10T</v>
      </c>
      <c r="F715" s="64" t="s">
        <v>73</v>
      </c>
      <c r="G715" s="132" t="str">
        <f>VLOOKUP(F715,Destination!$B$3:$E$337,2,0)</f>
        <v>HCM</v>
      </c>
      <c r="H715" s="133">
        <f>VLOOKUP(F715,Destination!$B$2:$E$337,4,0)</f>
        <v>55</v>
      </c>
      <c r="I715" s="133">
        <f t="shared" si="24"/>
        <v>60</v>
      </c>
      <c r="J715" s="134">
        <f>INDEX(Cost!$A$2:$G$26,MATCH(I715,Cost!$A$2:$A$26,0),MATCH($E715,Cost!$A$2:$G$2,0))</f>
        <v>0</v>
      </c>
      <c r="K715" s="141"/>
      <c r="L715" s="142"/>
      <c r="M715" s="228">
        <f t="shared" si="25"/>
        <v>0</v>
      </c>
      <c r="N715" s="230"/>
      <c r="O715" s="144" t="str">
        <f>VLOOKUP($F715,Destination!B$3:G$338,6,0)</f>
        <v>THÙNG</v>
      </c>
      <c r="P715" s="231"/>
      <c r="Q715" s="198"/>
      <c r="AI715" s="149"/>
      <c r="AJ715" s="149"/>
      <c r="AK715" s="149"/>
      <c r="AL715" s="149"/>
      <c r="AM715" s="149"/>
      <c r="AN715" s="149"/>
      <c r="AO715" s="149"/>
      <c r="AP715" s="149"/>
      <c r="AQ715" s="149"/>
      <c r="AR715" s="149"/>
      <c r="AS715" s="149"/>
      <c r="AT715" s="149"/>
      <c r="AU715" s="149"/>
      <c r="AV715" s="149"/>
      <c r="AW715" s="149"/>
      <c r="AX715" s="149"/>
      <c r="AY715" s="149"/>
      <c r="AZ715" s="149"/>
      <c r="BA715" s="149"/>
      <c r="BB715" s="149"/>
      <c r="BC715" s="149"/>
      <c r="BD715" s="149"/>
      <c r="BE715" s="149"/>
      <c r="BF715" s="149"/>
      <c r="BG715" s="149"/>
      <c r="BH715" s="149"/>
      <c r="BI715" s="149"/>
      <c r="BJ715" s="149"/>
      <c r="BK715" s="149"/>
      <c r="BL715" s="149"/>
      <c r="BM715" s="149"/>
      <c r="BN715" s="149"/>
      <c r="BO715" s="149"/>
      <c r="BP715" s="149"/>
      <c r="BQ715" s="149"/>
      <c r="BR715" s="149"/>
      <c r="BS715" s="149"/>
      <c r="BT715" s="149"/>
      <c r="BU715" s="149"/>
      <c r="BV715" s="149"/>
      <c r="BW715" s="149"/>
      <c r="BX715" s="149"/>
      <c r="BY715" s="149"/>
      <c r="BZ715" s="149"/>
      <c r="CA715" s="149"/>
      <c r="CB715" s="149"/>
      <c r="CC715" s="149"/>
      <c r="CD715" s="149"/>
      <c r="CE715" s="149"/>
      <c r="CF715" s="149"/>
      <c r="CG715" s="149"/>
      <c r="CH715" s="149"/>
      <c r="CI715" s="149"/>
      <c r="CJ715" s="149"/>
      <c r="CK715" s="149"/>
      <c r="CL715" s="149"/>
      <c r="CM715" s="149"/>
      <c r="CN715" s="149"/>
      <c r="CO715" s="149"/>
      <c r="CP715" s="149"/>
      <c r="CQ715" s="149"/>
      <c r="CR715" s="149"/>
      <c r="CS715" s="149"/>
      <c r="CT715" s="149"/>
      <c r="CU715" s="149"/>
      <c r="CV715" s="149"/>
      <c r="CW715" s="149"/>
      <c r="CX715" s="149"/>
      <c r="CY715" s="149"/>
      <c r="CZ715" s="149"/>
      <c r="DA715" s="149"/>
      <c r="DB715" s="149"/>
      <c r="DC715" s="149"/>
      <c r="DD715" s="149"/>
      <c r="DE715" s="149"/>
      <c r="DF715" s="149"/>
      <c r="DG715" s="149"/>
      <c r="DH715" s="149"/>
      <c r="DI715" s="149"/>
    </row>
    <row r="716" spans="1:113" s="113" customFormat="1" ht="21.75" hidden="1" customHeight="1">
      <c r="A716" s="129">
        <f>IF(B715&lt;&gt;"",COUNTA(B$6:B715),"")</f>
        <v>710</v>
      </c>
      <c r="B716" s="217">
        <v>64551</v>
      </c>
      <c r="C716" s="249" t="s">
        <v>650</v>
      </c>
      <c r="D716" s="198">
        <v>2518</v>
      </c>
      <c r="E716" s="215" t="str">
        <f>VLOOKUP($B716,'trong tai xe'!A$1:B$201,2,0)</f>
        <v>5T</v>
      </c>
      <c r="F716" s="64" t="s">
        <v>106</v>
      </c>
      <c r="G716" s="132" t="str">
        <f>VLOOKUP(F716,Destination!$B$3:$E$337,2,0)</f>
        <v>HCM</v>
      </c>
      <c r="H716" s="133">
        <f>VLOOKUP(F716,Destination!$B$2:$E$337,4,0)</f>
        <v>55</v>
      </c>
      <c r="I716" s="133">
        <f t="shared" si="24"/>
        <v>60</v>
      </c>
      <c r="J716" s="134">
        <f>INDEX(Cost!$A$2:$G$26,MATCH(I716,Cost!$A$2:$A$26,0),MATCH($E716,Cost!$A$2:$G$2,0))</f>
        <v>954001</v>
      </c>
      <c r="K716" s="141"/>
      <c r="L716" s="142"/>
      <c r="M716" s="228">
        <f t="shared" si="25"/>
        <v>954001</v>
      </c>
      <c r="N716" s="230"/>
      <c r="O716" s="144" t="str">
        <f>VLOOKUP($F716,Destination!B$3:G$338,6,0)</f>
        <v>THÙNG</v>
      </c>
      <c r="P716" s="231"/>
      <c r="Q716" s="198"/>
      <c r="AI716" s="149"/>
      <c r="AJ716" s="149"/>
      <c r="AK716" s="149"/>
      <c r="AL716" s="149"/>
      <c r="AM716" s="149"/>
      <c r="AN716" s="149"/>
      <c r="AO716" s="149"/>
      <c r="AP716" s="149"/>
      <c r="AQ716" s="149"/>
      <c r="AR716" s="149"/>
      <c r="AS716" s="149"/>
      <c r="AT716" s="149"/>
      <c r="AU716" s="149"/>
      <c r="AV716" s="149"/>
      <c r="AW716" s="149"/>
      <c r="AX716" s="149"/>
      <c r="AY716" s="149"/>
      <c r="AZ716" s="149"/>
      <c r="BA716" s="149"/>
      <c r="BB716" s="149"/>
      <c r="BC716" s="149"/>
      <c r="BD716" s="149"/>
      <c r="BE716" s="149"/>
      <c r="BF716" s="149"/>
      <c r="BG716" s="149"/>
      <c r="BH716" s="149"/>
      <c r="BI716" s="149"/>
      <c r="BJ716" s="149"/>
      <c r="BK716" s="149"/>
      <c r="BL716" s="149"/>
      <c r="BM716" s="149"/>
      <c r="BN716" s="149"/>
      <c r="BO716" s="149"/>
      <c r="BP716" s="149"/>
      <c r="BQ716" s="149"/>
      <c r="BR716" s="149"/>
      <c r="BS716" s="149"/>
      <c r="BT716" s="149"/>
      <c r="BU716" s="149"/>
      <c r="BV716" s="149"/>
      <c r="BW716" s="149"/>
      <c r="BX716" s="149"/>
      <c r="BY716" s="149"/>
      <c r="BZ716" s="149"/>
      <c r="CA716" s="149"/>
      <c r="CB716" s="149"/>
      <c r="CC716" s="149"/>
      <c r="CD716" s="149"/>
      <c r="CE716" s="149"/>
      <c r="CF716" s="149"/>
      <c r="CG716" s="149"/>
      <c r="CH716" s="149"/>
      <c r="CI716" s="149"/>
      <c r="CJ716" s="149"/>
      <c r="CK716" s="149"/>
      <c r="CL716" s="149"/>
      <c r="CM716" s="149"/>
      <c r="CN716" s="149"/>
      <c r="CO716" s="149"/>
      <c r="CP716" s="149"/>
      <c r="CQ716" s="149"/>
      <c r="CR716" s="149"/>
      <c r="CS716" s="149"/>
      <c r="CT716" s="149"/>
      <c r="CU716" s="149"/>
      <c r="CV716" s="149"/>
      <c r="CW716" s="149"/>
      <c r="CX716" s="149"/>
      <c r="CY716" s="149"/>
      <c r="CZ716" s="149"/>
      <c r="DA716" s="149"/>
      <c r="DB716" s="149"/>
      <c r="DC716" s="149"/>
      <c r="DD716" s="149"/>
      <c r="DE716" s="149"/>
      <c r="DF716" s="149"/>
      <c r="DG716" s="149"/>
      <c r="DH716" s="149"/>
      <c r="DI716" s="149"/>
    </row>
    <row r="717" spans="1:113" s="113" customFormat="1" ht="21.75" hidden="1" customHeight="1">
      <c r="A717" s="129">
        <f>IF(B716&lt;&gt;"",COUNTA(B$6:B716),"")</f>
        <v>711</v>
      </c>
      <c r="B717" s="217">
        <v>13650</v>
      </c>
      <c r="C717" s="249" t="s">
        <v>650</v>
      </c>
      <c r="D717" s="198">
        <v>2588</v>
      </c>
      <c r="E717" s="215" t="str">
        <f>VLOOKUP($B717,'trong tai xe'!A$1:B$201,2,0)</f>
        <v>2.5T</v>
      </c>
      <c r="F717" s="64" t="s">
        <v>69</v>
      </c>
      <c r="G717" s="132" t="str">
        <f>VLOOKUP(F717,Destination!$B$3:$E$337,2,0)</f>
        <v>HCM(Q9)</v>
      </c>
      <c r="H717" s="133">
        <f>VLOOKUP(F717,Destination!$B$2:$E$337,4,0)</f>
        <v>27</v>
      </c>
      <c r="I717" s="133">
        <f t="shared" si="24"/>
        <v>30</v>
      </c>
      <c r="J717" s="134">
        <f>INDEX(Cost!$A$2:$G$26,MATCH(I717,Cost!$A$2:$A$26,0),MATCH($E717,Cost!$A$2:$G$2,0))</f>
        <v>514557</v>
      </c>
      <c r="K717" s="141"/>
      <c r="L717" s="142"/>
      <c r="M717" s="228">
        <f t="shared" si="25"/>
        <v>514557</v>
      </c>
      <c r="N717" s="230"/>
      <c r="O717" s="144" t="str">
        <f>VLOOKUP($F717,Destination!B$3:G$338,6,0)</f>
        <v>THÙNG</v>
      </c>
      <c r="P717" s="231"/>
      <c r="Q717" s="198"/>
      <c r="AI717" s="149"/>
      <c r="AJ717" s="149"/>
      <c r="AK717" s="149"/>
      <c r="AL717" s="149"/>
      <c r="AM717" s="149"/>
      <c r="AN717" s="149"/>
      <c r="AO717" s="149"/>
      <c r="AP717" s="149"/>
      <c r="AQ717" s="149"/>
      <c r="AR717" s="149"/>
      <c r="AS717" s="149"/>
      <c r="AT717" s="149"/>
      <c r="AU717" s="149"/>
      <c r="AV717" s="149"/>
      <c r="AW717" s="149"/>
      <c r="AX717" s="149"/>
      <c r="AY717" s="149"/>
      <c r="AZ717" s="149"/>
      <c r="BA717" s="149"/>
      <c r="BB717" s="149"/>
      <c r="BC717" s="149"/>
      <c r="BD717" s="149"/>
      <c r="BE717" s="149"/>
      <c r="BF717" s="149"/>
      <c r="BG717" s="149"/>
      <c r="BH717" s="149"/>
      <c r="BI717" s="149"/>
      <c r="BJ717" s="149"/>
      <c r="BK717" s="149"/>
      <c r="BL717" s="149"/>
      <c r="BM717" s="149"/>
      <c r="BN717" s="149"/>
      <c r="BO717" s="149"/>
      <c r="BP717" s="149"/>
      <c r="BQ717" s="149"/>
      <c r="BR717" s="149"/>
      <c r="BS717" s="149"/>
      <c r="BT717" s="149"/>
      <c r="BU717" s="149"/>
      <c r="BV717" s="149"/>
      <c r="BW717" s="149"/>
      <c r="BX717" s="149"/>
      <c r="BY717" s="149"/>
      <c r="BZ717" s="149"/>
      <c r="CA717" s="149"/>
      <c r="CB717" s="149"/>
      <c r="CC717" s="149"/>
      <c r="CD717" s="149"/>
      <c r="CE717" s="149"/>
      <c r="CF717" s="149"/>
      <c r="CG717" s="149"/>
      <c r="CH717" s="149"/>
      <c r="CI717" s="149"/>
      <c r="CJ717" s="149"/>
      <c r="CK717" s="149"/>
      <c r="CL717" s="149"/>
      <c r="CM717" s="149"/>
      <c r="CN717" s="149"/>
      <c r="CO717" s="149"/>
      <c r="CP717" s="149"/>
      <c r="CQ717" s="149"/>
      <c r="CR717" s="149"/>
      <c r="CS717" s="149"/>
      <c r="CT717" s="149"/>
      <c r="CU717" s="149"/>
      <c r="CV717" s="149"/>
      <c r="CW717" s="149"/>
      <c r="CX717" s="149"/>
      <c r="CY717" s="149"/>
      <c r="CZ717" s="149"/>
      <c r="DA717" s="149"/>
      <c r="DB717" s="149"/>
      <c r="DC717" s="149"/>
      <c r="DD717" s="149"/>
      <c r="DE717" s="149"/>
      <c r="DF717" s="149"/>
      <c r="DG717" s="149"/>
      <c r="DH717" s="149"/>
      <c r="DI717" s="149"/>
    </row>
    <row r="718" spans="1:113" s="113" customFormat="1" ht="21.75" hidden="1" customHeight="1">
      <c r="A718" s="129">
        <f>IF(B717&lt;&gt;"",COUNTA(B$6:B717),"")</f>
        <v>712</v>
      </c>
      <c r="B718" s="217">
        <v>2959</v>
      </c>
      <c r="C718" s="249" t="s">
        <v>650</v>
      </c>
      <c r="D718" s="198">
        <v>2590</v>
      </c>
      <c r="E718" s="215" t="str">
        <f>VLOOKUP($B718,'trong tai xe'!A$1:B$201,2,0)</f>
        <v>2.5T</v>
      </c>
      <c r="F718" s="64" t="s">
        <v>73</v>
      </c>
      <c r="G718" s="132" t="str">
        <f>VLOOKUP(F718,Destination!$B$3:$E$337,2,0)</f>
        <v>HCM</v>
      </c>
      <c r="H718" s="133">
        <f>VLOOKUP(F718,Destination!$B$2:$E$337,4,0)</f>
        <v>55</v>
      </c>
      <c r="I718" s="133">
        <f t="shared" si="24"/>
        <v>60</v>
      </c>
      <c r="J718" s="134">
        <f>INDEX(Cost!$A$2:$G$26,MATCH(I718,Cost!$A$2:$A$26,0),MATCH($E718,Cost!$A$2:$G$2,0))</f>
        <v>712310</v>
      </c>
      <c r="K718" s="141"/>
      <c r="L718" s="142"/>
      <c r="M718" s="228">
        <f t="shared" si="25"/>
        <v>712310</v>
      </c>
      <c r="N718" s="230"/>
      <c r="O718" s="144" t="str">
        <f>VLOOKUP($F718,Destination!B$3:G$338,6,0)</f>
        <v>THÙNG</v>
      </c>
      <c r="P718" s="231"/>
      <c r="Q718" s="198"/>
      <c r="AI718" s="149"/>
      <c r="AJ718" s="149"/>
      <c r="AK718" s="149"/>
      <c r="AL718" s="149"/>
      <c r="AM718" s="149"/>
      <c r="AN718" s="149"/>
      <c r="AO718" s="149"/>
      <c r="AP718" s="149"/>
      <c r="AQ718" s="149"/>
      <c r="AR718" s="149"/>
      <c r="AS718" s="149"/>
      <c r="AT718" s="149"/>
      <c r="AU718" s="149"/>
      <c r="AV718" s="149"/>
      <c r="AW718" s="149"/>
      <c r="AX718" s="149"/>
      <c r="AY718" s="149"/>
      <c r="AZ718" s="149"/>
      <c r="BA718" s="149"/>
      <c r="BB718" s="149"/>
      <c r="BC718" s="149"/>
      <c r="BD718" s="149"/>
      <c r="BE718" s="149"/>
      <c r="BF718" s="149"/>
      <c r="BG718" s="149"/>
      <c r="BH718" s="149"/>
      <c r="BI718" s="149"/>
      <c r="BJ718" s="149"/>
      <c r="BK718" s="149"/>
      <c r="BL718" s="149"/>
      <c r="BM718" s="149"/>
      <c r="BN718" s="149"/>
      <c r="BO718" s="149"/>
      <c r="BP718" s="149"/>
      <c r="BQ718" s="149"/>
      <c r="BR718" s="149"/>
      <c r="BS718" s="149"/>
      <c r="BT718" s="149"/>
      <c r="BU718" s="149"/>
      <c r="BV718" s="149"/>
      <c r="BW718" s="149"/>
      <c r="BX718" s="149"/>
      <c r="BY718" s="149"/>
      <c r="BZ718" s="149"/>
      <c r="CA718" s="149"/>
      <c r="CB718" s="149"/>
      <c r="CC718" s="149"/>
      <c r="CD718" s="149"/>
      <c r="CE718" s="149"/>
      <c r="CF718" s="149"/>
      <c r="CG718" s="149"/>
      <c r="CH718" s="149"/>
      <c r="CI718" s="149"/>
      <c r="CJ718" s="149"/>
      <c r="CK718" s="149"/>
      <c r="CL718" s="149"/>
      <c r="CM718" s="149"/>
      <c r="CN718" s="149"/>
      <c r="CO718" s="149"/>
      <c r="CP718" s="149"/>
      <c r="CQ718" s="149"/>
      <c r="CR718" s="149"/>
      <c r="CS718" s="149"/>
      <c r="CT718" s="149"/>
      <c r="CU718" s="149"/>
      <c r="CV718" s="149"/>
      <c r="CW718" s="149"/>
      <c r="CX718" s="149"/>
      <c r="CY718" s="149"/>
      <c r="CZ718" s="149"/>
      <c r="DA718" s="149"/>
      <c r="DB718" s="149"/>
      <c r="DC718" s="149"/>
      <c r="DD718" s="149"/>
      <c r="DE718" s="149"/>
      <c r="DF718" s="149"/>
      <c r="DG718" s="149"/>
      <c r="DH718" s="149"/>
      <c r="DI718" s="149"/>
    </row>
    <row r="719" spans="1:113" s="113" customFormat="1" ht="21.75" hidden="1" customHeight="1">
      <c r="A719" s="129">
        <f>IF(B718&lt;&gt;"",COUNTA(B$6:B718),"")</f>
        <v>713</v>
      </c>
      <c r="B719" s="217">
        <v>14459</v>
      </c>
      <c r="C719" s="249" t="s">
        <v>650</v>
      </c>
      <c r="D719" s="198">
        <v>2649</v>
      </c>
      <c r="E719" s="215" t="str">
        <f>VLOOKUP($B719,'trong tai xe'!A$1:B$201,2,0)</f>
        <v>1.2T</v>
      </c>
      <c r="F719" s="64" t="s">
        <v>73</v>
      </c>
      <c r="G719" s="132" t="str">
        <f>VLOOKUP(F719,Destination!$B$3:$E$337,2,0)</f>
        <v>HCM</v>
      </c>
      <c r="H719" s="133">
        <f>VLOOKUP(F719,Destination!$B$2:$E$337,4,0)</f>
        <v>55</v>
      </c>
      <c r="I719" s="133">
        <f t="shared" si="24"/>
        <v>60</v>
      </c>
      <c r="J719" s="134">
        <f>INDEX(Cost!$A$2:$G$26,MATCH(I719,Cost!$A$2:$A$26,0),MATCH($E719,Cost!$A$2:$G$2,0))</f>
        <v>641078</v>
      </c>
      <c r="K719" s="141"/>
      <c r="L719" s="142"/>
      <c r="M719" s="228">
        <f t="shared" si="25"/>
        <v>641078</v>
      </c>
      <c r="N719" s="230"/>
      <c r="O719" s="144" t="str">
        <f>VLOOKUP($F719,Destination!B$3:G$338,6,0)</f>
        <v>THÙNG</v>
      </c>
      <c r="P719" s="231"/>
      <c r="Q719" s="198"/>
      <c r="AI719" s="149"/>
      <c r="AJ719" s="149"/>
      <c r="AK719" s="149"/>
      <c r="AL719" s="149"/>
      <c r="AM719" s="149"/>
      <c r="AN719" s="149"/>
      <c r="AO719" s="149"/>
      <c r="AP719" s="149"/>
      <c r="AQ719" s="149"/>
      <c r="AR719" s="149"/>
      <c r="AS719" s="149"/>
      <c r="AT719" s="149"/>
      <c r="AU719" s="149"/>
      <c r="AV719" s="149"/>
      <c r="AW719" s="149"/>
      <c r="AX719" s="149"/>
      <c r="AY719" s="149"/>
      <c r="AZ719" s="149"/>
      <c r="BA719" s="149"/>
      <c r="BB719" s="149"/>
      <c r="BC719" s="149"/>
      <c r="BD719" s="149"/>
      <c r="BE719" s="149"/>
      <c r="BF719" s="149"/>
      <c r="BG719" s="149"/>
      <c r="BH719" s="149"/>
      <c r="BI719" s="149"/>
      <c r="BJ719" s="149"/>
      <c r="BK719" s="149"/>
      <c r="BL719" s="149"/>
      <c r="BM719" s="149"/>
      <c r="BN719" s="149"/>
      <c r="BO719" s="149"/>
      <c r="BP719" s="149"/>
      <c r="BQ719" s="149"/>
      <c r="BR719" s="149"/>
      <c r="BS719" s="149"/>
      <c r="BT719" s="149"/>
      <c r="BU719" s="149"/>
      <c r="BV719" s="149"/>
      <c r="BW719" s="149"/>
      <c r="BX719" s="149"/>
      <c r="BY719" s="149"/>
      <c r="BZ719" s="149"/>
      <c r="CA719" s="149"/>
      <c r="CB719" s="149"/>
      <c r="CC719" s="149"/>
      <c r="CD719" s="149"/>
      <c r="CE719" s="149"/>
      <c r="CF719" s="149"/>
      <c r="CG719" s="149"/>
      <c r="CH719" s="149"/>
      <c r="CI719" s="149"/>
      <c r="CJ719" s="149"/>
      <c r="CK719" s="149"/>
      <c r="CL719" s="149"/>
      <c r="CM719" s="149"/>
      <c r="CN719" s="149"/>
      <c r="CO719" s="149"/>
      <c r="CP719" s="149"/>
      <c r="CQ719" s="149"/>
      <c r="CR719" s="149"/>
      <c r="CS719" s="149"/>
      <c r="CT719" s="149"/>
      <c r="CU719" s="149"/>
      <c r="CV719" s="149"/>
      <c r="CW719" s="149"/>
      <c r="CX719" s="149"/>
      <c r="CY719" s="149"/>
      <c r="CZ719" s="149"/>
      <c r="DA719" s="149"/>
      <c r="DB719" s="149"/>
      <c r="DC719" s="149"/>
      <c r="DD719" s="149"/>
      <c r="DE719" s="149"/>
      <c r="DF719" s="149"/>
      <c r="DG719" s="149"/>
      <c r="DH719" s="149"/>
      <c r="DI719" s="149"/>
    </row>
    <row r="720" spans="1:113" s="113" customFormat="1" ht="21.75" hidden="1" customHeight="1">
      <c r="A720" s="129">
        <f>IF(B719&lt;&gt;"",COUNTA(B$6:B719),"")</f>
        <v>714</v>
      </c>
      <c r="B720" s="217">
        <v>46785</v>
      </c>
      <c r="C720" s="249" t="s">
        <v>650</v>
      </c>
      <c r="D720" s="198">
        <v>2636</v>
      </c>
      <c r="E720" s="215" t="str">
        <f>VLOOKUP($B720,'trong tai xe'!A$1:B$201,2,0)</f>
        <v>2.5T</v>
      </c>
      <c r="F720" s="64" t="s">
        <v>69</v>
      </c>
      <c r="G720" s="132" t="str">
        <f>VLOOKUP(F720,Destination!$B$3:$E$337,2,0)</f>
        <v>HCM(Q9)</v>
      </c>
      <c r="H720" s="133">
        <f>VLOOKUP(F720,Destination!$B$2:$E$337,4,0)</f>
        <v>27</v>
      </c>
      <c r="I720" s="133">
        <f t="shared" si="24"/>
        <v>30</v>
      </c>
      <c r="J720" s="134">
        <f>INDEX(Cost!$A$2:$G$26,MATCH(I720,Cost!$A$2:$A$26,0),MATCH($E720,Cost!$A$2:$G$2,0))</f>
        <v>514557</v>
      </c>
      <c r="K720" s="141"/>
      <c r="L720" s="142"/>
      <c r="M720" s="228">
        <f t="shared" si="25"/>
        <v>514557</v>
      </c>
      <c r="N720" s="230"/>
      <c r="O720" s="144" t="str">
        <f>VLOOKUP($F720,Destination!B$3:G$338,6,0)</f>
        <v>THÙNG</v>
      </c>
      <c r="P720" s="231"/>
      <c r="Q720" s="198"/>
      <c r="AI720" s="149"/>
      <c r="AJ720" s="149"/>
      <c r="AK720" s="149"/>
      <c r="AL720" s="149"/>
      <c r="AM720" s="149"/>
      <c r="AN720" s="149"/>
      <c r="AO720" s="149"/>
      <c r="AP720" s="149"/>
      <c r="AQ720" s="149"/>
      <c r="AR720" s="149"/>
      <c r="AS720" s="149"/>
      <c r="AT720" s="149"/>
      <c r="AU720" s="149"/>
      <c r="AV720" s="149"/>
      <c r="AW720" s="149"/>
      <c r="AX720" s="149"/>
      <c r="AY720" s="149"/>
      <c r="AZ720" s="149"/>
      <c r="BA720" s="149"/>
      <c r="BB720" s="149"/>
      <c r="BC720" s="149"/>
      <c r="BD720" s="149"/>
      <c r="BE720" s="149"/>
      <c r="BF720" s="149"/>
      <c r="BG720" s="149"/>
      <c r="BH720" s="149"/>
      <c r="BI720" s="149"/>
      <c r="BJ720" s="149"/>
      <c r="BK720" s="149"/>
      <c r="BL720" s="149"/>
      <c r="BM720" s="149"/>
      <c r="BN720" s="149"/>
      <c r="BO720" s="149"/>
      <c r="BP720" s="149"/>
      <c r="BQ720" s="149"/>
      <c r="BR720" s="149"/>
      <c r="BS720" s="149"/>
      <c r="BT720" s="149"/>
      <c r="BU720" s="149"/>
      <c r="BV720" s="149"/>
      <c r="BW720" s="149"/>
      <c r="BX720" s="149"/>
      <c r="BY720" s="149"/>
      <c r="BZ720" s="149"/>
      <c r="CA720" s="149"/>
      <c r="CB720" s="149"/>
      <c r="CC720" s="149"/>
      <c r="CD720" s="149"/>
      <c r="CE720" s="149"/>
      <c r="CF720" s="149"/>
      <c r="CG720" s="149"/>
      <c r="CH720" s="149"/>
      <c r="CI720" s="149"/>
      <c r="CJ720" s="149"/>
      <c r="CK720" s="149"/>
      <c r="CL720" s="149"/>
      <c r="CM720" s="149"/>
      <c r="CN720" s="149"/>
      <c r="CO720" s="149"/>
      <c r="CP720" s="149"/>
      <c r="CQ720" s="149"/>
      <c r="CR720" s="149"/>
      <c r="CS720" s="149"/>
      <c r="CT720" s="149"/>
      <c r="CU720" s="149"/>
      <c r="CV720" s="149"/>
      <c r="CW720" s="149"/>
      <c r="CX720" s="149"/>
      <c r="CY720" s="149"/>
      <c r="CZ720" s="149"/>
      <c r="DA720" s="149"/>
      <c r="DB720" s="149"/>
      <c r="DC720" s="149"/>
      <c r="DD720" s="149"/>
      <c r="DE720" s="149"/>
      <c r="DF720" s="149"/>
      <c r="DG720" s="149"/>
      <c r="DH720" s="149"/>
      <c r="DI720" s="149"/>
    </row>
    <row r="721" spans="1:113" s="113" customFormat="1" ht="21.75" hidden="1" customHeight="1">
      <c r="A721" s="129">
        <f>IF(B720&lt;&gt;"",COUNTA(B$6:B720),"")</f>
        <v>715</v>
      </c>
      <c r="B721" s="217">
        <v>12803</v>
      </c>
      <c r="C721" s="249" t="s">
        <v>650</v>
      </c>
      <c r="D721" s="198">
        <v>2646</v>
      </c>
      <c r="E721" s="215" t="str">
        <f>VLOOKUP($B721,'trong tai xe'!A$1:B$201,2,0)</f>
        <v>2.5T</v>
      </c>
      <c r="F721" s="64" t="s">
        <v>134</v>
      </c>
      <c r="G721" s="132" t="str">
        <f>VLOOKUP(F721,Destination!$B$3:$E$337,2,0)</f>
        <v>BINH CHUAN</v>
      </c>
      <c r="H721" s="133">
        <f>VLOOKUP(F721,Destination!$B$2:$E$337,4,0)</f>
        <v>11</v>
      </c>
      <c r="I721" s="133">
        <f t="shared" si="24"/>
        <v>20</v>
      </c>
      <c r="J721" s="134">
        <f>INDEX(Cost!$A$2:$G$26,MATCH(I721,Cost!$A$2:$A$26,0),MATCH($E721,Cost!$A$2:$G$2,0))</f>
        <v>449720</v>
      </c>
      <c r="K721" s="141"/>
      <c r="L721" s="142"/>
      <c r="M721" s="228">
        <f t="shared" si="25"/>
        <v>449720</v>
      </c>
      <c r="N721" s="230"/>
      <c r="O721" s="144" t="str">
        <f>VLOOKUP($F721,Destination!B$3:G$338,6,0)</f>
        <v>BOARD</v>
      </c>
      <c r="P721" s="231"/>
      <c r="Q721" s="198"/>
      <c r="AI721" s="149"/>
      <c r="AJ721" s="149"/>
      <c r="AK721" s="149"/>
      <c r="AL721" s="149"/>
      <c r="AM721" s="149"/>
      <c r="AN721" s="149"/>
      <c r="AO721" s="149"/>
      <c r="AP721" s="149"/>
      <c r="AQ721" s="149"/>
      <c r="AR721" s="149"/>
      <c r="AS721" s="149"/>
      <c r="AT721" s="149"/>
      <c r="AU721" s="149"/>
      <c r="AV721" s="149"/>
      <c r="AW721" s="149"/>
      <c r="AX721" s="149"/>
      <c r="AY721" s="149"/>
      <c r="AZ721" s="149"/>
      <c r="BA721" s="149"/>
      <c r="BB721" s="149"/>
      <c r="BC721" s="149"/>
      <c r="BD721" s="149"/>
      <c r="BE721" s="149"/>
      <c r="BF721" s="149"/>
      <c r="BG721" s="149"/>
      <c r="BH721" s="149"/>
      <c r="BI721" s="149"/>
      <c r="BJ721" s="149"/>
      <c r="BK721" s="149"/>
      <c r="BL721" s="149"/>
      <c r="BM721" s="149"/>
      <c r="BN721" s="149"/>
      <c r="BO721" s="149"/>
      <c r="BP721" s="149"/>
      <c r="BQ721" s="149"/>
      <c r="BR721" s="149"/>
      <c r="BS721" s="149"/>
      <c r="BT721" s="149"/>
      <c r="BU721" s="149"/>
      <c r="BV721" s="149"/>
      <c r="BW721" s="149"/>
      <c r="BX721" s="149"/>
      <c r="BY721" s="149"/>
      <c r="BZ721" s="149"/>
      <c r="CA721" s="149"/>
      <c r="CB721" s="149"/>
      <c r="CC721" s="149"/>
      <c r="CD721" s="149"/>
      <c r="CE721" s="149"/>
      <c r="CF721" s="149"/>
      <c r="CG721" s="149"/>
      <c r="CH721" s="149"/>
      <c r="CI721" s="149"/>
      <c r="CJ721" s="149"/>
      <c r="CK721" s="149"/>
      <c r="CL721" s="149"/>
      <c r="CM721" s="149"/>
      <c r="CN721" s="149"/>
      <c r="CO721" s="149"/>
      <c r="CP721" s="149"/>
      <c r="CQ721" s="149"/>
      <c r="CR721" s="149"/>
      <c r="CS721" s="149"/>
      <c r="CT721" s="149"/>
      <c r="CU721" s="149"/>
      <c r="CV721" s="149"/>
      <c r="CW721" s="149"/>
      <c r="CX721" s="149"/>
      <c r="CY721" s="149"/>
      <c r="CZ721" s="149"/>
      <c r="DA721" s="149"/>
      <c r="DB721" s="149"/>
      <c r="DC721" s="149"/>
      <c r="DD721" s="149"/>
      <c r="DE721" s="149"/>
      <c r="DF721" s="149"/>
      <c r="DG721" s="149"/>
      <c r="DH721" s="149"/>
      <c r="DI721" s="149"/>
    </row>
    <row r="722" spans="1:113" s="113" customFormat="1" ht="21.75" hidden="1" customHeight="1">
      <c r="A722" s="129">
        <f>IF(B721&lt;&gt;"",COUNTA(B$6:B721),"")</f>
        <v>716</v>
      </c>
      <c r="B722" s="217">
        <v>46674</v>
      </c>
      <c r="C722" s="249" t="s">
        <v>650</v>
      </c>
      <c r="D722" s="198">
        <v>2582</v>
      </c>
      <c r="E722" s="215" t="str">
        <f>VLOOKUP($B722,'trong tai xe'!A$1:B$201,2,0)</f>
        <v>8T</v>
      </c>
      <c r="F722" s="64" t="s">
        <v>96</v>
      </c>
      <c r="G722" s="132" t="str">
        <f>VLOOKUP(F722,Destination!$B$3:$E$337,2,0)</f>
        <v>SONG THAN</v>
      </c>
      <c r="H722" s="133">
        <f>VLOOKUP(F722,Destination!$B$2:$E$337,4,0)</f>
        <v>17</v>
      </c>
      <c r="I722" s="133">
        <f t="shared" si="24"/>
        <v>20</v>
      </c>
      <c r="J722" s="134">
        <f>INDEX(Cost!$A$2:$G$26,MATCH(I722,Cost!$A$2:$A$26,0),MATCH($E722,Cost!$A$2:$G$2,0))</f>
        <v>1057891</v>
      </c>
      <c r="K722" s="141"/>
      <c r="L722" s="142"/>
      <c r="M722" s="228">
        <f t="shared" si="25"/>
        <v>1057891</v>
      </c>
      <c r="N722" s="230"/>
      <c r="O722" s="144" t="str">
        <f>VLOOKUP($F722,Destination!B$3:G$338,6,0)</f>
        <v>THÙNG</v>
      </c>
      <c r="P722" s="231"/>
      <c r="Q722" s="198"/>
      <c r="AI722" s="149"/>
      <c r="AJ722" s="149"/>
      <c r="AK722" s="149"/>
      <c r="AL722" s="149"/>
      <c r="AM722" s="149"/>
      <c r="AN722" s="149"/>
      <c r="AO722" s="149"/>
      <c r="AP722" s="149"/>
      <c r="AQ722" s="149"/>
      <c r="AR722" s="149"/>
      <c r="AS722" s="149"/>
      <c r="AT722" s="149"/>
      <c r="AU722" s="149"/>
      <c r="AV722" s="149"/>
      <c r="AW722" s="149"/>
      <c r="AX722" s="149"/>
      <c r="AY722" s="149"/>
      <c r="AZ722" s="149"/>
      <c r="BA722" s="149"/>
      <c r="BB722" s="149"/>
      <c r="BC722" s="149"/>
      <c r="BD722" s="149"/>
      <c r="BE722" s="149"/>
      <c r="BF722" s="149"/>
      <c r="BG722" s="149"/>
      <c r="BH722" s="149"/>
      <c r="BI722" s="149"/>
      <c r="BJ722" s="149"/>
      <c r="BK722" s="149"/>
      <c r="BL722" s="149"/>
      <c r="BM722" s="149"/>
      <c r="BN722" s="149"/>
      <c r="BO722" s="149"/>
      <c r="BP722" s="149"/>
      <c r="BQ722" s="149"/>
      <c r="BR722" s="149"/>
      <c r="BS722" s="149"/>
      <c r="BT722" s="149"/>
      <c r="BU722" s="149"/>
      <c r="BV722" s="149"/>
      <c r="BW722" s="149"/>
      <c r="BX722" s="149"/>
      <c r="BY722" s="149"/>
      <c r="BZ722" s="149"/>
      <c r="CA722" s="149"/>
      <c r="CB722" s="149"/>
      <c r="CC722" s="149"/>
      <c r="CD722" s="149"/>
      <c r="CE722" s="149"/>
      <c r="CF722" s="149"/>
      <c r="CG722" s="149"/>
      <c r="CH722" s="149"/>
      <c r="CI722" s="149"/>
      <c r="CJ722" s="149"/>
      <c r="CK722" s="149"/>
      <c r="CL722" s="149"/>
      <c r="CM722" s="149"/>
      <c r="CN722" s="149"/>
      <c r="CO722" s="149"/>
      <c r="CP722" s="149"/>
      <c r="CQ722" s="149"/>
      <c r="CR722" s="149"/>
      <c r="CS722" s="149"/>
      <c r="CT722" s="149"/>
      <c r="CU722" s="149"/>
      <c r="CV722" s="149"/>
      <c r="CW722" s="149"/>
      <c r="CX722" s="149"/>
      <c r="CY722" s="149"/>
      <c r="CZ722" s="149"/>
      <c r="DA722" s="149"/>
      <c r="DB722" s="149"/>
      <c r="DC722" s="149"/>
      <c r="DD722" s="149"/>
      <c r="DE722" s="149"/>
      <c r="DF722" s="149"/>
      <c r="DG722" s="149"/>
      <c r="DH722" s="149"/>
      <c r="DI722" s="149"/>
    </row>
    <row r="723" spans="1:113" s="113" customFormat="1" ht="21.75" hidden="1" customHeight="1">
      <c r="A723" s="129">
        <f>IF(B722&lt;&gt;"",COUNTA(B$6:B722),"")</f>
        <v>717</v>
      </c>
      <c r="B723" s="217">
        <v>34439</v>
      </c>
      <c r="C723" s="249" t="s">
        <v>650</v>
      </c>
      <c r="D723" s="198">
        <v>2581</v>
      </c>
      <c r="E723" s="215" t="str">
        <f>VLOOKUP($B723,'trong tai xe'!A$1:B$201,2,0)</f>
        <v>1.2T</v>
      </c>
      <c r="F723" s="64" t="s">
        <v>74</v>
      </c>
      <c r="G723" s="132" t="str">
        <f>VLOOKUP(F723,Destination!$B$3:$E$337,2,0)</f>
        <v>Long An</v>
      </c>
      <c r="H723" s="133">
        <f>VLOOKUP(F723,Destination!$B$2:$E$337,4,0)</f>
        <v>70</v>
      </c>
      <c r="I723" s="133">
        <f t="shared" si="24"/>
        <v>70</v>
      </c>
      <c r="J723" s="134">
        <f>INDEX(Cost!$A$2:$G$26,MATCH(I723,Cost!$A$2:$A$26,0),MATCH($E723,Cost!$A$2:$G$2,0))</f>
        <v>696515</v>
      </c>
      <c r="K723" s="141"/>
      <c r="L723" s="142"/>
      <c r="M723" s="228">
        <f t="shared" si="25"/>
        <v>696515</v>
      </c>
      <c r="N723" s="230"/>
      <c r="O723" s="144" t="str">
        <f>VLOOKUP($F723,Destination!B$3:G$338,6,0)</f>
        <v>THÙNG</v>
      </c>
      <c r="P723" s="231"/>
      <c r="Q723" s="198"/>
      <c r="AI723" s="149"/>
      <c r="AJ723" s="149"/>
      <c r="AK723" s="149"/>
      <c r="AL723" s="149"/>
      <c r="AM723" s="149"/>
      <c r="AN723" s="149"/>
      <c r="AO723" s="149"/>
      <c r="AP723" s="149"/>
      <c r="AQ723" s="149"/>
      <c r="AR723" s="149"/>
      <c r="AS723" s="149"/>
      <c r="AT723" s="149"/>
      <c r="AU723" s="149"/>
      <c r="AV723" s="149"/>
      <c r="AW723" s="149"/>
      <c r="AX723" s="149"/>
      <c r="AY723" s="149"/>
      <c r="AZ723" s="149"/>
      <c r="BA723" s="149"/>
      <c r="BB723" s="149"/>
      <c r="BC723" s="149"/>
      <c r="BD723" s="149"/>
      <c r="BE723" s="149"/>
      <c r="BF723" s="149"/>
      <c r="BG723" s="149"/>
      <c r="BH723" s="149"/>
      <c r="BI723" s="149"/>
      <c r="BJ723" s="149"/>
      <c r="BK723" s="149"/>
      <c r="BL723" s="149"/>
      <c r="BM723" s="149"/>
      <c r="BN723" s="149"/>
      <c r="BO723" s="149"/>
      <c r="BP723" s="149"/>
      <c r="BQ723" s="149"/>
      <c r="BR723" s="149"/>
      <c r="BS723" s="149"/>
      <c r="BT723" s="149"/>
      <c r="BU723" s="149"/>
      <c r="BV723" s="149"/>
      <c r="BW723" s="149"/>
      <c r="BX723" s="149"/>
      <c r="BY723" s="149"/>
      <c r="BZ723" s="149"/>
      <c r="CA723" s="149"/>
      <c r="CB723" s="149"/>
      <c r="CC723" s="149"/>
      <c r="CD723" s="149"/>
      <c r="CE723" s="149"/>
      <c r="CF723" s="149"/>
      <c r="CG723" s="149"/>
      <c r="CH723" s="149"/>
      <c r="CI723" s="149"/>
      <c r="CJ723" s="149"/>
      <c r="CK723" s="149"/>
      <c r="CL723" s="149"/>
      <c r="CM723" s="149"/>
      <c r="CN723" s="149"/>
      <c r="CO723" s="149"/>
      <c r="CP723" s="149"/>
      <c r="CQ723" s="149"/>
      <c r="CR723" s="149"/>
      <c r="CS723" s="149"/>
      <c r="CT723" s="149"/>
      <c r="CU723" s="149"/>
      <c r="CV723" s="149"/>
      <c r="CW723" s="149"/>
      <c r="CX723" s="149"/>
      <c r="CY723" s="149"/>
      <c r="CZ723" s="149"/>
      <c r="DA723" s="149"/>
      <c r="DB723" s="149"/>
      <c r="DC723" s="149"/>
      <c r="DD723" s="149"/>
      <c r="DE723" s="149"/>
      <c r="DF723" s="149"/>
      <c r="DG723" s="149"/>
      <c r="DH723" s="149"/>
      <c r="DI723" s="149"/>
    </row>
    <row r="724" spans="1:113" s="113" customFormat="1" ht="21.75" hidden="1" customHeight="1">
      <c r="A724" s="129">
        <f>IF(B723&lt;&gt;"",COUNTA(B$6:B723),"")</f>
        <v>718</v>
      </c>
      <c r="B724" s="217">
        <v>18140</v>
      </c>
      <c r="C724" s="249" t="s">
        <v>650</v>
      </c>
      <c r="D724" s="198">
        <v>2576</v>
      </c>
      <c r="E724" s="215" t="str">
        <f>VLOOKUP($B724,'trong tai xe'!A$1:B$201,2,0)</f>
        <v>5T</v>
      </c>
      <c r="F724" s="64" t="s">
        <v>132</v>
      </c>
      <c r="G724" s="132" t="str">
        <f>VLOOKUP(F724,Destination!$B$3:$E$337,2,0)</f>
        <v>Binh Duong</v>
      </c>
      <c r="H724" s="133">
        <f>VLOOKUP(F724,Destination!$B$2:$E$337,4,0)</f>
        <v>13</v>
      </c>
      <c r="I724" s="133">
        <f t="shared" si="24"/>
        <v>20</v>
      </c>
      <c r="J724" s="134">
        <f>INDEX(Cost!$A$2:$G$26,MATCH(I724,Cost!$A$2:$A$26,0),MATCH($E724,Cost!$A$2:$G$2,0))</f>
        <v>604857</v>
      </c>
      <c r="K724" s="141"/>
      <c r="L724" s="142"/>
      <c r="M724" s="228">
        <f t="shared" si="25"/>
        <v>604857</v>
      </c>
      <c r="N724" s="230"/>
      <c r="O724" s="144" t="str">
        <f>VLOOKUP($F724,Destination!B$3:G$338,6,0)</f>
        <v>THÙNG</v>
      </c>
      <c r="P724" s="231"/>
      <c r="Q724" s="198"/>
      <c r="AI724" s="149"/>
      <c r="AJ724" s="149"/>
      <c r="AK724" s="149"/>
      <c r="AL724" s="149"/>
      <c r="AM724" s="149"/>
      <c r="AN724" s="149"/>
      <c r="AO724" s="149"/>
      <c r="AP724" s="149"/>
      <c r="AQ724" s="149"/>
      <c r="AR724" s="149"/>
      <c r="AS724" s="149"/>
      <c r="AT724" s="149"/>
      <c r="AU724" s="149"/>
      <c r="AV724" s="149"/>
      <c r="AW724" s="149"/>
      <c r="AX724" s="149"/>
      <c r="AY724" s="149"/>
      <c r="AZ724" s="149"/>
      <c r="BA724" s="149"/>
      <c r="BB724" s="149"/>
      <c r="BC724" s="149"/>
      <c r="BD724" s="149"/>
      <c r="BE724" s="149"/>
      <c r="BF724" s="149"/>
      <c r="BG724" s="149"/>
      <c r="BH724" s="149"/>
      <c r="BI724" s="149"/>
      <c r="BJ724" s="149"/>
      <c r="BK724" s="149"/>
      <c r="BL724" s="149"/>
      <c r="BM724" s="149"/>
      <c r="BN724" s="149"/>
      <c r="BO724" s="149"/>
      <c r="BP724" s="149"/>
      <c r="BQ724" s="149"/>
      <c r="BR724" s="149"/>
      <c r="BS724" s="149"/>
      <c r="BT724" s="149"/>
      <c r="BU724" s="149"/>
      <c r="BV724" s="149"/>
      <c r="BW724" s="149"/>
      <c r="BX724" s="149"/>
      <c r="BY724" s="149"/>
      <c r="BZ724" s="149"/>
      <c r="CA724" s="149"/>
      <c r="CB724" s="149"/>
      <c r="CC724" s="149"/>
      <c r="CD724" s="149"/>
      <c r="CE724" s="149"/>
      <c r="CF724" s="149"/>
      <c r="CG724" s="149"/>
      <c r="CH724" s="149"/>
      <c r="CI724" s="149"/>
      <c r="CJ724" s="149"/>
      <c r="CK724" s="149"/>
      <c r="CL724" s="149"/>
      <c r="CM724" s="149"/>
      <c r="CN724" s="149"/>
      <c r="CO724" s="149"/>
      <c r="CP724" s="149"/>
      <c r="CQ724" s="149"/>
      <c r="CR724" s="149"/>
      <c r="CS724" s="149"/>
      <c r="CT724" s="149"/>
      <c r="CU724" s="149"/>
      <c r="CV724" s="149"/>
      <c r="CW724" s="149"/>
      <c r="CX724" s="149"/>
      <c r="CY724" s="149"/>
      <c r="CZ724" s="149"/>
      <c r="DA724" s="149"/>
      <c r="DB724" s="149"/>
      <c r="DC724" s="149"/>
      <c r="DD724" s="149"/>
      <c r="DE724" s="149"/>
      <c r="DF724" s="149"/>
      <c r="DG724" s="149"/>
      <c r="DH724" s="149"/>
      <c r="DI724" s="149"/>
    </row>
    <row r="725" spans="1:113" s="113" customFormat="1" ht="21.75" hidden="1" customHeight="1">
      <c r="A725" s="129">
        <f>IF(B724&lt;&gt;"",COUNTA(B$6:B724),"")</f>
        <v>719</v>
      </c>
      <c r="B725" s="217">
        <v>2634</v>
      </c>
      <c r="C725" s="249" t="s">
        <v>650</v>
      </c>
      <c r="D725" s="198">
        <v>2510</v>
      </c>
      <c r="E725" s="215" t="str">
        <f>VLOOKUP($B725,'trong tai xe'!A$1:B$201,2,0)</f>
        <v>5T</v>
      </c>
      <c r="F725" s="64" t="s">
        <v>140</v>
      </c>
      <c r="G725" s="132" t="str">
        <f>VLOOKUP(F725,Destination!$B$3:$E$337,2,0)</f>
        <v>Vung Tau</v>
      </c>
      <c r="H725" s="133">
        <f>VLOOKUP(F725,Destination!$B$2:$E$337,4,0)</f>
        <v>100</v>
      </c>
      <c r="I725" s="133">
        <f t="shared" si="24"/>
        <v>100</v>
      </c>
      <c r="J725" s="134">
        <f>INDEX(Cost!$A$2:$G$26,MATCH(I725,Cost!$A$2:$A$26,0),MATCH($E725,Cost!$A$2:$G$2,0))</f>
        <v>1294526</v>
      </c>
      <c r="K725" s="141"/>
      <c r="L725" s="142"/>
      <c r="M725" s="228">
        <f t="shared" si="25"/>
        <v>1294526</v>
      </c>
      <c r="N725" s="230"/>
      <c r="O725" s="144">
        <f>VLOOKUP($F725,Destination!B$3:G$338,6,0)</f>
        <v>0</v>
      </c>
      <c r="P725" s="231"/>
      <c r="Q725" s="198"/>
      <c r="AI725" s="149"/>
      <c r="AJ725" s="149"/>
      <c r="AK725" s="149"/>
      <c r="AL725" s="149"/>
      <c r="AM725" s="149"/>
      <c r="AN725" s="149"/>
      <c r="AO725" s="149"/>
      <c r="AP725" s="149"/>
      <c r="AQ725" s="149"/>
      <c r="AR725" s="149"/>
      <c r="AS725" s="149"/>
      <c r="AT725" s="149"/>
      <c r="AU725" s="149"/>
      <c r="AV725" s="149"/>
      <c r="AW725" s="149"/>
      <c r="AX725" s="149"/>
      <c r="AY725" s="149"/>
      <c r="AZ725" s="149"/>
      <c r="BA725" s="149"/>
      <c r="BB725" s="149"/>
      <c r="BC725" s="149"/>
      <c r="BD725" s="149"/>
      <c r="BE725" s="149"/>
      <c r="BF725" s="149"/>
      <c r="BG725" s="149"/>
      <c r="BH725" s="149"/>
      <c r="BI725" s="149"/>
      <c r="BJ725" s="149"/>
      <c r="BK725" s="149"/>
      <c r="BL725" s="149"/>
      <c r="BM725" s="149"/>
      <c r="BN725" s="149"/>
      <c r="BO725" s="149"/>
      <c r="BP725" s="149"/>
      <c r="BQ725" s="149"/>
      <c r="BR725" s="149"/>
      <c r="BS725" s="149"/>
      <c r="BT725" s="149"/>
      <c r="BU725" s="149"/>
      <c r="BV725" s="149"/>
      <c r="BW725" s="149"/>
      <c r="BX725" s="149"/>
      <c r="BY725" s="149"/>
      <c r="BZ725" s="149"/>
      <c r="CA725" s="149"/>
      <c r="CB725" s="149"/>
      <c r="CC725" s="149"/>
      <c r="CD725" s="149"/>
      <c r="CE725" s="149"/>
      <c r="CF725" s="149"/>
      <c r="CG725" s="149"/>
      <c r="CH725" s="149"/>
      <c r="CI725" s="149"/>
      <c r="CJ725" s="149"/>
      <c r="CK725" s="149"/>
      <c r="CL725" s="149"/>
      <c r="CM725" s="149"/>
      <c r="CN725" s="149"/>
      <c r="CO725" s="149"/>
      <c r="CP725" s="149"/>
      <c r="CQ725" s="149"/>
      <c r="CR725" s="149"/>
      <c r="CS725" s="149"/>
      <c r="CT725" s="149"/>
      <c r="CU725" s="149"/>
      <c r="CV725" s="149"/>
      <c r="CW725" s="149"/>
      <c r="CX725" s="149"/>
      <c r="CY725" s="149"/>
      <c r="CZ725" s="149"/>
      <c r="DA725" s="149"/>
      <c r="DB725" s="149"/>
      <c r="DC725" s="149"/>
      <c r="DD725" s="149"/>
      <c r="DE725" s="149"/>
      <c r="DF725" s="149"/>
      <c r="DG725" s="149"/>
      <c r="DH725" s="149"/>
      <c r="DI725" s="149"/>
    </row>
    <row r="726" spans="1:113" s="113" customFormat="1" ht="21.75" hidden="1" customHeight="1">
      <c r="A726" s="129">
        <f>IF(B725&lt;&gt;"",COUNTA(B$6:B725),"")</f>
        <v>720</v>
      </c>
      <c r="B726" s="254" t="s">
        <v>45</v>
      </c>
      <c r="C726" s="249" t="s">
        <v>650</v>
      </c>
      <c r="D726" s="198">
        <v>2508</v>
      </c>
      <c r="E726" s="215" t="str">
        <f>VLOOKUP($B726,'trong tai xe'!A$1:B$201,2,0)</f>
        <v>2.5T</v>
      </c>
      <c r="F726" s="64" t="s">
        <v>69</v>
      </c>
      <c r="G726" s="132" t="str">
        <f>VLOOKUP(F726,Destination!$B$3:$E$337,2,0)</f>
        <v>HCM(Q9)</v>
      </c>
      <c r="H726" s="133">
        <f>VLOOKUP(F726,Destination!$B$2:$E$337,4,0)</f>
        <v>27</v>
      </c>
      <c r="I726" s="133">
        <f t="shared" si="24"/>
        <v>30</v>
      </c>
      <c r="J726" s="134">
        <f>INDEX(Cost!$A$2:$G$26,MATCH(I726,Cost!$A$2:$A$26,0),MATCH($E726,Cost!$A$2:$G$2,0))</f>
        <v>514557</v>
      </c>
      <c r="K726" s="141"/>
      <c r="L726" s="142"/>
      <c r="M726" s="228">
        <f t="shared" si="25"/>
        <v>514557</v>
      </c>
      <c r="N726" s="230"/>
      <c r="O726" s="144" t="str">
        <f>VLOOKUP($F726,Destination!B$3:G$338,6,0)</f>
        <v>THÙNG</v>
      </c>
      <c r="P726" s="231"/>
      <c r="Q726" s="198"/>
      <c r="AI726" s="149"/>
      <c r="AJ726" s="149"/>
      <c r="AK726" s="149"/>
      <c r="AL726" s="149"/>
      <c r="AM726" s="149"/>
      <c r="AN726" s="149"/>
      <c r="AO726" s="149"/>
      <c r="AP726" s="149"/>
      <c r="AQ726" s="149"/>
      <c r="AR726" s="149"/>
      <c r="AS726" s="149"/>
      <c r="AT726" s="149"/>
      <c r="AU726" s="149"/>
      <c r="AV726" s="149"/>
      <c r="AW726" s="149"/>
      <c r="AX726" s="149"/>
      <c r="AY726" s="149"/>
      <c r="AZ726" s="149"/>
      <c r="BA726" s="149"/>
      <c r="BB726" s="149"/>
      <c r="BC726" s="149"/>
      <c r="BD726" s="149"/>
      <c r="BE726" s="149"/>
      <c r="BF726" s="149"/>
      <c r="BG726" s="149"/>
      <c r="BH726" s="149"/>
      <c r="BI726" s="149"/>
      <c r="BJ726" s="149"/>
      <c r="BK726" s="149"/>
      <c r="BL726" s="149"/>
      <c r="BM726" s="149"/>
      <c r="BN726" s="149"/>
      <c r="BO726" s="149"/>
      <c r="BP726" s="149"/>
      <c r="BQ726" s="149"/>
      <c r="BR726" s="149"/>
      <c r="BS726" s="149"/>
      <c r="BT726" s="149"/>
      <c r="BU726" s="149"/>
      <c r="BV726" s="149"/>
      <c r="BW726" s="149"/>
      <c r="BX726" s="149"/>
      <c r="BY726" s="149"/>
      <c r="BZ726" s="149"/>
      <c r="CA726" s="149"/>
      <c r="CB726" s="149"/>
      <c r="CC726" s="149"/>
      <c r="CD726" s="149"/>
      <c r="CE726" s="149"/>
      <c r="CF726" s="149"/>
      <c r="CG726" s="149"/>
      <c r="CH726" s="149"/>
      <c r="CI726" s="149"/>
      <c r="CJ726" s="149"/>
      <c r="CK726" s="149"/>
      <c r="CL726" s="149"/>
      <c r="CM726" s="149"/>
      <c r="CN726" s="149"/>
      <c r="CO726" s="149"/>
      <c r="CP726" s="149"/>
      <c r="CQ726" s="149"/>
      <c r="CR726" s="149"/>
      <c r="CS726" s="149"/>
      <c r="CT726" s="149"/>
      <c r="CU726" s="149"/>
      <c r="CV726" s="149"/>
      <c r="CW726" s="149"/>
      <c r="CX726" s="149"/>
      <c r="CY726" s="149"/>
      <c r="CZ726" s="149"/>
      <c r="DA726" s="149"/>
      <c r="DB726" s="149"/>
      <c r="DC726" s="149"/>
      <c r="DD726" s="149"/>
      <c r="DE726" s="149"/>
      <c r="DF726" s="149"/>
      <c r="DG726" s="149"/>
      <c r="DH726" s="149"/>
      <c r="DI726" s="149"/>
    </row>
    <row r="727" spans="1:113" s="113" customFormat="1" ht="21.75" hidden="1" customHeight="1">
      <c r="A727" s="129">
        <f>IF(B726&lt;&gt;"",COUNTA(B$6:B726),"")</f>
        <v>721</v>
      </c>
      <c r="B727" s="217">
        <v>6980</v>
      </c>
      <c r="C727" s="249" t="s">
        <v>650</v>
      </c>
      <c r="D727" s="198">
        <v>2637</v>
      </c>
      <c r="E727" s="215" t="str">
        <f>VLOOKUP($B727,'trong tai xe'!A$1:B$201,2,0)</f>
        <v>5T</v>
      </c>
      <c r="F727" s="64" t="s">
        <v>69</v>
      </c>
      <c r="G727" s="132" t="str">
        <f>VLOOKUP(F727,Destination!$B$3:$E$337,2,0)</f>
        <v>HCM(Q9)</v>
      </c>
      <c r="H727" s="133">
        <f>VLOOKUP(F727,Destination!$B$2:$E$337,4,0)</f>
        <v>27</v>
      </c>
      <c r="I727" s="133">
        <f t="shared" si="24"/>
        <v>30</v>
      </c>
      <c r="J727" s="134">
        <f>INDEX(Cost!$A$2:$G$26,MATCH(I727,Cost!$A$2:$A$26,0),MATCH($E727,Cost!$A$2:$G$2,0))</f>
        <v>691065</v>
      </c>
      <c r="K727" s="141"/>
      <c r="L727" s="142"/>
      <c r="M727" s="228">
        <f t="shared" si="25"/>
        <v>691065</v>
      </c>
      <c r="N727" s="230"/>
      <c r="O727" s="144" t="str">
        <f>VLOOKUP($F727,Destination!B$3:G$338,6,0)</f>
        <v>THÙNG</v>
      </c>
      <c r="P727" s="231"/>
      <c r="Q727" s="198"/>
      <c r="AI727" s="149"/>
      <c r="AJ727" s="149"/>
      <c r="AK727" s="149"/>
      <c r="AL727" s="149"/>
      <c r="AM727" s="149"/>
      <c r="AN727" s="149"/>
      <c r="AO727" s="149"/>
      <c r="AP727" s="149"/>
      <c r="AQ727" s="149"/>
      <c r="AR727" s="149"/>
      <c r="AS727" s="149"/>
      <c r="AT727" s="149"/>
      <c r="AU727" s="149"/>
      <c r="AV727" s="149"/>
      <c r="AW727" s="149"/>
      <c r="AX727" s="149"/>
      <c r="AY727" s="149"/>
      <c r="AZ727" s="149"/>
      <c r="BA727" s="149"/>
      <c r="BB727" s="149"/>
      <c r="BC727" s="149"/>
      <c r="BD727" s="149"/>
      <c r="BE727" s="149"/>
      <c r="BF727" s="149"/>
      <c r="BG727" s="149"/>
      <c r="BH727" s="149"/>
      <c r="BI727" s="149"/>
      <c r="BJ727" s="149"/>
      <c r="BK727" s="149"/>
      <c r="BL727" s="149"/>
      <c r="BM727" s="149"/>
      <c r="BN727" s="149"/>
      <c r="BO727" s="149"/>
      <c r="BP727" s="149"/>
      <c r="BQ727" s="149"/>
      <c r="BR727" s="149"/>
      <c r="BS727" s="149"/>
      <c r="BT727" s="149"/>
      <c r="BU727" s="149"/>
      <c r="BV727" s="149"/>
      <c r="BW727" s="149"/>
      <c r="BX727" s="149"/>
      <c r="BY727" s="149"/>
      <c r="BZ727" s="149"/>
      <c r="CA727" s="149"/>
      <c r="CB727" s="149"/>
      <c r="CC727" s="149"/>
      <c r="CD727" s="149"/>
      <c r="CE727" s="149"/>
      <c r="CF727" s="149"/>
      <c r="CG727" s="149"/>
      <c r="CH727" s="149"/>
      <c r="CI727" s="149"/>
      <c r="CJ727" s="149"/>
      <c r="CK727" s="149"/>
      <c r="CL727" s="149"/>
      <c r="CM727" s="149"/>
      <c r="CN727" s="149"/>
      <c r="CO727" s="149"/>
      <c r="CP727" s="149"/>
      <c r="CQ727" s="149"/>
      <c r="CR727" s="149"/>
      <c r="CS727" s="149"/>
      <c r="CT727" s="149"/>
      <c r="CU727" s="149"/>
      <c r="CV727" s="149"/>
      <c r="CW727" s="149"/>
      <c r="CX727" s="149"/>
      <c r="CY727" s="149"/>
      <c r="CZ727" s="149"/>
      <c r="DA727" s="149"/>
      <c r="DB727" s="149"/>
      <c r="DC727" s="149"/>
      <c r="DD727" s="149"/>
      <c r="DE727" s="149"/>
      <c r="DF727" s="149"/>
      <c r="DG727" s="149"/>
      <c r="DH727" s="149"/>
      <c r="DI727" s="149"/>
    </row>
    <row r="728" spans="1:113" s="113" customFormat="1" ht="21.75" hidden="1" customHeight="1">
      <c r="A728" s="129">
        <f>IF(B727&lt;&gt;"",COUNTA(B$6:B727),"")</f>
        <v>722</v>
      </c>
      <c r="B728" s="217">
        <v>1096</v>
      </c>
      <c r="C728" s="249" t="s">
        <v>650</v>
      </c>
      <c r="D728" s="198">
        <v>2507</v>
      </c>
      <c r="E728" s="215" t="str">
        <f>VLOOKUP($B728,'trong tai xe'!A$1:B$201,2,0)</f>
        <v>2.5T</v>
      </c>
      <c r="F728" s="64" t="s">
        <v>100</v>
      </c>
      <c r="G728" s="132" t="str">
        <f>VLOOKUP(F728,Destination!$B$3:$E$337,2,0)</f>
        <v>HCM</v>
      </c>
      <c r="H728" s="133">
        <f>VLOOKUP(F728,Destination!$B$2:$E$337,4,0)</f>
        <v>22</v>
      </c>
      <c r="I728" s="133">
        <f t="shared" si="24"/>
        <v>30</v>
      </c>
      <c r="J728" s="134">
        <f>INDEX(Cost!$A$2:$G$26,MATCH(I728,Cost!$A$2:$A$26,0),MATCH($E728,Cost!$A$2:$G$2,0))</f>
        <v>514557</v>
      </c>
      <c r="K728" s="141"/>
      <c r="L728" s="142"/>
      <c r="M728" s="228">
        <f t="shared" si="25"/>
        <v>514557</v>
      </c>
      <c r="N728" s="230"/>
      <c r="O728" s="144" t="str">
        <f>VLOOKUP($F728,Destination!B$3:G$338,6,0)</f>
        <v>THÙNG</v>
      </c>
      <c r="P728" s="231"/>
      <c r="Q728" s="198"/>
      <c r="AI728" s="149"/>
      <c r="AJ728" s="149"/>
      <c r="AK728" s="149"/>
      <c r="AL728" s="149"/>
      <c r="AM728" s="149"/>
      <c r="AN728" s="149"/>
      <c r="AO728" s="149"/>
      <c r="AP728" s="149"/>
      <c r="AQ728" s="149"/>
      <c r="AR728" s="149"/>
      <c r="AS728" s="149"/>
      <c r="AT728" s="149"/>
      <c r="AU728" s="149"/>
      <c r="AV728" s="149"/>
      <c r="AW728" s="149"/>
      <c r="AX728" s="149"/>
      <c r="AY728" s="149"/>
      <c r="AZ728" s="149"/>
      <c r="BA728" s="149"/>
      <c r="BB728" s="149"/>
      <c r="BC728" s="149"/>
      <c r="BD728" s="149"/>
      <c r="BE728" s="149"/>
      <c r="BF728" s="149"/>
      <c r="BG728" s="149"/>
      <c r="BH728" s="149"/>
      <c r="BI728" s="149"/>
      <c r="BJ728" s="149"/>
      <c r="BK728" s="149"/>
      <c r="BL728" s="149"/>
      <c r="BM728" s="149"/>
      <c r="BN728" s="149"/>
      <c r="BO728" s="149"/>
      <c r="BP728" s="149"/>
      <c r="BQ728" s="149"/>
      <c r="BR728" s="149"/>
      <c r="BS728" s="149"/>
      <c r="BT728" s="149"/>
      <c r="BU728" s="149"/>
      <c r="BV728" s="149"/>
      <c r="BW728" s="149"/>
      <c r="BX728" s="149"/>
      <c r="BY728" s="149"/>
      <c r="BZ728" s="149"/>
      <c r="CA728" s="149"/>
      <c r="CB728" s="149"/>
      <c r="CC728" s="149"/>
      <c r="CD728" s="149"/>
      <c r="CE728" s="149"/>
      <c r="CF728" s="149"/>
      <c r="CG728" s="149"/>
      <c r="CH728" s="149"/>
      <c r="CI728" s="149"/>
      <c r="CJ728" s="149"/>
      <c r="CK728" s="149"/>
      <c r="CL728" s="149"/>
      <c r="CM728" s="149"/>
      <c r="CN728" s="149"/>
      <c r="CO728" s="149"/>
      <c r="CP728" s="149"/>
      <c r="CQ728" s="149"/>
      <c r="CR728" s="149"/>
      <c r="CS728" s="149"/>
      <c r="CT728" s="149"/>
      <c r="CU728" s="149"/>
      <c r="CV728" s="149"/>
      <c r="CW728" s="149"/>
      <c r="CX728" s="149"/>
      <c r="CY728" s="149"/>
      <c r="CZ728" s="149"/>
      <c r="DA728" s="149"/>
      <c r="DB728" s="149"/>
      <c r="DC728" s="149"/>
      <c r="DD728" s="149"/>
      <c r="DE728" s="149"/>
      <c r="DF728" s="149"/>
      <c r="DG728" s="149"/>
      <c r="DH728" s="149"/>
      <c r="DI728" s="149"/>
    </row>
    <row r="729" spans="1:113" s="113" customFormat="1" ht="21.75" hidden="1" customHeight="1">
      <c r="A729" s="129">
        <f>IF(B728&lt;&gt;"",COUNTA(B$6:B728),"")</f>
        <v>723</v>
      </c>
      <c r="B729" s="217">
        <v>5535</v>
      </c>
      <c r="C729" s="249" t="s">
        <v>650</v>
      </c>
      <c r="D729" s="198">
        <v>2584</v>
      </c>
      <c r="E729" s="215" t="str">
        <f>VLOOKUP($B729,'trong tai xe'!A$1:B$201,2,0)</f>
        <v>2.5T</v>
      </c>
      <c r="F729" s="64" t="s">
        <v>119</v>
      </c>
      <c r="G729" s="132" t="str">
        <f>VLOOKUP(F729,Destination!$B$3:$E$337,2,0)</f>
        <v>LONG AN</v>
      </c>
      <c r="H729" s="133">
        <f>VLOOKUP(F729,Destination!$B$2:$E$337,4,0)</f>
        <v>60</v>
      </c>
      <c r="I729" s="133">
        <f t="shared" si="24"/>
        <v>60</v>
      </c>
      <c r="J729" s="134">
        <f>INDEX(Cost!$A$2:$G$26,MATCH(I729,Cost!$A$2:$A$26,0),MATCH($E729,Cost!$A$2:$G$2,0))</f>
        <v>712310</v>
      </c>
      <c r="K729" s="141"/>
      <c r="L729" s="142"/>
      <c r="M729" s="228">
        <f t="shared" si="25"/>
        <v>712310</v>
      </c>
      <c r="N729" s="230"/>
      <c r="O729" s="144" t="str">
        <f>VLOOKUP($F729,Destination!B$3:G$338,6,0)</f>
        <v>THÙNG</v>
      </c>
      <c r="P729" s="231"/>
      <c r="Q729" s="198"/>
      <c r="AI729" s="149"/>
      <c r="AJ729" s="149"/>
      <c r="AK729" s="149"/>
      <c r="AL729" s="149"/>
      <c r="AM729" s="149"/>
      <c r="AN729" s="149"/>
      <c r="AO729" s="149"/>
      <c r="AP729" s="149"/>
      <c r="AQ729" s="149"/>
      <c r="AR729" s="149"/>
      <c r="AS729" s="149"/>
      <c r="AT729" s="149"/>
      <c r="AU729" s="149"/>
      <c r="AV729" s="149"/>
      <c r="AW729" s="149"/>
      <c r="AX729" s="149"/>
      <c r="AY729" s="149"/>
      <c r="AZ729" s="149"/>
      <c r="BA729" s="149"/>
      <c r="BB729" s="149"/>
      <c r="BC729" s="149"/>
      <c r="BD729" s="149"/>
      <c r="BE729" s="149"/>
      <c r="BF729" s="149"/>
      <c r="BG729" s="149"/>
      <c r="BH729" s="149"/>
      <c r="BI729" s="149"/>
      <c r="BJ729" s="149"/>
      <c r="BK729" s="149"/>
      <c r="BL729" s="149"/>
      <c r="BM729" s="149"/>
      <c r="BN729" s="149"/>
      <c r="BO729" s="149"/>
      <c r="BP729" s="149"/>
      <c r="BQ729" s="149"/>
      <c r="BR729" s="149"/>
      <c r="BS729" s="149"/>
      <c r="BT729" s="149"/>
      <c r="BU729" s="149"/>
      <c r="BV729" s="149"/>
      <c r="BW729" s="149"/>
      <c r="BX729" s="149"/>
      <c r="BY729" s="149"/>
      <c r="BZ729" s="149"/>
      <c r="CA729" s="149"/>
      <c r="CB729" s="149"/>
      <c r="CC729" s="149"/>
      <c r="CD729" s="149"/>
      <c r="CE729" s="149"/>
      <c r="CF729" s="149"/>
      <c r="CG729" s="149"/>
      <c r="CH729" s="149"/>
      <c r="CI729" s="149"/>
      <c r="CJ729" s="149"/>
      <c r="CK729" s="149"/>
      <c r="CL729" s="149"/>
      <c r="CM729" s="149"/>
      <c r="CN729" s="149"/>
      <c r="CO729" s="149"/>
      <c r="CP729" s="149"/>
      <c r="CQ729" s="149"/>
      <c r="CR729" s="149"/>
      <c r="CS729" s="149"/>
      <c r="CT729" s="149"/>
      <c r="CU729" s="149"/>
      <c r="CV729" s="149"/>
      <c r="CW729" s="149"/>
      <c r="CX729" s="149"/>
      <c r="CY729" s="149"/>
      <c r="CZ729" s="149"/>
      <c r="DA729" s="149"/>
      <c r="DB729" s="149"/>
      <c r="DC729" s="149"/>
      <c r="DD729" s="149"/>
      <c r="DE729" s="149"/>
      <c r="DF729" s="149"/>
      <c r="DG729" s="149"/>
      <c r="DH729" s="149"/>
      <c r="DI729" s="149"/>
    </row>
    <row r="730" spans="1:113" s="113" customFormat="1" ht="21.75" customHeight="1">
      <c r="A730" s="129">
        <f>IF(B729&lt;&gt;"",COUNTA(B$6:B729),"")</f>
        <v>724</v>
      </c>
      <c r="B730" s="217">
        <v>8548</v>
      </c>
      <c r="C730" s="249" t="s">
        <v>650</v>
      </c>
      <c r="D730" s="198">
        <v>2642</v>
      </c>
      <c r="E730" s="215" t="str">
        <f>VLOOKUP($B730,'trong tai xe'!A$1:B$201,2,0)</f>
        <v>2.5T</v>
      </c>
      <c r="F730" s="64" t="s">
        <v>69</v>
      </c>
      <c r="G730" s="132" t="str">
        <f>VLOOKUP(F730,Destination!$B$3:$E$337,2,0)</f>
        <v>HCM(Q9)</v>
      </c>
      <c r="H730" s="133">
        <f>VLOOKUP(F730,Destination!$B$2:$E$337,4,0)</f>
        <v>27</v>
      </c>
      <c r="I730" s="133">
        <f t="shared" si="24"/>
        <v>30</v>
      </c>
      <c r="J730" s="134">
        <f>INDEX(Cost!$A$2:$G$26,MATCH(I730,Cost!$A$2:$A$26,0),MATCH($E730,Cost!$A$2:$G$2,0))</f>
        <v>514557</v>
      </c>
      <c r="K730" s="141"/>
      <c r="L730" s="142"/>
      <c r="M730" s="228">
        <f t="shared" si="25"/>
        <v>514557</v>
      </c>
      <c r="N730" s="230"/>
      <c r="O730" s="144" t="str">
        <f>VLOOKUP($F730,Destination!B$3:G$338,6,0)</f>
        <v>THÙNG</v>
      </c>
      <c r="P730" s="231"/>
      <c r="Q730" s="198"/>
      <c r="AI730" s="149"/>
      <c r="AJ730" s="149"/>
      <c r="AK730" s="149"/>
      <c r="AL730" s="149"/>
      <c r="AM730" s="149"/>
      <c r="AN730" s="149"/>
      <c r="AO730" s="149"/>
      <c r="AP730" s="149"/>
      <c r="AQ730" s="149"/>
      <c r="AR730" s="149"/>
      <c r="AS730" s="149"/>
      <c r="AT730" s="149"/>
      <c r="AU730" s="149"/>
      <c r="AV730" s="149"/>
      <c r="AW730" s="149"/>
      <c r="AX730" s="149"/>
      <c r="AY730" s="149"/>
      <c r="AZ730" s="149"/>
      <c r="BA730" s="149"/>
      <c r="BB730" s="149"/>
      <c r="BC730" s="149"/>
      <c r="BD730" s="149"/>
      <c r="BE730" s="149"/>
      <c r="BF730" s="149"/>
      <c r="BG730" s="149"/>
      <c r="BH730" s="149"/>
      <c r="BI730" s="149"/>
      <c r="BJ730" s="149"/>
      <c r="BK730" s="149"/>
      <c r="BL730" s="149"/>
      <c r="BM730" s="149"/>
      <c r="BN730" s="149"/>
      <c r="BO730" s="149"/>
      <c r="BP730" s="149"/>
      <c r="BQ730" s="149"/>
      <c r="BR730" s="149"/>
      <c r="BS730" s="149"/>
      <c r="BT730" s="149"/>
      <c r="BU730" s="149"/>
      <c r="BV730" s="149"/>
      <c r="BW730" s="149"/>
      <c r="BX730" s="149"/>
      <c r="BY730" s="149"/>
      <c r="BZ730" s="149"/>
      <c r="CA730" s="149"/>
      <c r="CB730" s="149"/>
      <c r="CC730" s="149"/>
      <c r="CD730" s="149"/>
      <c r="CE730" s="149"/>
      <c r="CF730" s="149"/>
      <c r="CG730" s="149"/>
      <c r="CH730" s="149"/>
      <c r="CI730" s="149"/>
      <c r="CJ730" s="149"/>
      <c r="CK730" s="149"/>
      <c r="CL730" s="149"/>
      <c r="CM730" s="149"/>
      <c r="CN730" s="149"/>
      <c r="CO730" s="149"/>
      <c r="CP730" s="149"/>
      <c r="CQ730" s="149"/>
      <c r="CR730" s="149"/>
      <c r="CS730" s="149"/>
      <c r="CT730" s="149"/>
      <c r="CU730" s="149"/>
      <c r="CV730" s="149"/>
      <c r="CW730" s="149"/>
      <c r="CX730" s="149"/>
      <c r="CY730" s="149"/>
      <c r="CZ730" s="149"/>
      <c r="DA730" s="149"/>
      <c r="DB730" s="149"/>
      <c r="DC730" s="149"/>
      <c r="DD730" s="149"/>
      <c r="DE730" s="149"/>
      <c r="DF730" s="149"/>
      <c r="DG730" s="149"/>
      <c r="DH730" s="149"/>
      <c r="DI730" s="149"/>
    </row>
    <row r="731" spans="1:113" s="113" customFormat="1" ht="21.75" hidden="1" customHeight="1">
      <c r="A731" s="129">
        <f>IF(B730&lt;&gt;"",COUNTA(B$6:B730),"")</f>
        <v>725</v>
      </c>
      <c r="B731" s="217">
        <v>12803</v>
      </c>
      <c r="C731" s="249" t="s">
        <v>650</v>
      </c>
      <c r="D731" s="198">
        <v>2528</v>
      </c>
      <c r="E731" s="215" t="str">
        <f>VLOOKUP($B731,'trong tai xe'!A$1:B$201,2,0)</f>
        <v>2.5T</v>
      </c>
      <c r="F731" s="64" t="s">
        <v>69</v>
      </c>
      <c r="G731" s="132" t="str">
        <f>VLOOKUP(F731,Destination!$B$3:$E$337,2,0)</f>
        <v>HCM(Q9)</v>
      </c>
      <c r="H731" s="133">
        <f>VLOOKUP(F731,Destination!$B$2:$E$337,4,0)</f>
        <v>27</v>
      </c>
      <c r="I731" s="133">
        <f t="shared" si="24"/>
        <v>30</v>
      </c>
      <c r="J731" s="134">
        <f>INDEX(Cost!$A$2:$G$26,MATCH(I731,Cost!$A$2:$A$26,0),MATCH($E731,Cost!$A$2:$G$2,0))</f>
        <v>514557</v>
      </c>
      <c r="K731" s="141"/>
      <c r="L731" s="142"/>
      <c r="M731" s="228">
        <f t="shared" si="25"/>
        <v>514557</v>
      </c>
      <c r="N731" s="230"/>
      <c r="O731" s="144" t="str">
        <f>VLOOKUP($F731,Destination!B$3:G$338,6,0)</f>
        <v>THÙNG</v>
      </c>
      <c r="P731" s="231"/>
      <c r="Q731" s="198"/>
      <c r="AI731" s="149"/>
      <c r="AJ731" s="149"/>
      <c r="AK731" s="149"/>
      <c r="AL731" s="149"/>
      <c r="AM731" s="149"/>
      <c r="AN731" s="149"/>
      <c r="AO731" s="149"/>
      <c r="AP731" s="149"/>
      <c r="AQ731" s="149"/>
      <c r="AR731" s="149"/>
      <c r="AS731" s="149"/>
      <c r="AT731" s="149"/>
      <c r="AU731" s="149"/>
      <c r="AV731" s="149"/>
      <c r="AW731" s="149"/>
      <c r="AX731" s="149"/>
      <c r="AY731" s="149"/>
      <c r="AZ731" s="149"/>
      <c r="BA731" s="149"/>
      <c r="BB731" s="149"/>
      <c r="BC731" s="149"/>
      <c r="BD731" s="149"/>
      <c r="BE731" s="149"/>
      <c r="BF731" s="149"/>
      <c r="BG731" s="149"/>
      <c r="BH731" s="149"/>
      <c r="BI731" s="149"/>
      <c r="BJ731" s="149"/>
      <c r="BK731" s="149"/>
      <c r="BL731" s="149"/>
      <c r="BM731" s="149"/>
      <c r="BN731" s="149"/>
      <c r="BO731" s="149"/>
      <c r="BP731" s="149"/>
      <c r="BQ731" s="149"/>
      <c r="BR731" s="149"/>
      <c r="BS731" s="149"/>
      <c r="BT731" s="149"/>
      <c r="BU731" s="149"/>
      <c r="BV731" s="149"/>
      <c r="BW731" s="149"/>
      <c r="BX731" s="149"/>
      <c r="BY731" s="149"/>
      <c r="BZ731" s="149"/>
      <c r="CA731" s="149"/>
      <c r="CB731" s="149"/>
      <c r="CC731" s="149"/>
      <c r="CD731" s="149"/>
      <c r="CE731" s="149"/>
      <c r="CF731" s="149"/>
      <c r="CG731" s="149"/>
      <c r="CH731" s="149"/>
      <c r="CI731" s="149"/>
      <c r="CJ731" s="149"/>
      <c r="CK731" s="149"/>
      <c r="CL731" s="149"/>
      <c r="CM731" s="149"/>
      <c r="CN731" s="149"/>
      <c r="CO731" s="149"/>
      <c r="CP731" s="149"/>
      <c r="CQ731" s="149"/>
      <c r="CR731" s="149"/>
      <c r="CS731" s="149"/>
      <c r="CT731" s="149"/>
      <c r="CU731" s="149"/>
      <c r="CV731" s="149"/>
      <c r="CW731" s="149"/>
      <c r="CX731" s="149"/>
      <c r="CY731" s="149"/>
      <c r="CZ731" s="149"/>
      <c r="DA731" s="149"/>
      <c r="DB731" s="149"/>
      <c r="DC731" s="149"/>
      <c r="DD731" s="149"/>
      <c r="DE731" s="149"/>
      <c r="DF731" s="149"/>
      <c r="DG731" s="149"/>
      <c r="DH731" s="149"/>
      <c r="DI731" s="149"/>
    </row>
    <row r="732" spans="1:113" s="113" customFormat="1" ht="21.75" hidden="1" customHeight="1">
      <c r="A732" s="129">
        <f>IF(B731&lt;&gt;"",COUNTA(B$6:B731),"")</f>
        <v>726</v>
      </c>
      <c r="B732" s="254" t="s">
        <v>43</v>
      </c>
      <c r="C732" s="249" t="s">
        <v>650</v>
      </c>
      <c r="D732" s="198">
        <v>2525</v>
      </c>
      <c r="E732" s="215" t="str">
        <f>VLOOKUP($B732,'trong tai xe'!A$1:B$201,2,0)</f>
        <v>8T</v>
      </c>
      <c r="F732" s="64" t="s">
        <v>140</v>
      </c>
      <c r="G732" s="132" t="str">
        <f>VLOOKUP(F732,Destination!$B$3:$E$337,2,0)</f>
        <v>Vung Tau</v>
      </c>
      <c r="H732" s="133">
        <f>VLOOKUP(F732,Destination!$B$2:$E$337,4,0)</f>
        <v>100</v>
      </c>
      <c r="I732" s="133">
        <f t="shared" si="24"/>
        <v>100</v>
      </c>
      <c r="J732" s="134">
        <f>INDEX(Cost!$A$2:$G$26,MATCH(I732,Cost!$A$2:$A$26,0),MATCH($E732,Cost!$A$2:$G$2,0))</f>
        <v>1868569</v>
      </c>
      <c r="K732" s="141"/>
      <c r="L732" s="142"/>
      <c r="M732" s="228">
        <f t="shared" si="25"/>
        <v>1868569</v>
      </c>
      <c r="N732" s="230"/>
      <c r="O732" s="144">
        <f>VLOOKUP($F732,Destination!B$3:G$338,6,0)</f>
        <v>0</v>
      </c>
      <c r="P732" s="231"/>
      <c r="Q732" s="198"/>
      <c r="AI732" s="149"/>
      <c r="AJ732" s="149"/>
      <c r="AK732" s="149"/>
      <c r="AL732" s="149"/>
      <c r="AM732" s="149"/>
      <c r="AN732" s="149"/>
      <c r="AO732" s="149"/>
      <c r="AP732" s="149"/>
      <c r="AQ732" s="149"/>
      <c r="AR732" s="149"/>
      <c r="AS732" s="149"/>
      <c r="AT732" s="149"/>
      <c r="AU732" s="149"/>
      <c r="AV732" s="149"/>
      <c r="AW732" s="149"/>
      <c r="AX732" s="149"/>
      <c r="AY732" s="149"/>
      <c r="AZ732" s="149"/>
      <c r="BA732" s="149"/>
      <c r="BB732" s="149"/>
      <c r="BC732" s="149"/>
      <c r="BD732" s="149"/>
      <c r="BE732" s="149"/>
      <c r="BF732" s="149"/>
      <c r="BG732" s="149"/>
      <c r="BH732" s="149"/>
      <c r="BI732" s="149"/>
      <c r="BJ732" s="149"/>
      <c r="BK732" s="149"/>
      <c r="BL732" s="149"/>
      <c r="BM732" s="149"/>
      <c r="BN732" s="149"/>
      <c r="BO732" s="149"/>
      <c r="BP732" s="149"/>
      <c r="BQ732" s="149"/>
      <c r="BR732" s="149"/>
      <c r="BS732" s="149"/>
      <c r="BT732" s="149"/>
      <c r="BU732" s="149"/>
      <c r="BV732" s="149"/>
      <c r="BW732" s="149"/>
      <c r="BX732" s="149"/>
      <c r="BY732" s="149"/>
      <c r="BZ732" s="149"/>
      <c r="CA732" s="149"/>
      <c r="CB732" s="149"/>
      <c r="CC732" s="149"/>
      <c r="CD732" s="149"/>
      <c r="CE732" s="149"/>
      <c r="CF732" s="149"/>
      <c r="CG732" s="149"/>
      <c r="CH732" s="149"/>
      <c r="CI732" s="149"/>
      <c r="CJ732" s="149"/>
      <c r="CK732" s="149"/>
      <c r="CL732" s="149"/>
      <c r="CM732" s="149"/>
      <c r="CN732" s="149"/>
      <c r="CO732" s="149"/>
      <c r="CP732" s="149"/>
      <c r="CQ732" s="149"/>
      <c r="CR732" s="149"/>
      <c r="CS732" s="149"/>
      <c r="CT732" s="149"/>
      <c r="CU732" s="149"/>
      <c r="CV732" s="149"/>
      <c r="CW732" s="149"/>
      <c r="CX732" s="149"/>
      <c r="CY732" s="149"/>
      <c r="CZ732" s="149"/>
      <c r="DA732" s="149"/>
      <c r="DB732" s="149"/>
      <c r="DC732" s="149"/>
      <c r="DD732" s="149"/>
      <c r="DE732" s="149"/>
      <c r="DF732" s="149"/>
      <c r="DG732" s="149"/>
      <c r="DH732" s="149"/>
      <c r="DI732" s="149"/>
    </row>
    <row r="733" spans="1:113" s="113" customFormat="1" ht="21.75" hidden="1" customHeight="1">
      <c r="A733" s="129">
        <f>IF(B732&lt;&gt;"",COUNTA(B$6:B732),"")</f>
        <v>727</v>
      </c>
      <c r="B733" s="217">
        <v>13780</v>
      </c>
      <c r="C733" s="249" t="s">
        <v>650</v>
      </c>
      <c r="D733" s="198">
        <v>2517</v>
      </c>
      <c r="E733" s="215" t="str">
        <f>VLOOKUP($B733,'trong tai xe'!A$1:B$201,2,0)</f>
        <v>5T</v>
      </c>
      <c r="F733" s="64" t="s">
        <v>69</v>
      </c>
      <c r="G733" s="132" t="str">
        <f>VLOOKUP(F733,Destination!$B$3:$E$337,2,0)</f>
        <v>HCM(Q9)</v>
      </c>
      <c r="H733" s="133">
        <f>VLOOKUP(F733,Destination!$B$2:$E$337,4,0)</f>
        <v>27</v>
      </c>
      <c r="I733" s="133">
        <f t="shared" si="24"/>
        <v>30</v>
      </c>
      <c r="J733" s="134">
        <f>INDEX(Cost!$A$2:$G$26,MATCH(I733,Cost!$A$2:$A$26,0),MATCH($E733,Cost!$A$2:$G$2,0))</f>
        <v>691065</v>
      </c>
      <c r="K733" s="141"/>
      <c r="L733" s="142"/>
      <c r="M733" s="228">
        <f t="shared" si="25"/>
        <v>691065</v>
      </c>
      <c r="N733" s="230"/>
      <c r="O733" s="144" t="str">
        <f>VLOOKUP($F733,Destination!B$3:G$338,6,0)</f>
        <v>THÙNG</v>
      </c>
      <c r="P733" s="231"/>
      <c r="Q733" s="198"/>
      <c r="AI733" s="149"/>
      <c r="AJ733" s="149"/>
      <c r="AK733" s="149"/>
      <c r="AL733" s="149"/>
      <c r="AM733" s="149"/>
      <c r="AN733" s="149"/>
      <c r="AO733" s="149"/>
      <c r="AP733" s="149"/>
      <c r="AQ733" s="149"/>
      <c r="AR733" s="149"/>
      <c r="AS733" s="149"/>
      <c r="AT733" s="149"/>
      <c r="AU733" s="149"/>
      <c r="AV733" s="149"/>
      <c r="AW733" s="149"/>
      <c r="AX733" s="149"/>
      <c r="AY733" s="149"/>
      <c r="AZ733" s="149"/>
      <c r="BA733" s="149"/>
      <c r="BB733" s="149"/>
      <c r="BC733" s="149"/>
      <c r="BD733" s="149"/>
      <c r="BE733" s="149"/>
      <c r="BF733" s="149"/>
      <c r="BG733" s="149"/>
      <c r="BH733" s="149"/>
      <c r="BI733" s="149"/>
      <c r="BJ733" s="149"/>
      <c r="BK733" s="149"/>
      <c r="BL733" s="149"/>
      <c r="BM733" s="149"/>
      <c r="BN733" s="149"/>
      <c r="BO733" s="149"/>
      <c r="BP733" s="149"/>
      <c r="BQ733" s="149"/>
      <c r="BR733" s="149"/>
      <c r="BS733" s="149"/>
      <c r="BT733" s="149"/>
      <c r="BU733" s="149"/>
      <c r="BV733" s="149"/>
      <c r="BW733" s="149"/>
      <c r="BX733" s="149"/>
      <c r="BY733" s="149"/>
      <c r="BZ733" s="149"/>
      <c r="CA733" s="149"/>
      <c r="CB733" s="149"/>
      <c r="CC733" s="149"/>
      <c r="CD733" s="149"/>
      <c r="CE733" s="149"/>
      <c r="CF733" s="149"/>
      <c r="CG733" s="149"/>
      <c r="CH733" s="149"/>
      <c r="CI733" s="149"/>
      <c r="CJ733" s="149"/>
      <c r="CK733" s="149"/>
      <c r="CL733" s="149"/>
      <c r="CM733" s="149"/>
      <c r="CN733" s="149"/>
      <c r="CO733" s="149"/>
      <c r="CP733" s="149"/>
      <c r="CQ733" s="149"/>
      <c r="CR733" s="149"/>
      <c r="CS733" s="149"/>
      <c r="CT733" s="149"/>
      <c r="CU733" s="149"/>
      <c r="CV733" s="149"/>
      <c r="CW733" s="149"/>
      <c r="CX733" s="149"/>
      <c r="CY733" s="149"/>
      <c r="CZ733" s="149"/>
      <c r="DA733" s="149"/>
      <c r="DB733" s="149"/>
      <c r="DC733" s="149"/>
      <c r="DD733" s="149"/>
      <c r="DE733" s="149"/>
      <c r="DF733" s="149"/>
      <c r="DG733" s="149"/>
      <c r="DH733" s="149"/>
      <c r="DI733" s="149"/>
    </row>
    <row r="734" spans="1:113" s="113" customFormat="1" ht="21.75" hidden="1" customHeight="1">
      <c r="A734" s="129">
        <f>IF(B733&lt;&gt;"",COUNTA(B$6:B733),"")</f>
        <v>728</v>
      </c>
      <c r="B734" s="217">
        <v>17246</v>
      </c>
      <c r="C734" s="249" t="s">
        <v>650</v>
      </c>
      <c r="D734" s="198">
        <v>2512</v>
      </c>
      <c r="E734" s="215" t="str">
        <f>VLOOKUP($B734,'trong tai xe'!A$1:B$201,2,0)</f>
        <v>8T</v>
      </c>
      <c r="F734" s="64" t="s">
        <v>89</v>
      </c>
      <c r="G734" s="132" t="str">
        <f>VLOOKUP(F734,Destination!$B$3:$E$337,2,0)</f>
        <v>Binh Duong</v>
      </c>
      <c r="H734" s="133">
        <f>VLOOKUP(F734,Destination!$B$2:$E$337,4,0)</f>
        <v>10</v>
      </c>
      <c r="I734" s="133">
        <f t="shared" si="24"/>
        <v>10</v>
      </c>
      <c r="J734" s="134">
        <f>INDEX(Cost!$A$2:$G$26,MATCH(I734,Cost!$A$2:$A$26,0),MATCH($E734,Cost!$A$2:$G$2,0))</f>
        <v>941356</v>
      </c>
      <c r="K734" s="141"/>
      <c r="L734" s="142"/>
      <c r="M734" s="228">
        <f t="shared" si="25"/>
        <v>941356</v>
      </c>
      <c r="N734" s="230"/>
      <c r="O734" s="144" t="str">
        <f>VLOOKUP($F734,Destination!B$3:G$338,6,0)</f>
        <v>THÙNG</v>
      </c>
      <c r="P734" s="231"/>
      <c r="Q734" s="198"/>
      <c r="AI734" s="149"/>
      <c r="AJ734" s="149"/>
      <c r="AK734" s="149"/>
      <c r="AL734" s="149"/>
      <c r="AM734" s="149"/>
      <c r="AN734" s="149"/>
      <c r="AO734" s="149"/>
      <c r="AP734" s="149"/>
      <c r="AQ734" s="149"/>
      <c r="AR734" s="149"/>
      <c r="AS734" s="149"/>
      <c r="AT734" s="149"/>
      <c r="AU734" s="149"/>
      <c r="AV734" s="149"/>
      <c r="AW734" s="149"/>
      <c r="AX734" s="149"/>
      <c r="AY734" s="149"/>
      <c r="AZ734" s="149"/>
      <c r="BA734" s="149"/>
      <c r="BB734" s="149"/>
      <c r="BC734" s="149"/>
      <c r="BD734" s="149"/>
      <c r="BE734" s="149"/>
      <c r="BF734" s="149"/>
      <c r="BG734" s="149"/>
      <c r="BH734" s="149"/>
      <c r="BI734" s="149"/>
      <c r="BJ734" s="149"/>
      <c r="BK734" s="149"/>
      <c r="BL734" s="149"/>
      <c r="BM734" s="149"/>
      <c r="BN734" s="149"/>
      <c r="BO734" s="149"/>
      <c r="BP734" s="149"/>
      <c r="BQ734" s="149"/>
      <c r="BR734" s="149"/>
      <c r="BS734" s="149"/>
      <c r="BT734" s="149"/>
      <c r="BU734" s="149"/>
      <c r="BV734" s="149"/>
      <c r="BW734" s="149"/>
      <c r="BX734" s="149"/>
      <c r="BY734" s="149"/>
      <c r="BZ734" s="149"/>
      <c r="CA734" s="149"/>
      <c r="CB734" s="149"/>
      <c r="CC734" s="149"/>
      <c r="CD734" s="149"/>
      <c r="CE734" s="149"/>
      <c r="CF734" s="149"/>
      <c r="CG734" s="149"/>
      <c r="CH734" s="149"/>
      <c r="CI734" s="149"/>
      <c r="CJ734" s="149"/>
      <c r="CK734" s="149"/>
      <c r="CL734" s="149"/>
      <c r="CM734" s="149"/>
      <c r="CN734" s="149"/>
      <c r="CO734" s="149"/>
      <c r="CP734" s="149"/>
      <c r="CQ734" s="149"/>
      <c r="CR734" s="149"/>
      <c r="CS734" s="149"/>
      <c r="CT734" s="149"/>
      <c r="CU734" s="149"/>
      <c r="CV734" s="149"/>
      <c r="CW734" s="149"/>
      <c r="CX734" s="149"/>
      <c r="CY734" s="149"/>
      <c r="CZ734" s="149"/>
      <c r="DA734" s="149"/>
      <c r="DB734" s="149"/>
      <c r="DC734" s="149"/>
      <c r="DD734" s="149"/>
      <c r="DE734" s="149"/>
      <c r="DF734" s="149"/>
      <c r="DG734" s="149"/>
      <c r="DH734" s="149"/>
      <c r="DI734" s="149"/>
    </row>
    <row r="735" spans="1:113" s="113" customFormat="1" ht="21.75" hidden="1" customHeight="1">
      <c r="A735" s="129">
        <f>IF(B734&lt;&gt;"",COUNTA(B$6:B734),"")</f>
        <v>729</v>
      </c>
      <c r="B735" s="217">
        <v>18140</v>
      </c>
      <c r="C735" s="249" t="s">
        <v>650</v>
      </c>
      <c r="D735" s="198">
        <v>2514</v>
      </c>
      <c r="E735" s="215" t="str">
        <f>VLOOKUP($B735,'trong tai xe'!A$1:B$201,2,0)</f>
        <v>5T</v>
      </c>
      <c r="F735" s="64" t="s">
        <v>69</v>
      </c>
      <c r="G735" s="132" t="str">
        <f>VLOOKUP(F735,Destination!$B$3:$E$337,2,0)</f>
        <v>HCM(Q9)</v>
      </c>
      <c r="H735" s="133">
        <f>VLOOKUP(F735,Destination!$B$2:$E$337,4,0)</f>
        <v>27</v>
      </c>
      <c r="I735" s="133">
        <f t="shared" si="24"/>
        <v>30</v>
      </c>
      <c r="J735" s="134">
        <f>INDEX(Cost!$A$2:$G$26,MATCH(I735,Cost!$A$2:$A$26,0),MATCH($E735,Cost!$A$2:$G$2,0))</f>
        <v>691065</v>
      </c>
      <c r="K735" s="141"/>
      <c r="L735" s="142"/>
      <c r="M735" s="228">
        <f t="shared" si="25"/>
        <v>691065</v>
      </c>
      <c r="N735" s="230"/>
      <c r="O735" s="144" t="str">
        <f>VLOOKUP($F735,Destination!B$3:G$338,6,0)</f>
        <v>THÙNG</v>
      </c>
      <c r="P735" s="231"/>
      <c r="Q735" s="198"/>
      <c r="AI735" s="149"/>
      <c r="AJ735" s="149"/>
      <c r="AK735" s="149"/>
      <c r="AL735" s="149"/>
      <c r="AM735" s="149"/>
      <c r="AN735" s="149"/>
      <c r="AO735" s="149"/>
      <c r="AP735" s="149"/>
      <c r="AQ735" s="149"/>
      <c r="AR735" s="149"/>
      <c r="AS735" s="149"/>
      <c r="AT735" s="149"/>
      <c r="AU735" s="149"/>
      <c r="AV735" s="149"/>
      <c r="AW735" s="149"/>
      <c r="AX735" s="149"/>
      <c r="AY735" s="149"/>
      <c r="AZ735" s="149"/>
      <c r="BA735" s="149"/>
      <c r="BB735" s="149"/>
      <c r="BC735" s="149"/>
      <c r="BD735" s="149"/>
      <c r="BE735" s="149"/>
      <c r="BF735" s="149"/>
      <c r="BG735" s="149"/>
      <c r="BH735" s="149"/>
      <c r="BI735" s="149"/>
      <c r="BJ735" s="149"/>
      <c r="BK735" s="149"/>
      <c r="BL735" s="149"/>
      <c r="BM735" s="149"/>
      <c r="BN735" s="149"/>
      <c r="BO735" s="149"/>
      <c r="BP735" s="149"/>
      <c r="BQ735" s="149"/>
      <c r="BR735" s="149"/>
      <c r="BS735" s="149"/>
      <c r="BT735" s="149"/>
      <c r="BU735" s="149"/>
      <c r="BV735" s="149"/>
      <c r="BW735" s="149"/>
      <c r="BX735" s="149"/>
      <c r="BY735" s="149"/>
      <c r="BZ735" s="149"/>
      <c r="CA735" s="149"/>
      <c r="CB735" s="149"/>
      <c r="CC735" s="149"/>
      <c r="CD735" s="149"/>
      <c r="CE735" s="149"/>
      <c r="CF735" s="149"/>
      <c r="CG735" s="149"/>
      <c r="CH735" s="149"/>
      <c r="CI735" s="149"/>
      <c r="CJ735" s="149"/>
      <c r="CK735" s="149"/>
      <c r="CL735" s="149"/>
      <c r="CM735" s="149"/>
      <c r="CN735" s="149"/>
      <c r="CO735" s="149"/>
      <c r="CP735" s="149"/>
      <c r="CQ735" s="149"/>
      <c r="CR735" s="149"/>
      <c r="CS735" s="149"/>
      <c r="CT735" s="149"/>
      <c r="CU735" s="149"/>
      <c r="CV735" s="149"/>
      <c r="CW735" s="149"/>
      <c r="CX735" s="149"/>
      <c r="CY735" s="149"/>
      <c r="CZ735" s="149"/>
      <c r="DA735" s="149"/>
      <c r="DB735" s="149"/>
      <c r="DC735" s="149"/>
      <c r="DD735" s="149"/>
      <c r="DE735" s="149"/>
      <c r="DF735" s="149"/>
      <c r="DG735" s="149"/>
      <c r="DH735" s="149"/>
      <c r="DI735" s="149"/>
    </row>
    <row r="736" spans="1:113" s="113" customFormat="1" ht="21.75" hidden="1" customHeight="1">
      <c r="A736" s="129">
        <f>IF(B735&lt;&gt;"",COUNTA(B$6:B735),"")</f>
        <v>730</v>
      </c>
      <c r="B736" s="217">
        <v>44457</v>
      </c>
      <c r="C736" s="249" t="s">
        <v>650</v>
      </c>
      <c r="D736" s="198">
        <v>2515</v>
      </c>
      <c r="E736" s="215" t="str">
        <f>VLOOKUP($B736,'trong tai xe'!A$1:B$201,2,0)</f>
        <v>2.5T</v>
      </c>
      <c r="F736" s="64" t="s">
        <v>94</v>
      </c>
      <c r="G736" s="132" t="str">
        <f>VLOOKUP(F736,Destination!$B$3:$E$337,2,0)</f>
        <v>Dong Nai</v>
      </c>
      <c r="H736" s="133">
        <f>VLOOKUP(F736,Destination!$B$2:$E$337,4,0)</f>
        <v>35</v>
      </c>
      <c r="I736" s="133">
        <f t="shared" si="24"/>
        <v>40</v>
      </c>
      <c r="J736" s="134">
        <f>INDEX(Cost!$A$2:$G$26,MATCH(I736,Cost!$A$2:$A$26,0),MATCH($E736,Cost!$A$2:$G$2,0))</f>
        <v>579395</v>
      </c>
      <c r="K736" s="141"/>
      <c r="L736" s="142"/>
      <c r="M736" s="228">
        <f t="shared" si="25"/>
        <v>579395</v>
      </c>
      <c r="N736" s="230"/>
      <c r="O736" s="144" t="str">
        <f>VLOOKUP($F736,Destination!B$3:G$338,6,0)</f>
        <v>THÙNG</v>
      </c>
      <c r="P736" s="231"/>
      <c r="Q736" s="198"/>
      <c r="AI736" s="149"/>
      <c r="AJ736" s="149"/>
      <c r="AK736" s="149"/>
      <c r="AL736" s="149"/>
      <c r="AM736" s="149"/>
      <c r="AN736" s="149"/>
      <c r="AO736" s="149"/>
      <c r="AP736" s="149"/>
      <c r="AQ736" s="149"/>
      <c r="AR736" s="149"/>
      <c r="AS736" s="149"/>
      <c r="AT736" s="149"/>
      <c r="AU736" s="149"/>
      <c r="AV736" s="149"/>
      <c r="AW736" s="149"/>
      <c r="AX736" s="149"/>
      <c r="AY736" s="149"/>
      <c r="AZ736" s="149"/>
      <c r="BA736" s="149"/>
      <c r="BB736" s="149"/>
      <c r="BC736" s="149"/>
      <c r="BD736" s="149"/>
      <c r="BE736" s="149"/>
      <c r="BF736" s="149"/>
      <c r="BG736" s="149"/>
      <c r="BH736" s="149"/>
      <c r="BI736" s="149"/>
      <c r="BJ736" s="149"/>
      <c r="BK736" s="149"/>
      <c r="BL736" s="149"/>
      <c r="BM736" s="149"/>
      <c r="BN736" s="149"/>
      <c r="BO736" s="149"/>
      <c r="BP736" s="149"/>
      <c r="BQ736" s="149"/>
      <c r="BR736" s="149"/>
      <c r="BS736" s="149"/>
      <c r="BT736" s="149"/>
      <c r="BU736" s="149"/>
      <c r="BV736" s="149"/>
      <c r="BW736" s="149"/>
      <c r="BX736" s="149"/>
      <c r="BY736" s="149"/>
      <c r="BZ736" s="149"/>
      <c r="CA736" s="149"/>
      <c r="CB736" s="149"/>
      <c r="CC736" s="149"/>
      <c r="CD736" s="149"/>
      <c r="CE736" s="149"/>
      <c r="CF736" s="149"/>
      <c r="CG736" s="149"/>
      <c r="CH736" s="149"/>
      <c r="CI736" s="149"/>
      <c r="CJ736" s="149"/>
      <c r="CK736" s="149"/>
      <c r="CL736" s="149"/>
      <c r="CM736" s="149"/>
      <c r="CN736" s="149"/>
      <c r="CO736" s="149"/>
      <c r="CP736" s="149"/>
      <c r="CQ736" s="149"/>
      <c r="CR736" s="149"/>
      <c r="CS736" s="149"/>
      <c r="CT736" s="149"/>
      <c r="CU736" s="149"/>
      <c r="CV736" s="149"/>
      <c r="CW736" s="149"/>
      <c r="CX736" s="149"/>
      <c r="CY736" s="149"/>
      <c r="CZ736" s="149"/>
      <c r="DA736" s="149"/>
      <c r="DB736" s="149"/>
      <c r="DC736" s="149"/>
      <c r="DD736" s="149"/>
      <c r="DE736" s="149"/>
      <c r="DF736" s="149"/>
      <c r="DG736" s="149"/>
      <c r="DH736" s="149"/>
      <c r="DI736" s="149"/>
    </row>
    <row r="737" spans="1:113" s="113" customFormat="1" ht="21.75" hidden="1" customHeight="1">
      <c r="A737" s="129">
        <f>IF(B736&lt;&gt;"",COUNTA(B$6:B736),"")</f>
        <v>731</v>
      </c>
      <c r="B737" s="217">
        <v>4662</v>
      </c>
      <c r="C737" s="249" t="s">
        <v>650</v>
      </c>
      <c r="D737" s="198">
        <v>2600</v>
      </c>
      <c r="E737" s="215" t="str">
        <f>VLOOKUP($B737,'trong tai xe'!A$1:B$201,2,0)</f>
        <v>2.5T</v>
      </c>
      <c r="F737" s="64" t="s">
        <v>132</v>
      </c>
      <c r="G737" s="132" t="str">
        <f>VLOOKUP(F737,Destination!$B$3:$E$337,2,0)</f>
        <v>Binh Duong</v>
      </c>
      <c r="H737" s="133">
        <f>VLOOKUP(F737,Destination!$B$2:$E$337,4,0)</f>
        <v>13</v>
      </c>
      <c r="I737" s="133">
        <f t="shared" si="24"/>
        <v>20</v>
      </c>
      <c r="J737" s="134">
        <f>INDEX(Cost!$A$2:$G$26,MATCH(I737,Cost!$A$2:$A$26,0),MATCH($E737,Cost!$A$2:$G$2,0))</f>
        <v>449720</v>
      </c>
      <c r="K737" s="141"/>
      <c r="L737" s="142"/>
      <c r="M737" s="228">
        <f t="shared" si="25"/>
        <v>449720</v>
      </c>
      <c r="N737" s="230"/>
      <c r="O737" s="144" t="str">
        <f>VLOOKUP($F737,Destination!B$3:G$338,6,0)</f>
        <v>THÙNG</v>
      </c>
      <c r="P737" s="231"/>
      <c r="Q737" s="198"/>
      <c r="AI737" s="149"/>
      <c r="AJ737" s="149"/>
      <c r="AK737" s="149"/>
      <c r="AL737" s="149"/>
      <c r="AM737" s="149"/>
      <c r="AN737" s="149"/>
      <c r="AO737" s="149"/>
      <c r="AP737" s="149"/>
      <c r="AQ737" s="149"/>
      <c r="AR737" s="149"/>
      <c r="AS737" s="149"/>
      <c r="AT737" s="149"/>
      <c r="AU737" s="149"/>
      <c r="AV737" s="149"/>
      <c r="AW737" s="149"/>
      <c r="AX737" s="149"/>
      <c r="AY737" s="149"/>
      <c r="AZ737" s="149"/>
      <c r="BA737" s="149"/>
      <c r="BB737" s="149"/>
      <c r="BC737" s="149"/>
      <c r="BD737" s="149"/>
      <c r="BE737" s="149"/>
      <c r="BF737" s="149"/>
      <c r="BG737" s="149"/>
      <c r="BH737" s="149"/>
      <c r="BI737" s="149"/>
      <c r="BJ737" s="149"/>
      <c r="BK737" s="149"/>
      <c r="BL737" s="149"/>
      <c r="BM737" s="149"/>
      <c r="BN737" s="149"/>
      <c r="BO737" s="149"/>
      <c r="BP737" s="149"/>
      <c r="BQ737" s="149"/>
      <c r="BR737" s="149"/>
      <c r="BS737" s="149"/>
      <c r="BT737" s="149"/>
      <c r="BU737" s="149"/>
      <c r="BV737" s="149"/>
      <c r="BW737" s="149"/>
      <c r="BX737" s="149"/>
      <c r="BY737" s="149"/>
      <c r="BZ737" s="149"/>
      <c r="CA737" s="149"/>
      <c r="CB737" s="149"/>
      <c r="CC737" s="149"/>
      <c r="CD737" s="149"/>
      <c r="CE737" s="149"/>
      <c r="CF737" s="149"/>
      <c r="CG737" s="149"/>
      <c r="CH737" s="149"/>
      <c r="CI737" s="149"/>
      <c r="CJ737" s="149"/>
      <c r="CK737" s="149"/>
      <c r="CL737" s="149"/>
      <c r="CM737" s="149"/>
      <c r="CN737" s="149"/>
      <c r="CO737" s="149"/>
      <c r="CP737" s="149"/>
      <c r="CQ737" s="149"/>
      <c r="CR737" s="149"/>
      <c r="CS737" s="149"/>
      <c r="CT737" s="149"/>
      <c r="CU737" s="149"/>
      <c r="CV737" s="149"/>
      <c r="CW737" s="149"/>
      <c r="CX737" s="149"/>
      <c r="CY737" s="149"/>
      <c r="CZ737" s="149"/>
      <c r="DA737" s="149"/>
      <c r="DB737" s="149"/>
      <c r="DC737" s="149"/>
      <c r="DD737" s="149"/>
      <c r="DE737" s="149"/>
      <c r="DF737" s="149"/>
      <c r="DG737" s="149"/>
      <c r="DH737" s="149"/>
      <c r="DI737" s="149"/>
    </row>
    <row r="738" spans="1:113" s="113" customFormat="1" ht="21.75" hidden="1" customHeight="1">
      <c r="A738" s="129">
        <f>IF(B737&lt;&gt;"",COUNTA(B$6:B737),"")</f>
        <v>732</v>
      </c>
      <c r="B738" s="217">
        <v>4662</v>
      </c>
      <c r="C738" s="249" t="s">
        <v>650</v>
      </c>
      <c r="D738" s="198">
        <v>2643</v>
      </c>
      <c r="E738" s="215" t="str">
        <f>VLOOKUP($B738,'trong tai xe'!A$1:B$201,2,0)</f>
        <v>2.5T</v>
      </c>
      <c r="F738" s="64" t="s">
        <v>90</v>
      </c>
      <c r="G738" s="132" t="str">
        <f>VLOOKUP(F738,Destination!$B$3:$E$337,2,0)</f>
        <v>Binh Duong</v>
      </c>
      <c r="H738" s="133">
        <f>VLOOKUP(F738,Destination!$B$2:$E$337,4,0)</f>
        <v>35</v>
      </c>
      <c r="I738" s="133">
        <f t="shared" si="24"/>
        <v>40</v>
      </c>
      <c r="J738" s="134">
        <f>INDEX(Cost!$A$2:$G$26,MATCH(I738,Cost!$A$2:$A$26,0),MATCH($E738,Cost!$A$2:$G$2,0))</f>
        <v>579395</v>
      </c>
      <c r="K738" s="141"/>
      <c r="L738" s="142"/>
      <c r="M738" s="228">
        <f t="shared" si="25"/>
        <v>579395</v>
      </c>
      <c r="N738" s="230"/>
      <c r="O738" s="144" t="str">
        <f>VLOOKUP($F738,Destination!B$3:G$338,6,0)</f>
        <v>THÙNG</v>
      </c>
      <c r="P738" s="231"/>
      <c r="Q738" s="198"/>
      <c r="AI738" s="149"/>
      <c r="AJ738" s="149"/>
      <c r="AK738" s="149"/>
      <c r="AL738" s="149"/>
      <c r="AM738" s="149"/>
      <c r="AN738" s="149"/>
      <c r="AO738" s="149"/>
      <c r="AP738" s="149"/>
      <c r="AQ738" s="149"/>
      <c r="AR738" s="149"/>
      <c r="AS738" s="149"/>
      <c r="AT738" s="149"/>
      <c r="AU738" s="149"/>
      <c r="AV738" s="149"/>
      <c r="AW738" s="149"/>
      <c r="AX738" s="149"/>
      <c r="AY738" s="149"/>
      <c r="AZ738" s="149"/>
      <c r="BA738" s="149"/>
      <c r="BB738" s="149"/>
      <c r="BC738" s="149"/>
      <c r="BD738" s="149"/>
      <c r="BE738" s="149"/>
      <c r="BF738" s="149"/>
      <c r="BG738" s="149"/>
      <c r="BH738" s="149"/>
      <c r="BI738" s="149"/>
      <c r="BJ738" s="149"/>
      <c r="BK738" s="149"/>
      <c r="BL738" s="149"/>
      <c r="BM738" s="149"/>
      <c r="BN738" s="149"/>
      <c r="BO738" s="149"/>
      <c r="BP738" s="149"/>
      <c r="BQ738" s="149"/>
      <c r="BR738" s="149"/>
      <c r="BS738" s="149"/>
      <c r="BT738" s="149"/>
      <c r="BU738" s="149"/>
      <c r="BV738" s="149"/>
      <c r="BW738" s="149"/>
      <c r="BX738" s="149"/>
      <c r="BY738" s="149"/>
      <c r="BZ738" s="149"/>
      <c r="CA738" s="149"/>
      <c r="CB738" s="149"/>
      <c r="CC738" s="149"/>
      <c r="CD738" s="149"/>
      <c r="CE738" s="149"/>
      <c r="CF738" s="149"/>
      <c r="CG738" s="149"/>
      <c r="CH738" s="149"/>
      <c r="CI738" s="149"/>
      <c r="CJ738" s="149"/>
      <c r="CK738" s="149"/>
      <c r="CL738" s="149"/>
      <c r="CM738" s="149"/>
      <c r="CN738" s="149"/>
      <c r="CO738" s="149"/>
      <c r="CP738" s="149"/>
      <c r="CQ738" s="149"/>
      <c r="CR738" s="149"/>
      <c r="CS738" s="149"/>
      <c r="CT738" s="149"/>
      <c r="CU738" s="149"/>
      <c r="CV738" s="149"/>
      <c r="CW738" s="149"/>
      <c r="CX738" s="149"/>
      <c r="CY738" s="149"/>
      <c r="CZ738" s="149"/>
      <c r="DA738" s="149"/>
      <c r="DB738" s="149"/>
      <c r="DC738" s="149"/>
      <c r="DD738" s="149"/>
      <c r="DE738" s="149"/>
      <c r="DF738" s="149"/>
      <c r="DG738" s="149"/>
      <c r="DH738" s="149"/>
      <c r="DI738" s="149"/>
    </row>
    <row r="739" spans="1:113" s="113" customFormat="1" ht="21.75" hidden="1" customHeight="1">
      <c r="A739" s="129">
        <f>IF(B738&lt;&gt;"",COUNTA(B$6:B738),"")</f>
        <v>733</v>
      </c>
      <c r="B739" s="217">
        <v>2959</v>
      </c>
      <c r="C739" s="249" t="s">
        <v>650</v>
      </c>
      <c r="D739" s="198">
        <v>2511</v>
      </c>
      <c r="E739" s="215" t="str">
        <f>VLOOKUP($B739,'trong tai xe'!A$1:B$201,2,0)</f>
        <v>2.5T</v>
      </c>
      <c r="F739" s="64" t="s">
        <v>125</v>
      </c>
      <c r="G739" s="132" t="str">
        <f>VLOOKUP(F739,Destination!$B$3:$E$337,2,0)</f>
        <v>Binh Duong</v>
      </c>
      <c r="H739" s="133">
        <f>VLOOKUP(F739,Destination!$B$2:$E$337,4,0)</f>
        <v>38</v>
      </c>
      <c r="I739" s="133">
        <f t="shared" si="24"/>
        <v>40</v>
      </c>
      <c r="J739" s="134">
        <f>INDEX(Cost!$A$2:$G$26,MATCH(I739,Cost!$A$2:$A$26,0),MATCH($E739,Cost!$A$2:$G$2,0))</f>
        <v>579395</v>
      </c>
      <c r="K739" s="141"/>
      <c r="L739" s="142"/>
      <c r="M739" s="228">
        <f t="shared" si="25"/>
        <v>579395</v>
      </c>
      <c r="N739" s="230"/>
      <c r="O739" s="144" t="str">
        <f>VLOOKUP($F739,Destination!B$3:G$338,6,0)</f>
        <v>THÙNG</v>
      </c>
      <c r="P739" s="231"/>
      <c r="Q739" s="198"/>
      <c r="AI739" s="149"/>
      <c r="AJ739" s="149"/>
      <c r="AK739" s="149"/>
      <c r="AL739" s="149"/>
      <c r="AM739" s="149"/>
      <c r="AN739" s="149"/>
      <c r="AO739" s="149"/>
      <c r="AP739" s="149"/>
      <c r="AQ739" s="149"/>
      <c r="AR739" s="149"/>
      <c r="AS739" s="149"/>
      <c r="AT739" s="149"/>
      <c r="AU739" s="149"/>
      <c r="AV739" s="149"/>
      <c r="AW739" s="149"/>
      <c r="AX739" s="149"/>
      <c r="AY739" s="149"/>
      <c r="AZ739" s="149"/>
      <c r="BA739" s="149"/>
      <c r="BB739" s="149"/>
      <c r="BC739" s="149"/>
      <c r="BD739" s="149"/>
      <c r="BE739" s="149"/>
      <c r="BF739" s="149"/>
      <c r="BG739" s="149"/>
      <c r="BH739" s="149"/>
      <c r="BI739" s="149"/>
      <c r="BJ739" s="149"/>
      <c r="BK739" s="149"/>
      <c r="BL739" s="149"/>
      <c r="BM739" s="149"/>
      <c r="BN739" s="149"/>
      <c r="BO739" s="149"/>
      <c r="BP739" s="149"/>
      <c r="BQ739" s="149"/>
      <c r="BR739" s="149"/>
      <c r="BS739" s="149"/>
      <c r="BT739" s="149"/>
      <c r="BU739" s="149"/>
      <c r="BV739" s="149"/>
      <c r="BW739" s="149"/>
      <c r="BX739" s="149"/>
      <c r="BY739" s="149"/>
      <c r="BZ739" s="149"/>
      <c r="CA739" s="149"/>
      <c r="CB739" s="149"/>
      <c r="CC739" s="149"/>
      <c r="CD739" s="149"/>
      <c r="CE739" s="149"/>
      <c r="CF739" s="149"/>
      <c r="CG739" s="149"/>
      <c r="CH739" s="149"/>
      <c r="CI739" s="149"/>
      <c r="CJ739" s="149"/>
      <c r="CK739" s="149"/>
      <c r="CL739" s="149"/>
      <c r="CM739" s="149"/>
      <c r="CN739" s="149"/>
      <c r="CO739" s="149"/>
      <c r="CP739" s="149"/>
      <c r="CQ739" s="149"/>
      <c r="CR739" s="149"/>
      <c r="CS739" s="149"/>
      <c r="CT739" s="149"/>
      <c r="CU739" s="149"/>
      <c r="CV739" s="149"/>
      <c r="CW739" s="149"/>
      <c r="CX739" s="149"/>
      <c r="CY739" s="149"/>
      <c r="CZ739" s="149"/>
      <c r="DA739" s="149"/>
      <c r="DB739" s="149"/>
      <c r="DC739" s="149"/>
      <c r="DD739" s="149"/>
      <c r="DE739" s="149"/>
      <c r="DF739" s="149"/>
      <c r="DG739" s="149"/>
      <c r="DH739" s="149"/>
      <c r="DI739" s="149"/>
    </row>
    <row r="740" spans="1:113" s="113" customFormat="1" ht="21.75" hidden="1" customHeight="1">
      <c r="A740" s="129">
        <f>IF(B739&lt;&gt;"",COUNTA(B$6:B739),"")</f>
        <v>734</v>
      </c>
      <c r="B740" s="217">
        <v>71306</v>
      </c>
      <c r="C740" s="249" t="s">
        <v>650</v>
      </c>
      <c r="D740" s="198">
        <v>2647</v>
      </c>
      <c r="E740" s="215" t="str">
        <f>VLOOKUP($B740,'trong tai xe'!A$1:B$201,2,0)</f>
        <v>8T</v>
      </c>
      <c r="F740" s="64" t="s">
        <v>81</v>
      </c>
      <c r="G740" s="132" t="str">
        <f>VLOOKUP(F740,Destination!$B$3:$E$337,2,0)</f>
        <v>Binh Duong</v>
      </c>
      <c r="H740" s="133">
        <f>VLOOKUP(F740,Destination!$B$2:$E$337,4,0)</f>
        <v>5</v>
      </c>
      <c r="I740" s="133">
        <f t="shared" si="24"/>
        <v>10</v>
      </c>
      <c r="J740" s="134">
        <f>INDEX(Cost!$A$2:$G$26,MATCH(I740,Cost!$A$2:$A$26,0),MATCH($E740,Cost!$A$2:$G$2,0))</f>
        <v>941356</v>
      </c>
      <c r="K740" s="141"/>
      <c r="L740" s="142"/>
      <c r="M740" s="228">
        <f t="shared" si="25"/>
        <v>941356</v>
      </c>
      <c r="N740" s="230"/>
      <c r="O740" s="144" t="str">
        <f>VLOOKUP($F740,Destination!B$3:G$338,6,0)</f>
        <v>THÙNG</v>
      </c>
      <c r="P740" s="231"/>
      <c r="Q740" s="198"/>
      <c r="AI740" s="149"/>
      <c r="AJ740" s="149"/>
      <c r="AK740" s="149"/>
      <c r="AL740" s="149"/>
      <c r="AM740" s="149"/>
      <c r="AN740" s="149"/>
      <c r="AO740" s="149"/>
      <c r="AP740" s="149"/>
      <c r="AQ740" s="149"/>
      <c r="AR740" s="149"/>
      <c r="AS740" s="149"/>
      <c r="AT740" s="149"/>
      <c r="AU740" s="149"/>
      <c r="AV740" s="149"/>
      <c r="AW740" s="149"/>
      <c r="AX740" s="149"/>
      <c r="AY740" s="149"/>
      <c r="AZ740" s="149"/>
      <c r="BA740" s="149"/>
      <c r="BB740" s="149"/>
      <c r="BC740" s="149"/>
      <c r="BD740" s="149"/>
      <c r="BE740" s="149"/>
      <c r="BF740" s="149"/>
      <c r="BG740" s="149"/>
      <c r="BH740" s="149"/>
      <c r="BI740" s="149"/>
      <c r="BJ740" s="149"/>
      <c r="BK740" s="149"/>
      <c r="BL740" s="149"/>
      <c r="BM740" s="149"/>
      <c r="BN740" s="149"/>
      <c r="BO740" s="149"/>
      <c r="BP740" s="149"/>
      <c r="BQ740" s="149"/>
      <c r="BR740" s="149"/>
      <c r="BS740" s="149"/>
      <c r="BT740" s="149"/>
      <c r="BU740" s="149"/>
      <c r="BV740" s="149"/>
      <c r="BW740" s="149"/>
      <c r="BX740" s="149"/>
      <c r="BY740" s="149"/>
      <c r="BZ740" s="149"/>
      <c r="CA740" s="149"/>
      <c r="CB740" s="149"/>
      <c r="CC740" s="149"/>
      <c r="CD740" s="149"/>
      <c r="CE740" s="149"/>
      <c r="CF740" s="149"/>
      <c r="CG740" s="149"/>
      <c r="CH740" s="149"/>
      <c r="CI740" s="149"/>
      <c r="CJ740" s="149"/>
      <c r="CK740" s="149"/>
      <c r="CL740" s="149"/>
      <c r="CM740" s="149"/>
      <c r="CN740" s="149"/>
      <c r="CO740" s="149"/>
      <c r="CP740" s="149"/>
      <c r="CQ740" s="149"/>
      <c r="CR740" s="149"/>
      <c r="CS740" s="149"/>
      <c r="CT740" s="149"/>
      <c r="CU740" s="149"/>
      <c r="CV740" s="149"/>
      <c r="CW740" s="149"/>
      <c r="CX740" s="149"/>
      <c r="CY740" s="149"/>
      <c r="CZ740" s="149"/>
      <c r="DA740" s="149"/>
      <c r="DB740" s="149"/>
      <c r="DC740" s="149"/>
      <c r="DD740" s="149"/>
      <c r="DE740" s="149"/>
      <c r="DF740" s="149"/>
      <c r="DG740" s="149"/>
      <c r="DH740" s="149"/>
      <c r="DI740" s="149"/>
    </row>
    <row r="741" spans="1:113" s="113" customFormat="1" ht="21.75" hidden="1" customHeight="1">
      <c r="A741" s="129">
        <f>IF(B740&lt;&gt;"",COUNTA(B$6:B740),"")</f>
        <v>735</v>
      </c>
      <c r="B741" s="217">
        <v>3297</v>
      </c>
      <c r="C741" s="249" t="s">
        <v>650</v>
      </c>
      <c r="D741" s="198">
        <v>2648</v>
      </c>
      <c r="E741" s="215" t="str">
        <f>VLOOKUP($B741,'trong tai xe'!A$1:B$201,2,0)</f>
        <v>8T</v>
      </c>
      <c r="F741" s="64" t="s">
        <v>77</v>
      </c>
      <c r="G741" s="132" t="str">
        <f>VLOOKUP(F741,Destination!$B$3:$E$337,2,0)</f>
        <v>SONG THAN 3</v>
      </c>
      <c r="H741" s="133">
        <f>VLOOKUP(F741,Destination!$B$2:$E$337,4,0)</f>
        <v>24</v>
      </c>
      <c r="I741" s="133">
        <f t="shared" si="24"/>
        <v>30</v>
      </c>
      <c r="J741" s="134">
        <f>INDEX(Cost!$A$2:$G$26,MATCH(I741,Cost!$A$2:$A$26,0),MATCH($E741,Cost!$A$2:$G$2,0))</f>
        <v>1159225</v>
      </c>
      <c r="K741" s="141"/>
      <c r="L741" s="142"/>
      <c r="M741" s="228">
        <f t="shared" si="25"/>
        <v>1159225</v>
      </c>
      <c r="N741" s="230"/>
      <c r="O741" s="144" t="str">
        <f>VLOOKUP($F741,Destination!B$3:G$338,6,0)</f>
        <v>BOARD</v>
      </c>
      <c r="P741" s="231"/>
      <c r="Q741" s="198"/>
      <c r="AI741" s="149"/>
      <c r="AJ741" s="149"/>
      <c r="AK741" s="149"/>
      <c r="AL741" s="149"/>
      <c r="AM741" s="149"/>
      <c r="AN741" s="149"/>
      <c r="AO741" s="149"/>
      <c r="AP741" s="149"/>
      <c r="AQ741" s="149"/>
      <c r="AR741" s="149"/>
      <c r="AS741" s="149"/>
      <c r="AT741" s="149"/>
      <c r="AU741" s="149"/>
      <c r="AV741" s="149"/>
      <c r="AW741" s="149"/>
      <c r="AX741" s="149"/>
      <c r="AY741" s="149"/>
      <c r="AZ741" s="149"/>
      <c r="BA741" s="149"/>
      <c r="BB741" s="149"/>
      <c r="BC741" s="149"/>
      <c r="BD741" s="149"/>
      <c r="BE741" s="149"/>
      <c r="BF741" s="149"/>
      <c r="BG741" s="149"/>
      <c r="BH741" s="149"/>
      <c r="BI741" s="149"/>
      <c r="BJ741" s="149"/>
      <c r="BK741" s="149"/>
      <c r="BL741" s="149"/>
      <c r="BM741" s="149"/>
      <c r="BN741" s="149"/>
      <c r="BO741" s="149"/>
      <c r="BP741" s="149"/>
      <c r="BQ741" s="149"/>
      <c r="BR741" s="149"/>
      <c r="BS741" s="149"/>
      <c r="BT741" s="149"/>
      <c r="BU741" s="149"/>
      <c r="BV741" s="149"/>
      <c r="BW741" s="149"/>
      <c r="BX741" s="149"/>
      <c r="BY741" s="149"/>
      <c r="BZ741" s="149"/>
      <c r="CA741" s="149"/>
      <c r="CB741" s="149"/>
      <c r="CC741" s="149"/>
      <c r="CD741" s="149"/>
      <c r="CE741" s="149"/>
      <c r="CF741" s="149"/>
      <c r="CG741" s="149"/>
      <c r="CH741" s="149"/>
      <c r="CI741" s="149"/>
      <c r="CJ741" s="149"/>
      <c r="CK741" s="149"/>
      <c r="CL741" s="149"/>
      <c r="CM741" s="149"/>
      <c r="CN741" s="149"/>
      <c r="CO741" s="149"/>
      <c r="CP741" s="149"/>
      <c r="CQ741" s="149"/>
      <c r="CR741" s="149"/>
      <c r="CS741" s="149"/>
      <c r="CT741" s="149"/>
      <c r="CU741" s="149"/>
      <c r="CV741" s="149"/>
      <c r="CW741" s="149"/>
      <c r="CX741" s="149"/>
      <c r="CY741" s="149"/>
      <c r="CZ741" s="149"/>
      <c r="DA741" s="149"/>
      <c r="DB741" s="149"/>
      <c r="DC741" s="149"/>
      <c r="DD741" s="149"/>
      <c r="DE741" s="149"/>
      <c r="DF741" s="149"/>
      <c r="DG741" s="149"/>
      <c r="DH741" s="149"/>
      <c r="DI741" s="149"/>
    </row>
    <row r="742" spans="1:113" s="113" customFormat="1" ht="21.75" hidden="1" customHeight="1">
      <c r="A742" s="129">
        <f>IF(B741&lt;&gt;"",COUNTA(B$6:B741),"")</f>
        <v>736</v>
      </c>
      <c r="B742" s="217">
        <v>22827</v>
      </c>
      <c r="C742" s="249" t="s">
        <v>650</v>
      </c>
      <c r="D742" s="198">
        <v>2597</v>
      </c>
      <c r="E742" s="215" t="str">
        <f>VLOOKUP($B742,'trong tai xe'!A$1:B$201,2,0)</f>
        <v>5T</v>
      </c>
      <c r="F742" s="64" t="s">
        <v>133</v>
      </c>
      <c r="G742" s="132" t="str">
        <f>VLOOKUP(F742,Destination!$B$3:$E$337,2,0)</f>
        <v>DI AN</v>
      </c>
      <c r="H742" s="133">
        <f>VLOOKUP(F742,Destination!$B$2:$E$337,4,0)</f>
        <v>6</v>
      </c>
      <c r="I742" s="133">
        <f t="shared" si="24"/>
        <v>10</v>
      </c>
      <c r="J742" s="134">
        <f>INDEX(Cost!$A$2:$G$26,MATCH(I742,Cost!$A$2:$A$26,0),MATCH($E742,Cost!$A$2:$G$2,0))</f>
        <v>505718</v>
      </c>
      <c r="K742" s="141"/>
      <c r="L742" s="142"/>
      <c r="M742" s="228">
        <f t="shared" si="25"/>
        <v>505718</v>
      </c>
      <c r="N742" s="230"/>
      <c r="O742" s="144">
        <f>VLOOKUP($F742,Destination!B$3:G$338,6,0)</f>
        <v>0</v>
      </c>
      <c r="P742" s="231"/>
      <c r="Q742" s="198"/>
      <c r="AI742" s="149"/>
      <c r="AJ742" s="149"/>
      <c r="AK742" s="149"/>
      <c r="AL742" s="149"/>
      <c r="AM742" s="149"/>
      <c r="AN742" s="149"/>
      <c r="AO742" s="149"/>
      <c r="AP742" s="149"/>
      <c r="AQ742" s="149"/>
      <c r="AR742" s="149"/>
      <c r="AS742" s="149"/>
      <c r="AT742" s="149"/>
      <c r="AU742" s="149"/>
      <c r="AV742" s="149"/>
      <c r="AW742" s="149"/>
      <c r="AX742" s="149"/>
      <c r="AY742" s="149"/>
      <c r="AZ742" s="149"/>
      <c r="BA742" s="149"/>
      <c r="BB742" s="149"/>
      <c r="BC742" s="149"/>
      <c r="BD742" s="149"/>
      <c r="BE742" s="149"/>
      <c r="BF742" s="149"/>
      <c r="BG742" s="149"/>
      <c r="BH742" s="149"/>
      <c r="BI742" s="149"/>
      <c r="BJ742" s="149"/>
      <c r="BK742" s="149"/>
      <c r="BL742" s="149"/>
      <c r="BM742" s="149"/>
      <c r="BN742" s="149"/>
      <c r="BO742" s="149"/>
      <c r="BP742" s="149"/>
      <c r="BQ742" s="149"/>
      <c r="BR742" s="149"/>
      <c r="BS742" s="149"/>
      <c r="BT742" s="149"/>
      <c r="BU742" s="149"/>
      <c r="BV742" s="149"/>
      <c r="BW742" s="149"/>
      <c r="BX742" s="149"/>
      <c r="BY742" s="149"/>
      <c r="BZ742" s="149"/>
      <c r="CA742" s="149"/>
      <c r="CB742" s="149"/>
      <c r="CC742" s="149"/>
      <c r="CD742" s="149"/>
      <c r="CE742" s="149"/>
      <c r="CF742" s="149"/>
      <c r="CG742" s="149"/>
      <c r="CH742" s="149"/>
      <c r="CI742" s="149"/>
      <c r="CJ742" s="149"/>
      <c r="CK742" s="149"/>
      <c r="CL742" s="149"/>
      <c r="CM742" s="149"/>
      <c r="CN742" s="149"/>
      <c r="CO742" s="149"/>
      <c r="CP742" s="149"/>
      <c r="CQ742" s="149"/>
      <c r="CR742" s="149"/>
      <c r="CS742" s="149"/>
      <c r="CT742" s="149"/>
      <c r="CU742" s="149"/>
      <c r="CV742" s="149"/>
      <c r="CW742" s="149"/>
      <c r="CX742" s="149"/>
      <c r="CY742" s="149"/>
      <c r="CZ742" s="149"/>
      <c r="DA742" s="149"/>
      <c r="DB742" s="149"/>
      <c r="DC742" s="149"/>
      <c r="DD742" s="149"/>
      <c r="DE742" s="149"/>
      <c r="DF742" s="149"/>
      <c r="DG742" s="149"/>
      <c r="DH742" s="149"/>
      <c r="DI742" s="149"/>
    </row>
    <row r="743" spans="1:113" s="113" customFormat="1" ht="21.75" hidden="1" customHeight="1">
      <c r="A743" s="129">
        <f>IF(B742&lt;&gt;"",COUNTA(B$6:B742),"")</f>
        <v>737</v>
      </c>
      <c r="B743" s="217">
        <v>1018</v>
      </c>
      <c r="C743" s="249" t="s">
        <v>650</v>
      </c>
      <c r="D743" s="198">
        <v>2594</v>
      </c>
      <c r="E743" s="215" t="str">
        <f>VLOOKUP($B743,'trong tai xe'!A$1:B$201,2,0)</f>
        <v>5T</v>
      </c>
      <c r="F743" s="64" t="s">
        <v>69</v>
      </c>
      <c r="G743" s="132" t="str">
        <f>VLOOKUP(F743,Destination!$B$3:$E$337,2,0)</f>
        <v>HCM(Q9)</v>
      </c>
      <c r="H743" s="133">
        <f>VLOOKUP(F743,Destination!$B$2:$E$337,4,0)</f>
        <v>27</v>
      </c>
      <c r="I743" s="133">
        <f t="shared" si="24"/>
        <v>30</v>
      </c>
      <c r="J743" s="134">
        <f>INDEX(Cost!$A$2:$G$26,MATCH(I743,Cost!$A$2:$A$26,0),MATCH($E743,Cost!$A$2:$G$2,0))</f>
        <v>691065</v>
      </c>
      <c r="K743" s="141"/>
      <c r="L743" s="142"/>
      <c r="M743" s="228">
        <f t="shared" si="25"/>
        <v>691065</v>
      </c>
      <c r="N743" s="230"/>
      <c r="O743" s="144" t="str">
        <f>VLOOKUP($F743,Destination!B$3:G$338,6,0)</f>
        <v>THÙNG</v>
      </c>
      <c r="P743" s="231"/>
      <c r="Q743" s="198"/>
      <c r="AI743" s="149"/>
      <c r="AJ743" s="149"/>
      <c r="AK743" s="149"/>
      <c r="AL743" s="149"/>
      <c r="AM743" s="149"/>
      <c r="AN743" s="149"/>
      <c r="AO743" s="149"/>
      <c r="AP743" s="149"/>
      <c r="AQ743" s="149"/>
      <c r="AR743" s="149"/>
      <c r="AS743" s="149"/>
      <c r="AT743" s="149"/>
      <c r="AU743" s="149"/>
      <c r="AV743" s="149"/>
      <c r="AW743" s="149"/>
      <c r="AX743" s="149"/>
      <c r="AY743" s="149"/>
      <c r="AZ743" s="149"/>
      <c r="BA743" s="149"/>
      <c r="BB743" s="149"/>
      <c r="BC743" s="149"/>
      <c r="BD743" s="149"/>
      <c r="BE743" s="149"/>
      <c r="BF743" s="149"/>
      <c r="BG743" s="149"/>
      <c r="BH743" s="149"/>
      <c r="BI743" s="149"/>
      <c r="BJ743" s="149"/>
      <c r="BK743" s="149"/>
      <c r="BL743" s="149"/>
      <c r="BM743" s="149"/>
      <c r="BN743" s="149"/>
      <c r="BO743" s="149"/>
      <c r="BP743" s="149"/>
      <c r="BQ743" s="149"/>
      <c r="BR743" s="149"/>
      <c r="BS743" s="149"/>
      <c r="BT743" s="149"/>
      <c r="BU743" s="149"/>
      <c r="BV743" s="149"/>
      <c r="BW743" s="149"/>
      <c r="BX743" s="149"/>
      <c r="BY743" s="149"/>
      <c r="BZ743" s="149"/>
      <c r="CA743" s="149"/>
      <c r="CB743" s="149"/>
      <c r="CC743" s="149"/>
      <c r="CD743" s="149"/>
      <c r="CE743" s="149"/>
      <c r="CF743" s="149"/>
      <c r="CG743" s="149"/>
      <c r="CH743" s="149"/>
      <c r="CI743" s="149"/>
      <c r="CJ743" s="149"/>
      <c r="CK743" s="149"/>
      <c r="CL743" s="149"/>
      <c r="CM743" s="149"/>
      <c r="CN743" s="149"/>
      <c r="CO743" s="149"/>
      <c r="CP743" s="149"/>
      <c r="CQ743" s="149"/>
      <c r="CR743" s="149"/>
      <c r="CS743" s="149"/>
      <c r="CT743" s="149"/>
      <c r="CU743" s="149"/>
      <c r="CV743" s="149"/>
      <c r="CW743" s="149"/>
      <c r="CX743" s="149"/>
      <c r="CY743" s="149"/>
      <c r="CZ743" s="149"/>
      <c r="DA743" s="149"/>
      <c r="DB743" s="149"/>
      <c r="DC743" s="149"/>
      <c r="DD743" s="149"/>
      <c r="DE743" s="149"/>
      <c r="DF743" s="149"/>
      <c r="DG743" s="149"/>
      <c r="DH743" s="149"/>
      <c r="DI743" s="149"/>
    </row>
    <row r="744" spans="1:113" s="113" customFormat="1" ht="21.75" hidden="1" customHeight="1">
      <c r="A744" s="129">
        <f>IF(B743&lt;&gt;"",COUNTA(B$6:B743),"")</f>
        <v>738</v>
      </c>
      <c r="B744" s="254" t="s">
        <v>41</v>
      </c>
      <c r="C744" s="249" t="s">
        <v>650</v>
      </c>
      <c r="D744" s="198">
        <v>2595</v>
      </c>
      <c r="E744" s="215" t="str">
        <f>VLOOKUP($B744,'trong tai xe'!A$1:B$201,2,0)</f>
        <v>5T</v>
      </c>
      <c r="F744" s="64" t="s">
        <v>91</v>
      </c>
      <c r="G744" s="132" t="str">
        <f>VLOOKUP(F744,Destination!$B$3:$E$337,2,0)</f>
        <v>LONG AN</v>
      </c>
      <c r="H744" s="133">
        <f>VLOOKUP(F744,Destination!$B$2:$E$337,4,0)</f>
        <v>64</v>
      </c>
      <c r="I744" s="133">
        <f t="shared" si="24"/>
        <v>70</v>
      </c>
      <c r="J744" s="134">
        <f>INDEX(Cost!$A$2:$G$26,MATCH(I744,Cost!$A$2:$A$26,0),MATCH($E744,Cost!$A$2:$G$2,0))</f>
        <v>1035900</v>
      </c>
      <c r="K744" s="141"/>
      <c r="L744" s="142"/>
      <c r="M744" s="228">
        <f t="shared" si="25"/>
        <v>1035900</v>
      </c>
      <c r="N744" s="230"/>
      <c r="O744" s="144" t="str">
        <f>VLOOKUP($F744,Destination!B$3:G$338,6,0)</f>
        <v>BOARD</v>
      </c>
      <c r="P744" s="231"/>
      <c r="Q744" s="198"/>
      <c r="AI744" s="149"/>
      <c r="AJ744" s="149"/>
      <c r="AK744" s="149"/>
      <c r="AL744" s="149"/>
      <c r="AM744" s="149"/>
      <c r="AN744" s="149"/>
      <c r="AO744" s="149"/>
      <c r="AP744" s="149"/>
      <c r="AQ744" s="149"/>
      <c r="AR744" s="149"/>
      <c r="AS744" s="149"/>
      <c r="AT744" s="149"/>
      <c r="AU744" s="149"/>
      <c r="AV744" s="149"/>
      <c r="AW744" s="149"/>
      <c r="AX744" s="149"/>
      <c r="AY744" s="149"/>
      <c r="AZ744" s="149"/>
      <c r="BA744" s="149"/>
      <c r="BB744" s="149"/>
      <c r="BC744" s="149"/>
      <c r="BD744" s="149"/>
      <c r="BE744" s="149"/>
      <c r="BF744" s="149"/>
      <c r="BG744" s="149"/>
      <c r="BH744" s="149"/>
      <c r="BI744" s="149"/>
      <c r="BJ744" s="149"/>
      <c r="BK744" s="149"/>
      <c r="BL744" s="149"/>
      <c r="BM744" s="149"/>
      <c r="BN744" s="149"/>
      <c r="BO744" s="149"/>
      <c r="BP744" s="149"/>
      <c r="BQ744" s="149"/>
      <c r="BR744" s="149"/>
      <c r="BS744" s="149"/>
      <c r="BT744" s="149"/>
      <c r="BU744" s="149"/>
      <c r="BV744" s="149"/>
      <c r="BW744" s="149"/>
      <c r="BX744" s="149"/>
      <c r="BY744" s="149"/>
      <c r="BZ744" s="149"/>
      <c r="CA744" s="149"/>
      <c r="CB744" s="149"/>
      <c r="CC744" s="149"/>
      <c r="CD744" s="149"/>
      <c r="CE744" s="149"/>
      <c r="CF744" s="149"/>
      <c r="CG744" s="149"/>
      <c r="CH744" s="149"/>
      <c r="CI744" s="149"/>
      <c r="CJ744" s="149"/>
      <c r="CK744" s="149"/>
      <c r="CL744" s="149"/>
      <c r="CM744" s="149"/>
      <c r="CN744" s="149"/>
      <c r="CO744" s="149"/>
      <c r="CP744" s="149"/>
      <c r="CQ744" s="149"/>
      <c r="CR744" s="149"/>
      <c r="CS744" s="149"/>
      <c r="CT744" s="149"/>
      <c r="CU744" s="149"/>
      <c r="CV744" s="149"/>
      <c r="CW744" s="149"/>
      <c r="CX744" s="149"/>
      <c r="CY744" s="149"/>
      <c r="CZ744" s="149"/>
      <c r="DA744" s="149"/>
      <c r="DB744" s="149"/>
      <c r="DC744" s="149"/>
      <c r="DD744" s="149"/>
      <c r="DE744" s="149"/>
      <c r="DF744" s="149"/>
      <c r="DG744" s="149"/>
      <c r="DH744" s="149"/>
      <c r="DI744" s="149"/>
    </row>
    <row r="745" spans="1:113" s="113" customFormat="1" ht="21.75" hidden="1" customHeight="1">
      <c r="A745" s="129">
        <f>IF(B744&lt;&gt;"",COUNTA(B$6:B744),"")</f>
        <v>739</v>
      </c>
      <c r="B745" s="217">
        <v>64551</v>
      </c>
      <c r="C745" s="249" t="s">
        <v>650</v>
      </c>
      <c r="D745" s="198">
        <v>2578</v>
      </c>
      <c r="E745" s="215" t="str">
        <f>VLOOKUP($B745,'trong tai xe'!A$1:B$201,2,0)</f>
        <v>5T</v>
      </c>
      <c r="F745" s="64" t="s">
        <v>94</v>
      </c>
      <c r="G745" s="132" t="str">
        <f>VLOOKUP(F745,Destination!$B$3:$E$337,2,0)</f>
        <v>Dong Nai</v>
      </c>
      <c r="H745" s="133">
        <f>VLOOKUP(F745,Destination!$B$2:$E$337,4,0)</f>
        <v>35</v>
      </c>
      <c r="I745" s="133">
        <f t="shared" si="24"/>
        <v>40</v>
      </c>
      <c r="J745" s="134">
        <f>INDEX(Cost!$A$2:$G$26,MATCH(I745,Cost!$A$2:$A$26,0),MATCH($E745,Cost!$A$2:$G$2,0))</f>
        <v>777275</v>
      </c>
      <c r="K745" s="141"/>
      <c r="L745" s="142"/>
      <c r="M745" s="228">
        <f t="shared" si="25"/>
        <v>777275</v>
      </c>
      <c r="N745" s="230"/>
      <c r="O745" s="144" t="str">
        <f>VLOOKUP($F745,Destination!B$3:G$338,6,0)</f>
        <v>THÙNG</v>
      </c>
      <c r="P745" s="231"/>
      <c r="Q745" s="198"/>
      <c r="AI745" s="149"/>
      <c r="AJ745" s="149"/>
      <c r="AK745" s="149"/>
      <c r="AL745" s="149"/>
      <c r="AM745" s="149"/>
      <c r="AN745" s="149"/>
      <c r="AO745" s="149"/>
      <c r="AP745" s="149"/>
      <c r="AQ745" s="149"/>
      <c r="AR745" s="149"/>
      <c r="AS745" s="149"/>
      <c r="AT745" s="149"/>
      <c r="AU745" s="149"/>
      <c r="AV745" s="149"/>
      <c r="AW745" s="149"/>
      <c r="AX745" s="149"/>
      <c r="AY745" s="149"/>
      <c r="AZ745" s="149"/>
      <c r="BA745" s="149"/>
      <c r="BB745" s="149"/>
      <c r="BC745" s="149"/>
      <c r="BD745" s="149"/>
      <c r="BE745" s="149"/>
      <c r="BF745" s="149"/>
      <c r="BG745" s="149"/>
      <c r="BH745" s="149"/>
      <c r="BI745" s="149"/>
      <c r="BJ745" s="149"/>
      <c r="BK745" s="149"/>
      <c r="BL745" s="149"/>
      <c r="BM745" s="149"/>
      <c r="BN745" s="149"/>
      <c r="BO745" s="149"/>
      <c r="BP745" s="149"/>
      <c r="BQ745" s="149"/>
      <c r="BR745" s="149"/>
      <c r="BS745" s="149"/>
      <c r="BT745" s="149"/>
      <c r="BU745" s="149"/>
      <c r="BV745" s="149"/>
      <c r="BW745" s="149"/>
      <c r="BX745" s="149"/>
      <c r="BY745" s="149"/>
      <c r="BZ745" s="149"/>
      <c r="CA745" s="149"/>
      <c r="CB745" s="149"/>
      <c r="CC745" s="149"/>
      <c r="CD745" s="149"/>
      <c r="CE745" s="149"/>
      <c r="CF745" s="149"/>
      <c r="CG745" s="149"/>
      <c r="CH745" s="149"/>
      <c r="CI745" s="149"/>
      <c r="CJ745" s="149"/>
      <c r="CK745" s="149"/>
      <c r="CL745" s="149"/>
      <c r="CM745" s="149"/>
      <c r="CN745" s="149"/>
      <c r="CO745" s="149"/>
      <c r="CP745" s="149"/>
      <c r="CQ745" s="149"/>
      <c r="CR745" s="149"/>
      <c r="CS745" s="149"/>
      <c r="CT745" s="149"/>
      <c r="CU745" s="149"/>
      <c r="CV745" s="149"/>
      <c r="CW745" s="149"/>
      <c r="CX745" s="149"/>
      <c r="CY745" s="149"/>
      <c r="CZ745" s="149"/>
      <c r="DA745" s="149"/>
      <c r="DB745" s="149"/>
      <c r="DC745" s="149"/>
      <c r="DD745" s="149"/>
      <c r="DE745" s="149"/>
      <c r="DF745" s="149"/>
      <c r="DG745" s="149"/>
      <c r="DH745" s="149"/>
      <c r="DI745" s="149"/>
    </row>
    <row r="746" spans="1:113" s="113" customFormat="1" ht="21.75" hidden="1" customHeight="1">
      <c r="A746" s="129">
        <f>IF(B745&lt;&gt;"",COUNTA(B$6:B745),"")</f>
        <v>740</v>
      </c>
      <c r="B746" s="217">
        <v>1096</v>
      </c>
      <c r="C746" s="249" t="s">
        <v>650</v>
      </c>
      <c r="D746" s="198">
        <v>2596</v>
      </c>
      <c r="E746" s="215" t="str">
        <f>VLOOKUP($B746,'trong tai xe'!A$1:B$201,2,0)</f>
        <v>2.5T</v>
      </c>
      <c r="F746" s="64" t="s">
        <v>76</v>
      </c>
      <c r="G746" s="132" t="str">
        <f>VLOOKUP(F746,Destination!$B$3:$E$337,2,0)</f>
        <v>Binh Duong</v>
      </c>
      <c r="H746" s="133">
        <f>VLOOKUP(F746,Destination!$B$2:$E$337,4,0)</f>
        <v>1</v>
      </c>
      <c r="I746" s="133">
        <f t="shared" si="24"/>
        <v>10</v>
      </c>
      <c r="J746" s="199">
        <f>INDEX(Cost!$A$2:$G$26,MATCH(I746,Cost!$A$2:$A$26,0),MATCH($E746,Cost!$A$2:$G$2,0))*0.9</f>
        <v>337641.3</v>
      </c>
      <c r="K746" s="141"/>
      <c r="L746" s="142"/>
      <c r="M746" s="228">
        <f t="shared" si="25"/>
        <v>337641.3</v>
      </c>
      <c r="N746" s="230"/>
      <c r="O746" s="144" t="str">
        <f>VLOOKUP($F746,Destination!B$3:G$338,6,0)</f>
        <v>THÙNG</v>
      </c>
      <c r="P746" s="231"/>
      <c r="Q746" s="198"/>
      <c r="AI746" s="149"/>
      <c r="AJ746" s="149"/>
      <c r="AK746" s="149"/>
      <c r="AL746" s="149"/>
      <c r="AM746" s="149"/>
      <c r="AN746" s="149"/>
      <c r="AO746" s="149"/>
      <c r="AP746" s="149"/>
      <c r="AQ746" s="149"/>
      <c r="AR746" s="149"/>
      <c r="AS746" s="149"/>
      <c r="AT746" s="149"/>
      <c r="AU746" s="149"/>
      <c r="AV746" s="149"/>
      <c r="AW746" s="149"/>
      <c r="AX746" s="149"/>
      <c r="AY746" s="149"/>
      <c r="AZ746" s="149"/>
      <c r="BA746" s="149"/>
      <c r="BB746" s="149"/>
      <c r="BC746" s="149"/>
      <c r="BD746" s="149"/>
      <c r="BE746" s="149"/>
      <c r="BF746" s="149"/>
      <c r="BG746" s="149"/>
      <c r="BH746" s="149"/>
      <c r="BI746" s="149"/>
      <c r="BJ746" s="149"/>
      <c r="BK746" s="149"/>
      <c r="BL746" s="149"/>
      <c r="BM746" s="149"/>
      <c r="BN746" s="149"/>
      <c r="BO746" s="149"/>
      <c r="BP746" s="149"/>
      <c r="BQ746" s="149"/>
      <c r="BR746" s="149"/>
      <c r="BS746" s="149"/>
      <c r="BT746" s="149"/>
      <c r="BU746" s="149"/>
      <c r="BV746" s="149"/>
      <c r="BW746" s="149"/>
      <c r="BX746" s="149"/>
      <c r="BY746" s="149"/>
      <c r="BZ746" s="149"/>
      <c r="CA746" s="149"/>
      <c r="CB746" s="149"/>
      <c r="CC746" s="149"/>
      <c r="CD746" s="149"/>
      <c r="CE746" s="149"/>
      <c r="CF746" s="149"/>
      <c r="CG746" s="149"/>
      <c r="CH746" s="149"/>
      <c r="CI746" s="149"/>
      <c r="CJ746" s="149"/>
      <c r="CK746" s="149"/>
      <c r="CL746" s="149"/>
      <c r="CM746" s="149"/>
      <c r="CN746" s="149"/>
      <c r="CO746" s="149"/>
      <c r="CP746" s="149"/>
      <c r="CQ746" s="149"/>
      <c r="CR746" s="149"/>
      <c r="CS746" s="149"/>
      <c r="CT746" s="149"/>
      <c r="CU746" s="149"/>
      <c r="CV746" s="149"/>
      <c r="CW746" s="149"/>
      <c r="CX746" s="149"/>
      <c r="CY746" s="149"/>
      <c r="CZ746" s="149"/>
      <c r="DA746" s="149"/>
      <c r="DB746" s="149"/>
      <c r="DC746" s="149"/>
      <c r="DD746" s="149"/>
      <c r="DE746" s="149"/>
      <c r="DF746" s="149"/>
      <c r="DG746" s="149"/>
      <c r="DH746" s="149"/>
      <c r="DI746" s="149"/>
    </row>
    <row r="747" spans="1:113" s="113" customFormat="1" ht="21.75" hidden="1" customHeight="1">
      <c r="A747" s="129">
        <f>IF(B746&lt;&gt;"",COUNTA(B$6:B746),"")</f>
        <v>741</v>
      </c>
      <c r="B747" s="217">
        <v>13650</v>
      </c>
      <c r="C747" s="249" t="s">
        <v>651</v>
      </c>
      <c r="D747" s="198">
        <v>2882</v>
      </c>
      <c r="E747" s="215" t="str">
        <f>VLOOKUP($B747,'trong tai xe'!A$1:B$201,2,0)</f>
        <v>2.5T</v>
      </c>
      <c r="F747" s="64" t="s">
        <v>82</v>
      </c>
      <c r="G747" s="132" t="str">
        <f>VLOOKUP(F747,Destination!$B$3:$E$337,2,0)</f>
        <v>HCM</v>
      </c>
      <c r="H747" s="133">
        <f>VLOOKUP(F747,Destination!$B$2:$E$337,4,0)</f>
        <v>35</v>
      </c>
      <c r="I747" s="133">
        <f t="shared" si="24"/>
        <v>40</v>
      </c>
      <c r="J747" s="134">
        <f>INDEX(Cost!$A$2:$G$26,MATCH(I747,Cost!$A$2:$A$26,0),MATCH($E747,Cost!$A$2:$G$2,0))</f>
        <v>579395</v>
      </c>
      <c r="K747" s="141"/>
      <c r="L747" s="142"/>
      <c r="M747" s="228">
        <f t="shared" si="25"/>
        <v>579395</v>
      </c>
      <c r="N747" s="230"/>
      <c r="O747" s="144" t="str">
        <f>VLOOKUP($F747,Destination!B$3:G$338,6,0)</f>
        <v>BOARD</v>
      </c>
      <c r="P747" s="231"/>
      <c r="Q747" s="198"/>
      <c r="AI747" s="149"/>
      <c r="AJ747" s="149"/>
      <c r="AK747" s="149"/>
      <c r="AL747" s="149"/>
      <c r="AM747" s="149"/>
      <c r="AN747" s="149"/>
      <c r="AO747" s="149"/>
      <c r="AP747" s="149"/>
      <c r="AQ747" s="149"/>
      <c r="AR747" s="149"/>
      <c r="AS747" s="149"/>
      <c r="AT747" s="149"/>
      <c r="AU747" s="149"/>
      <c r="AV747" s="149"/>
      <c r="AW747" s="149"/>
      <c r="AX747" s="149"/>
      <c r="AY747" s="149"/>
      <c r="AZ747" s="149"/>
      <c r="BA747" s="149"/>
      <c r="BB747" s="149"/>
      <c r="BC747" s="149"/>
      <c r="BD747" s="149"/>
      <c r="BE747" s="149"/>
      <c r="BF747" s="149"/>
      <c r="BG747" s="149"/>
      <c r="BH747" s="149"/>
      <c r="BI747" s="149"/>
      <c r="BJ747" s="149"/>
      <c r="BK747" s="149"/>
      <c r="BL747" s="149"/>
      <c r="BM747" s="149"/>
      <c r="BN747" s="149"/>
      <c r="BO747" s="149"/>
      <c r="BP747" s="149"/>
      <c r="BQ747" s="149"/>
      <c r="BR747" s="149"/>
      <c r="BS747" s="149"/>
      <c r="BT747" s="149"/>
      <c r="BU747" s="149"/>
      <c r="BV747" s="149"/>
      <c r="BW747" s="149"/>
      <c r="BX747" s="149"/>
      <c r="BY747" s="149"/>
      <c r="BZ747" s="149"/>
      <c r="CA747" s="149"/>
      <c r="CB747" s="149"/>
      <c r="CC747" s="149"/>
      <c r="CD747" s="149"/>
      <c r="CE747" s="149"/>
      <c r="CF747" s="149"/>
      <c r="CG747" s="149"/>
      <c r="CH747" s="149"/>
      <c r="CI747" s="149"/>
      <c r="CJ747" s="149"/>
      <c r="CK747" s="149"/>
      <c r="CL747" s="149"/>
      <c r="CM747" s="149"/>
      <c r="CN747" s="149"/>
      <c r="CO747" s="149"/>
      <c r="CP747" s="149"/>
      <c r="CQ747" s="149"/>
      <c r="CR747" s="149"/>
      <c r="CS747" s="149"/>
      <c r="CT747" s="149"/>
      <c r="CU747" s="149"/>
      <c r="CV747" s="149"/>
      <c r="CW747" s="149"/>
      <c r="CX747" s="149"/>
      <c r="CY747" s="149"/>
      <c r="CZ747" s="149"/>
      <c r="DA747" s="149"/>
      <c r="DB747" s="149"/>
      <c r="DC747" s="149"/>
      <c r="DD747" s="149"/>
      <c r="DE747" s="149"/>
      <c r="DF747" s="149"/>
      <c r="DG747" s="149"/>
      <c r="DH747" s="149"/>
      <c r="DI747" s="149"/>
    </row>
    <row r="748" spans="1:113" s="113" customFormat="1" ht="21.75" hidden="1" customHeight="1">
      <c r="A748" s="129">
        <f>IF(B747&lt;&gt;"",COUNTA(B$6:B747),"")</f>
        <v>742</v>
      </c>
      <c r="B748" s="217">
        <v>44457</v>
      </c>
      <c r="C748" s="249" t="s">
        <v>651</v>
      </c>
      <c r="D748" s="198">
        <v>2883</v>
      </c>
      <c r="E748" s="215" t="str">
        <f>VLOOKUP($B748,'trong tai xe'!A$1:B$201,2,0)</f>
        <v>2.5T</v>
      </c>
      <c r="F748" s="64" t="s">
        <v>87</v>
      </c>
      <c r="G748" s="132" t="str">
        <f>VLOOKUP(F748,Destination!$B$3:$E$337,2,0)</f>
        <v>Dong Nai</v>
      </c>
      <c r="H748" s="133">
        <f>VLOOKUP(F748,Destination!$B$2:$E$337,4,0)</f>
        <v>40</v>
      </c>
      <c r="I748" s="133">
        <f t="shared" si="24"/>
        <v>40</v>
      </c>
      <c r="J748" s="134">
        <f>INDEX(Cost!$A$2:$G$26,MATCH(I748,Cost!$A$2:$A$26,0),MATCH($E748,Cost!$A$2:$G$2,0))</f>
        <v>579395</v>
      </c>
      <c r="K748" s="141"/>
      <c r="L748" s="142"/>
      <c r="M748" s="228">
        <f t="shared" si="25"/>
        <v>579395</v>
      </c>
      <c r="N748" s="230"/>
      <c r="O748" s="144" t="str">
        <f>VLOOKUP($F748,Destination!B$3:G$338,6,0)</f>
        <v>THÙNG</v>
      </c>
      <c r="P748" s="231"/>
      <c r="Q748" s="198"/>
      <c r="AI748" s="149"/>
      <c r="AJ748" s="149"/>
      <c r="AK748" s="149"/>
      <c r="AL748" s="149"/>
      <c r="AM748" s="149"/>
      <c r="AN748" s="149"/>
      <c r="AO748" s="149"/>
      <c r="AP748" s="149"/>
      <c r="AQ748" s="149"/>
      <c r="AR748" s="149"/>
      <c r="AS748" s="149"/>
      <c r="AT748" s="149"/>
      <c r="AU748" s="149"/>
      <c r="AV748" s="149"/>
      <c r="AW748" s="149"/>
      <c r="AX748" s="149"/>
      <c r="AY748" s="149"/>
      <c r="AZ748" s="149"/>
      <c r="BA748" s="149"/>
      <c r="BB748" s="149"/>
      <c r="BC748" s="149"/>
      <c r="BD748" s="149"/>
      <c r="BE748" s="149"/>
      <c r="BF748" s="149"/>
      <c r="BG748" s="149"/>
      <c r="BH748" s="149"/>
      <c r="BI748" s="149"/>
      <c r="BJ748" s="149"/>
      <c r="BK748" s="149"/>
      <c r="BL748" s="149"/>
      <c r="BM748" s="149"/>
      <c r="BN748" s="149"/>
      <c r="BO748" s="149"/>
      <c r="BP748" s="149"/>
      <c r="BQ748" s="149"/>
      <c r="BR748" s="149"/>
      <c r="BS748" s="149"/>
      <c r="BT748" s="149"/>
      <c r="BU748" s="149"/>
      <c r="BV748" s="149"/>
      <c r="BW748" s="149"/>
      <c r="BX748" s="149"/>
      <c r="BY748" s="149"/>
      <c r="BZ748" s="149"/>
      <c r="CA748" s="149"/>
      <c r="CB748" s="149"/>
      <c r="CC748" s="149"/>
      <c r="CD748" s="149"/>
      <c r="CE748" s="149"/>
      <c r="CF748" s="149"/>
      <c r="CG748" s="149"/>
      <c r="CH748" s="149"/>
      <c r="CI748" s="149"/>
      <c r="CJ748" s="149"/>
      <c r="CK748" s="149"/>
      <c r="CL748" s="149"/>
      <c r="CM748" s="149"/>
      <c r="CN748" s="149"/>
      <c r="CO748" s="149"/>
      <c r="CP748" s="149"/>
      <c r="CQ748" s="149"/>
      <c r="CR748" s="149"/>
      <c r="CS748" s="149"/>
      <c r="CT748" s="149"/>
      <c r="CU748" s="149"/>
      <c r="CV748" s="149"/>
      <c r="CW748" s="149"/>
      <c r="CX748" s="149"/>
      <c r="CY748" s="149"/>
      <c r="CZ748" s="149"/>
      <c r="DA748" s="149"/>
      <c r="DB748" s="149"/>
      <c r="DC748" s="149"/>
      <c r="DD748" s="149"/>
      <c r="DE748" s="149"/>
      <c r="DF748" s="149"/>
      <c r="DG748" s="149"/>
      <c r="DH748" s="149"/>
      <c r="DI748" s="149"/>
    </row>
    <row r="749" spans="1:113" s="113" customFormat="1" ht="21.75" hidden="1" customHeight="1">
      <c r="A749" s="129">
        <f>IF(B748&lt;&gt;"",COUNTA(B$6:B748),"")</f>
        <v>743</v>
      </c>
      <c r="B749" s="217">
        <v>22827</v>
      </c>
      <c r="C749" s="249" t="s">
        <v>651</v>
      </c>
      <c r="D749" s="198">
        <v>2885</v>
      </c>
      <c r="E749" s="215" t="str">
        <f>VLOOKUP($B749,'trong tai xe'!A$1:B$201,2,0)</f>
        <v>5T</v>
      </c>
      <c r="F749" s="64" t="s">
        <v>84</v>
      </c>
      <c r="G749" s="132" t="str">
        <f>VLOOKUP(F749,Destination!$B$3:$E$337,2,0)</f>
        <v>Binh Duong</v>
      </c>
      <c r="H749" s="133">
        <f>VLOOKUP(F749,Destination!$B$2:$E$337,4,0)</f>
        <v>15</v>
      </c>
      <c r="I749" s="133">
        <f t="shared" si="24"/>
        <v>20</v>
      </c>
      <c r="J749" s="134">
        <f>INDEX(Cost!$A$2:$G$26,MATCH(I749,Cost!$A$2:$A$26,0),MATCH($E749,Cost!$A$2:$G$2,0))</f>
        <v>604857</v>
      </c>
      <c r="K749" s="141"/>
      <c r="L749" s="142"/>
      <c r="M749" s="228">
        <f t="shared" si="25"/>
        <v>604857</v>
      </c>
      <c r="N749" s="230"/>
      <c r="O749" s="144" t="str">
        <f>VLOOKUP($F749,Destination!B$3:G$338,6,0)</f>
        <v>BOARD</v>
      </c>
      <c r="P749" s="231"/>
      <c r="Q749" s="198"/>
      <c r="AI749" s="149"/>
      <c r="AJ749" s="149"/>
      <c r="AK749" s="149"/>
      <c r="AL749" s="149"/>
      <c r="AM749" s="149"/>
      <c r="AN749" s="149"/>
      <c r="AO749" s="149"/>
      <c r="AP749" s="149"/>
      <c r="AQ749" s="149"/>
      <c r="AR749" s="149"/>
      <c r="AS749" s="149"/>
      <c r="AT749" s="149"/>
      <c r="AU749" s="149"/>
      <c r="AV749" s="149"/>
      <c r="AW749" s="149"/>
      <c r="AX749" s="149"/>
      <c r="AY749" s="149"/>
      <c r="AZ749" s="149"/>
      <c r="BA749" s="149"/>
      <c r="BB749" s="149"/>
      <c r="BC749" s="149"/>
      <c r="BD749" s="149"/>
      <c r="BE749" s="149"/>
      <c r="BF749" s="149"/>
      <c r="BG749" s="149"/>
      <c r="BH749" s="149"/>
      <c r="BI749" s="149"/>
      <c r="BJ749" s="149"/>
      <c r="BK749" s="149"/>
      <c r="BL749" s="149"/>
      <c r="BM749" s="149"/>
      <c r="BN749" s="149"/>
      <c r="BO749" s="149"/>
      <c r="BP749" s="149"/>
      <c r="BQ749" s="149"/>
      <c r="BR749" s="149"/>
      <c r="BS749" s="149"/>
      <c r="BT749" s="149"/>
      <c r="BU749" s="149"/>
      <c r="BV749" s="149"/>
      <c r="BW749" s="149"/>
      <c r="BX749" s="149"/>
      <c r="BY749" s="149"/>
      <c r="BZ749" s="149"/>
      <c r="CA749" s="149"/>
      <c r="CB749" s="149"/>
      <c r="CC749" s="149"/>
      <c r="CD749" s="149"/>
      <c r="CE749" s="149"/>
      <c r="CF749" s="149"/>
      <c r="CG749" s="149"/>
      <c r="CH749" s="149"/>
      <c r="CI749" s="149"/>
      <c r="CJ749" s="149"/>
      <c r="CK749" s="149"/>
      <c r="CL749" s="149"/>
      <c r="CM749" s="149"/>
      <c r="CN749" s="149"/>
      <c r="CO749" s="149"/>
      <c r="CP749" s="149"/>
      <c r="CQ749" s="149"/>
      <c r="CR749" s="149"/>
      <c r="CS749" s="149"/>
      <c r="CT749" s="149"/>
      <c r="CU749" s="149"/>
      <c r="CV749" s="149"/>
      <c r="CW749" s="149"/>
      <c r="CX749" s="149"/>
      <c r="CY749" s="149"/>
      <c r="CZ749" s="149"/>
      <c r="DA749" s="149"/>
      <c r="DB749" s="149"/>
      <c r="DC749" s="149"/>
      <c r="DD749" s="149"/>
      <c r="DE749" s="149"/>
      <c r="DF749" s="149"/>
      <c r="DG749" s="149"/>
      <c r="DH749" s="149"/>
      <c r="DI749" s="149"/>
    </row>
    <row r="750" spans="1:113" s="113" customFormat="1" ht="21.75" hidden="1" customHeight="1">
      <c r="A750" s="129">
        <f>IF(B749&lt;&gt;"",COUNTA(B$6:B749),"")</f>
        <v>744</v>
      </c>
      <c r="B750" s="217">
        <v>15469</v>
      </c>
      <c r="C750" s="249" t="s">
        <v>651</v>
      </c>
      <c r="D750" s="198">
        <v>2284</v>
      </c>
      <c r="E750" s="215" t="str">
        <f>VLOOKUP($B750,'trong tai xe'!A$1:B$201,2,0)</f>
        <v>2.5T</v>
      </c>
      <c r="F750" s="64" t="s">
        <v>69</v>
      </c>
      <c r="G750" s="132" t="str">
        <f>VLOOKUP(F750,Destination!$B$3:$E$337,2,0)</f>
        <v>HCM(Q9)</v>
      </c>
      <c r="H750" s="133">
        <f>VLOOKUP(F750,Destination!$B$2:$E$337,4,0)</f>
        <v>27</v>
      </c>
      <c r="I750" s="133">
        <f t="shared" si="24"/>
        <v>30</v>
      </c>
      <c r="J750" s="134">
        <f>INDEX(Cost!$A$2:$G$26,MATCH(I750,Cost!$A$2:$A$26,0),MATCH($E750,Cost!$A$2:$G$2,0))</f>
        <v>514557</v>
      </c>
      <c r="K750" s="141"/>
      <c r="L750" s="142"/>
      <c r="M750" s="228">
        <f t="shared" si="25"/>
        <v>514557</v>
      </c>
      <c r="N750" s="230"/>
      <c r="O750" s="144" t="str">
        <f>VLOOKUP($F750,Destination!B$3:G$338,6,0)</f>
        <v>THÙNG</v>
      </c>
      <c r="P750" s="231"/>
      <c r="Q750" s="198"/>
      <c r="AI750" s="149"/>
      <c r="AJ750" s="149"/>
      <c r="AK750" s="149"/>
      <c r="AL750" s="149"/>
      <c r="AM750" s="149"/>
      <c r="AN750" s="149"/>
      <c r="AO750" s="149"/>
      <c r="AP750" s="149"/>
      <c r="AQ750" s="149"/>
      <c r="AR750" s="149"/>
      <c r="AS750" s="149"/>
      <c r="AT750" s="149"/>
      <c r="AU750" s="149"/>
      <c r="AV750" s="149"/>
      <c r="AW750" s="149"/>
      <c r="AX750" s="149"/>
      <c r="AY750" s="149"/>
      <c r="AZ750" s="149"/>
      <c r="BA750" s="149"/>
      <c r="BB750" s="149"/>
      <c r="BC750" s="149"/>
      <c r="BD750" s="149"/>
      <c r="BE750" s="149"/>
      <c r="BF750" s="149"/>
      <c r="BG750" s="149"/>
      <c r="BH750" s="149"/>
      <c r="BI750" s="149"/>
      <c r="BJ750" s="149"/>
      <c r="BK750" s="149"/>
      <c r="BL750" s="149"/>
      <c r="BM750" s="149"/>
      <c r="BN750" s="149"/>
      <c r="BO750" s="149"/>
      <c r="BP750" s="149"/>
      <c r="BQ750" s="149"/>
      <c r="BR750" s="149"/>
      <c r="BS750" s="149"/>
      <c r="BT750" s="149"/>
      <c r="BU750" s="149"/>
      <c r="BV750" s="149"/>
      <c r="BW750" s="149"/>
      <c r="BX750" s="149"/>
      <c r="BY750" s="149"/>
      <c r="BZ750" s="149"/>
      <c r="CA750" s="149"/>
      <c r="CB750" s="149"/>
      <c r="CC750" s="149"/>
      <c r="CD750" s="149"/>
      <c r="CE750" s="149"/>
      <c r="CF750" s="149"/>
      <c r="CG750" s="149"/>
      <c r="CH750" s="149"/>
      <c r="CI750" s="149"/>
      <c r="CJ750" s="149"/>
      <c r="CK750" s="149"/>
      <c r="CL750" s="149"/>
      <c r="CM750" s="149"/>
      <c r="CN750" s="149"/>
      <c r="CO750" s="149"/>
      <c r="CP750" s="149"/>
      <c r="CQ750" s="149"/>
      <c r="CR750" s="149"/>
      <c r="CS750" s="149"/>
      <c r="CT750" s="149"/>
      <c r="CU750" s="149"/>
      <c r="CV750" s="149"/>
      <c r="CW750" s="149"/>
      <c r="CX750" s="149"/>
      <c r="CY750" s="149"/>
      <c r="CZ750" s="149"/>
      <c r="DA750" s="149"/>
      <c r="DB750" s="149"/>
      <c r="DC750" s="149"/>
      <c r="DD750" s="149"/>
      <c r="DE750" s="149"/>
      <c r="DF750" s="149"/>
      <c r="DG750" s="149"/>
      <c r="DH750" s="149"/>
      <c r="DI750" s="149"/>
    </row>
    <row r="751" spans="1:113" s="113" customFormat="1" ht="21.75" hidden="1" customHeight="1">
      <c r="A751" s="129">
        <f>IF(B750&lt;&gt;"",COUNTA(B$6:B750),"")</f>
        <v>745</v>
      </c>
      <c r="B751" s="217">
        <v>14459</v>
      </c>
      <c r="C751" s="249" t="s">
        <v>651</v>
      </c>
      <c r="D751" s="198">
        <v>2887</v>
      </c>
      <c r="E751" s="215" t="str">
        <f>VLOOKUP($B751,'trong tai xe'!A$1:B$201,2,0)</f>
        <v>1.2T</v>
      </c>
      <c r="F751" s="64" t="s">
        <v>573</v>
      </c>
      <c r="G751" s="132" t="str">
        <f>VLOOKUP(F751,Destination!$B$3:$E$337,2,0)</f>
        <v>HCM</v>
      </c>
      <c r="H751" s="133">
        <f>VLOOKUP(F751,Destination!$B$2:$E$337,4,0)</f>
        <v>32</v>
      </c>
      <c r="I751" s="133">
        <f t="shared" si="24"/>
        <v>40</v>
      </c>
      <c r="J751" s="134">
        <f>INDEX(Cost!$A$2:$G$26,MATCH(I751,Cost!$A$2:$A$26,0),MATCH($E751,Cost!$A$2:$G$2,0))</f>
        <v>521455</v>
      </c>
      <c r="K751" s="141"/>
      <c r="L751" s="142"/>
      <c r="M751" s="228">
        <f t="shared" si="25"/>
        <v>521455</v>
      </c>
      <c r="N751" s="230"/>
      <c r="O751" s="144" t="str">
        <f>VLOOKUP($F751,Destination!B$3:G$338,6,0)</f>
        <v>THÙNG</v>
      </c>
      <c r="P751" s="231"/>
      <c r="Q751" s="198"/>
      <c r="AI751" s="149"/>
      <c r="AJ751" s="149"/>
      <c r="AK751" s="149"/>
      <c r="AL751" s="149"/>
      <c r="AM751" s="149"/>
      <c r="AN751" s="149"/>
      <c r="AO751" s="149"/>
      <c r="AP751" s="149"/>
      <c r="AQ751" s="149"/>
      <c r="AR751" s="149"/>
      <c r="AS751" s="149"/>
      <c r="AT751" s="149"/>
      <c r="AU751" s="149"/>
      <c r="AV751" s="149"/>
      <c r="AW751" s="149"/>
      <c r="AX751" s="149"/>
      <c r="AY751" s="149"/>
      <c r="AZ751" s="149"/>
      <c r="BA751" s="149"/>
      <c r="BB751" s="149"/>
      <c r="BC751" s="149"/>
      <c r="BD751" s="149"/>
      <c r="BE751" s="149"/>
      <c r="BF751" s="149"/>
      <c r="BG751" s="149"/>
      <c r="BH751" s="149"/>
      <c r="BI751" s="149"/>
      <c r="BJ751" s="149"/>
      <c r="BK751" s="149"/>
      <c r="BL751" s="149"/>
      <c r="BM751" s="149"/>
      <c r="BN751" s="149"/>
      <c r="BO751" s="149"/>
      <c r="BP751" s="149"/>
      <c r="BQ751" s="149"/>
      <c r="BR751" s="149"/>
      <c r="BS751" s="149"/>
      <c r="BT751" s="149"/>
      <c r="BU751" s="149"/>
      <c r="BV751" s="149"/>
      <c r="BW751" s="149"/>
      <c r="BX751" s="149"/>
      <c r="BY751" s="149"/>
      <c r="BZ751" s="149"/>
      <c r="CA751" s="149"/>
      <c r="CB751" s="149"/>
      <c r="CC751" s="149"/>
      <c r="CD751" s="149"/>
      <c r="CE751" s="149"/>
      <c r="CF751" s="149"/>
      <c r="CG751" s="149"/>
      <c r="CH751" s="149"/>
      <c r="CI751" s="149"/>
      <c r="CJ751" s="149"/>
      <c r="CK751" s="149"/>
      <c r="CL751" s="149"/>
      <c r="CM751" s="149"/>
      <c r="CN751" s="149"/>
      <c r="CO751" s="149"/>
      <c r="CP751" s="149"/>
      <c r="CQ751" s="149"/>
      <c r="CR751" s="149"/>
      <c r="CS751" s="149"/>
      <c r="CT751" s="149"/>
      <c r="CU751" s="149"/>
      <c r="CV751" s="149"/>
      <c r="CW751" s="149"/>
      <c r="CX751" s="149"/>
      <c r="CY751" s="149"/>
      <c r="CZ751" s="149"/>
      <c r="DA751" s="149"/>
      <c r="DB751" s="149"/>
      <c r="DC751" s="149"/>
      <c r="DD751" s="149"/>
      <c r="DE751" s="149"/>
      <c r="DF751" s="149"/>
      <c r="DG751" s="149"/>
      <c r="DH751" s="149"/>
      <c r="DI751" s="149"/>
    </row>
    <row r="752" spans="1:113" s="113" customFormat="1" ht="21.75" hidden="1" customHeight="1">
      <c r="A752" s="129">
        <f>IF(B751&lt;&gt;"",COUNTA(B$6:B751),"")</f>
        <v>746</v>
      </c>
      <c r="B752" s="217">
        <v>1018</v>
      </c>
      <c r="C752" s="249" t="s">
        <v>651</v>
      </c>
      <c r="D752" s="198">
        <v>2867</v>
      </c>
      <c r="E752" s="215" t="str">
        <f>VLOOKUP($B752,'trong tai xe'!A$1:B$201,2,0)</f>
        <v>5T</v>
      </c>
      <c r="F752" s="64" t="s">
        <v>69</v>
      </c>
      <c r="G752" s="132" t="str">
        <f>VLOOKUP(F752,Destination!$B$3:$E$337,2,0)</f>
        <v>HCM(Q9)</v>
      </c>
      <c r="H752" s="133">
        <f>VLOOKUP(F752,Destination!$B$2:$E$337,4,0)</f>
        <v>27</v>
      </c>
      <c r="I752" s="133">
        <f t="shared" si="24"/>
        <v>30</v>
      </c>
      <c r="J752" s="134">
        <f>INDEX(Cost!$A$2:$G$26,MATCH(I752,Cost!$A$2:$A$26,0),MATCH($E752,Cost!$A$2:$G$2,0))</f>
        <v>691065</v>
      </c>
      <c r="K752" s="141"/>
      <c r="L752" s="142"/>
      <c r="M752" s="228">
        <f t="shared" si="25"/>
        <v>691065</v>
      </c>
      <c r="N752" s="230"/>
      <c r="O752" s="144" t="str">
        <f>VLOOKUP($F752,Destination!B$3:G$338,6,0)</f>
        <v>THÙNG</v>
      </c>
      <c r="P752" s="231"/>
      <c r="Q752" s="198"/>
      <c r="AI752" s="149"/>
      <c r="AJ752" s="149"/>
      <c r="AK752" s="149"/>
      <c r="AL752" s="149"/>
      <c r="AM752" s="149"/>
      <c r="AN752" s="149"/>
      <c r="AO752" s="149"/>
      <c r="AP752" s="149"/>
      <c r="AQ752" s="149"/>
      <c r="AR752" s="149"/>
      <c r="AS752" s="149"/>
      <c r="AT752" s="149"/>
      <c r="AU752" s="149"/>
      <c r="AV752" s="149"/>
      <c r="AW752" s="149"/>
      <c r="AX752" s="149"/>
      <c r="AY752" s="149"/>
      <c r="AZ752" s="149"/>
      <c r="BA752" s="149"/>
      <c r="BB752" s="149"/>
      <c r="BC752" s="149"/>
      <c r="BD752" s="149"/>
      <c r="BE752" s="149"/>
      <c r="BF752" s="149"/>
      <c r="BG752" s="149"/>
      <c r="BH752" s="149"/>
      <c r="BI752" s="149"/>
      <c r="BJ752" s="149"/>
      <c r="BK752" s="149"/>
      <c r="BL752" s="149"/>
      <c r="BM752" s="149"/>
      <c r="BN752" s="149"/>
      <c r="BO752" s="149"/>
      <c r="BP752" s="149"/>
      <c r="BQ752" s="149"/>
      <c r="BR752" s="149"/>
      <c r="BS752" s="149"/>
      <c r="BT752" s="149"/>
      <c r="BU752" s="149"/>
      <c r="BV752" s="149"/>
      <c r="BW752" s="149"/>
      <c r="BX752" s="149"/>
      <c r="BY752" s="149"/>
      <c r="BZ752" s="149"/>
      <c r="CA752" s="149"/>
      <c r="CB752" s="149"/>
      <c r="CC752" s="149"/>
      <c r="CD752" s="149"/>
      <c r="CE752" s="149"/>
      <c r="CF752" s="149"/>
      <c r="CG752" s="149"/>
      <c r="CH752" s="149"/>
      <c r="CI752" s="149"/>
      <c r="CJ752" s="149"/>
      <c r="CK752" s="149"/>
      <c r="CL752" s="149"/>
      <c r="CM752" s="149"/>
      <c r="CN752" s="149"/>
      <c r="CO752" s="149"/>
      <c r="CP752" s="149"/>
      <c r="CQ752" s="149"/>
      <c r="CR752" s="149"/>
      <c r="CS752" s="149"/>
      <c r="CT752" s="149"/>
      <c r="CU752" s="149"/>
      <c r="CV752" s="149"/>
      <c r="CW752" s="149"/>
      <c r="CX752" s="149"/>
      <c r="CY752" s="149"/>
      <c r="CZ752" s="149"/>
      <c r="DA752" s="149"/>
      <c r="DB752" s="149"/>
      <c r="DC752" s="149"/>
      <c r="DD752" s="149"/>
      <c r="DE752" s="149"/>
      <c r="DF752" s="149"/>
      <c r="DG752" s="149"/>
      <c r="DH752" s="149"/>
      <c r="DI752" s="149"/>
    </row>
    <row r="753" spans="1:113" s="113" customFormat="1" ht="21.75" customHeight="1">
      <c r="A753" s="129">
        <f>IF(B752&lt;&gt;"",COUNTA(B$6:B752),"")</f>
        <v>747</v>
      </c>
      <c r="B753" s="217">
        <v>8548</v>
      </c>
      <c r="C753" s="249" t="s">
        <v>651</v>
      </c>
      <c r="D753" s="198">
        <v>2861</v>
      </c>
      <c r="E753" s="215" t="str">
        <f>VLOOKUP($B753,'trong tai xe'!A$1:B$201,2,0)</f>
        <v>2.5T</v>
      </c>
      <c r="F753" s="64" t="s">
        <v>122</v>
      </c>
      <c r="G753" s="132" t="str">
        <f>VLOOKUP(F753,Destination!$B$3:$E$337,2,0)</f>
        <v>HCM</v>
      </c>
      <c r="H753" s="133">
        <f>VLOOKUP(F753,Destination!$B$2:$E$337,4,0)</f>
        <v>43</v>
      </c>
      <c r="I753" s="133">
        <f t="shared" si="24"/>
        <v>50</v>
      </c>
      <c r="J753" s="134">
        <f>INDEX(Cost!$A$2:$G$26,MATCH(I753,Cost!$A$2:$A$26,0),MATCH($E753,Cost!$A$2:$G$2,0))</f>
        <v>644232</v>
      </c>
      <c r="K753" s="141"/>
      <c r="L753" s="142"/>
      <c r="M753" s="228">
        <f t="shared" si="25"/>
        <v>644232</v>
      </c>
      <c r="N753" s="230"/>
      <c r="O753" s="144" t="str">
        <f>VLOOKUP($F753,Destination!B$3:G$338,6,0)</f>
        <v>THÙNG</v>
      </c>
      <c r="P753" s="231"/>
      <c r="Q753" s="198"/>
      <c r="AI753" s="149"/>
      <c r="AJ753" s="149"/>
      <c r="AK753" s="149"/>
      <c r="AL753" s="149"/>
      <c r="AM753" s="149"/>
      <c r="AN753" s="149"/>
      <c r="AO753" s="149"/>
      <c r="AP753" s="149"/>
      <c r="AQ753" s="149"/>
      <c r="AR753" s="149"/>
      <c r="AS753" s="149"/>
      <c r="AT753" s="149"/>
      <c r="AU753" s="149"/>
      <c r="AV753" s="149"/>
      <c r="AW753" s="149"/>
      <c r="AX753" s="149"/>
      <c r="AY753" s="149"/>
      <c r="AZ753" s="149"/>
      <c r="BA753" s="149"/>
      <c r="BB753" s="149"/>
      <c r="BC753" s="149"/>
      <c r="BD753" s="149"/>
      <c r="BE753" s="149"/>
      <c r="BF753" s="149"/>
      <c r="BG753" s="149"/>
      <c r="BH753" s="149"/>
      <c r="BI753" s="149"/>
      <c r="BJ753" s="149"/>
      <c r="BK753" s="149"/>
      <c r="BL753" s="149"/>
      <c r="BM753" s="149"/>
      <c r="BN753" s="149"/>
      <c r="BO753" s="149"/>
      <c r="BP753" s="149"/>
      <c r="BQ753" s="149"/>
      <c r="BR753" s="149"/>
      <c r="BS753" s="149"/>
      <c r="BT753" s="149"/>
      <c r="BU753" s="149"/>
      <c r="BV753" s="149"/>
      <c r="BW753" s="149"/>
      <c r="BX753" s="149"/>
      <c r="BY753" s="149"/>
      <c r="BZ753" s="149"/>
      <c r="CA753" s="149"/>
      <c r="CB753" s="149"/>
      <c r="CC753" s="149"/>
      <c r="CD753" s="149"/>
      <c r="CE753" s="149"/>
      <c r="CF753" s="149"/>
      <c r="CG753" s="149"/>
      <c r="CH753" s="149"/>
      <c r="CI753" s="149"/>
      <c r="CJ753" s="149"/>
      <c r="CK753" s="149"/>
      <c r="CL753" s="149"/>
      <c r="CM753" s="149"/>
      <c r="CN753" s="149"/>
      <c r="CO753" s="149"/>
      <c r="CP753" s="149"/>
      <c r="CQ753" s="149"/>
      <c r="CR753" s="149"/>
      <c r="CS753" s="149"/>
      <c r="CT753" s="149"/>
      <c r="CU753" s="149"/>
      <c r="CV753" s="149"/>
      <c r="CW753" s="149"/>
      <c r="CX753" s="149"/>
      <c r="CY753" s="149"/>
      <c r="CZ753" s="149"/>
      <c r="DA753" s="149"/>
      <c r="DB753" s="149"/>
      <c r="DC753" s="149"/>
      <c r="DD753" s="149"/>
      <c r="DE753" s="149"/>
      <c r="DF753" s="149"/>
      <c r="DG753" s="149"/>
      <c r="DH753" s="149"/>
      <c r="DI753" s="149"/>
    </row>
    <row r="754" spans="1:113" s="113" customFormat="1" ht="21.75" hidden="1" customHeight="1">
      <c r="A754" s="129">
        <f>IF(B753&lt;&gt;"",COUNTA(B$6:B753),"")</f>
        <v>748</v>
      </c>
      <c r="B754" s="254" t="s">
        <v>45</v>
      </c>
      <c r="C754" s="249" t="s">
        <v>651</v>
      </c>
      <c r="D754" s="198">
        <v>2878</v>
      </c>
      <c r="E754" s="215" t="str">
        <f>VLOOKUP($B754,'trong tai xe'!A$1:B$201,2,0)</f>
        <v>2.5T</v>
      </c>
      <c r="F754" s="64" t="s">
        <v>94</v>
      </c>
      <c r="G754" s="132" t="str">
        <f>VLOOKUP(F754,Destination!$B$3:$E$337,2,0)</f>
        <v>Dong Nai</v>
      </c>
      <c r="H754" s="133">
        <f>VLOOKUP(F754,Destination!$B$2:$E$337,4,0)</f>
        <v>35</v>
      </c>
      <c r="I754" s="133">
        <f t="shared" si="24"/>
        <v>40</v>
      </c>
      <c r="J754" s="134">
        <f>INDEX(Cost!$A$2:$G$26,MATCH(I754,Cost!$A$2:$A$26,0),MATCH($E754,Cost!$A$2:$G$2,0))</f>
        <v>579395</v>
      </c>
      <c r="K754" s="141"/>
      <c r="L754" s="142"/>
      <c r="M754" s="228">
        <f t="shared" si="25"/>
        <v>579395</v>
      </c>
      <c r="N754" s="230"/>
      <c r="O754" s="144" t="str">
        <f>VLOOKUP($F754,Destination!B$3:G$338,6,0)</f>
        <v>THÙNG</v>
      </c>
      <c r="P754" s="231"/>
      <c r="Q754" s="198"/>
      <c r="AI754" s="149"/>
      <c r="AJ754" s="149"/>
      <c r="AK754" s="149"/>
      <c r="AL754" s="149"/>
      <c r="AM754" s="149"/>
      <c r="AN754" s="149"/>
      <c r="AO754" s="149"/>
      <c r="AP754" s="149"/>
      <c r="AQ754" s="149"/>
      <c r="AR754" s="149"/>
      <c r="AS754" s="149"/>
      <c r="AT754" s="149"/>
      <c r="AU754" s="149"/>
      <c r="AV754" s="149"/>
      <c r="AW754" s="149"/>
      <c r="AX754" s="149"/>
      <c r="AY754" s="149"/>
      <c r="AZ754" s="149"/>
      <c r="BA754" s="149"/>
      <c r="BB754" s="149"/>
      <c r="BC754" s="149"/>
      <c r="BD754" s="149"/>
      <c r="BE754" s="149"/>
      <c r="BF754" s="149"/>
      <c r="BG754" s="149"/>
      <c r="BH754" s="149"/>
      <c r="BI754" s="149"/>
      <c r="BJ754" s="149"/>
      <c r="BK754" s="149"/>
      <c r="BL754" s="149"/>
      <c r="BM754" s="149"/>
      <c r="BN754" s="149"/>
      <c r="BO754" s="149"/>
      <c r="BP754" s="149"/>
      <c r="BQ754" s="149"/>
      <c r="BR754" s="149"/>
      <c r="BS754" s="149"/>
      <c r="BT754" s="149"/>
      <c r="BU754" s="149"/>
      <c r="BV754" s="149"/>
      <c r="BW754" s="149"/>
      <c r="BX754" s="149"/>
      <c r="BY754" s="149"/>
      <c r="BZ754" s="149"/>
      <c r="CA754" s="149"/>
      <c r="CB754" s="149"/>
      <c r="CC754" s="149"/>
      <c r="CD754" s="149"/>
      <c r="CE754" s="149"/>
      <c r="CF754" s="149"/>
      <c r="CG754" s="149"/>
      <c r="CH754" s="149"/>
      <c r="CI754" s="149"/>
      <c r="CJ754" s="149"/>
      <c r="CK754" s="149"/>
      <c r="CL754" s="149"/>
      <c r="CM754" s="149"/>
      <c r="CN754" s="149"/>
      <c r="CO754" s="149"/>
      <c r="CP754" s="149"/>
      <c r="CQ754" s="149"/>
      <c r="CR754" s="149"/>
      <c r="CS754" s="149"/>
      <c r="CT754" s="149"/>
      <c r="CU754" s="149"/>
      <c r="CV754" s="149"/>
      <c r="CW754" s="149"/>
      <c r="CX754" s="149"/>
      <c r="CY754" s="149"/>
      <c r="CZ754" s="149"/>
      <c r="DA754" s="149"/>
      <c r="DB754" s="149"/>
      <c r="DC754" s="149"/>
      <c r="DD754" s="149"/>
      <c r="DE754" s="149"/>
      <c r="DF754" s="149"/>
      <c r="DG754" s="149"/>
      <c r="DH754" s="149"/>
      <c r="DI754" s="149"/>
    </row>
    <row r="755" spans="1:113" s="113" customFormat="1" ht="21.75" hidden="1" customHeight="1">
      <c r="A755" s="129">
        <f>IF(B754&lt;&gt;"",COUNTA(B$6:B754),"")</f>
        <v>749</v>
      </c>
      <c r="B755" s="217">
        <v>7138</v>
      </c>
      <c r="C755" s="249" t="s">
        <v>651</v>
      </c>
      <c r="D755" s="198">
        <v>2879</v>
      </c>
      <c r="E755" s="215" t="str">
        <f>VLOOKUP($B755,'trong tai xe'!A$1:B$201,2,0)</f>
        <v>8T</v>
      </c>
      <c r="F755" s="64" t="s">
        <v>134</v>
      </c>
      <c r="G755" s="132" t="str">
        <f>VLOOKUP(F755,Destination!$B$3:$E$337,2,0)</f>
        <v>BINH CHUAN</v>
      </c>
      <c r="H755" s="133">
        <f>VLOOKUP(F755,Destination!$B$2:$E$337,4,0)</f>
        <v>11</v>
      </c>
      <c r="I755" s="133">
        <f t="shared" si="24"/>
        <v>20</v>
      </c>
      <c r="J755" s="134">
        <f>INDEX(Cost!$A$2:$G$26,MATCH(I755,Cost!$A$2:$A$26,0),MATCH($E755,Cost!$A$2:$G$2,0))</f>
        <v>1057891</v>
      </c>
      <c r="K755" s="141"/>
      <c r="L755" s="142"/>
      <c r="M755" s="228">
        <f t="shared" si="25"/>
        <v>1057891</v>
      </c>
      <c r="N755" s="230"/>
      <c r="O755" s="144" t="str">
        <f>VLOOKUP($F755,Destination!B$3:G$338,6,0)</f>
        <v>BOARD</v>
      </c>
      <c r="P755" s="231"/>
      <c r="Q755" s="198"/>
      <c r="AI755" s="149"/>
      <c r="AJ755" s="149"/>
      <c r="AK755" s="149"/>
      <c r="AL755" s="149"/>
      <c r="AM755" s="149"/>
      <c r="AN755" s="149"/>
      <c r="AO755" s="149"/>
      <c r="AP755" s="149"/>
      <c r="AQ755" s="149"/>
      <c r="AR755" s="149"/>
      <c r="AS755" s="149"/>
      <c r="AT755" s="149"/>
      <c r="AU755" s="149"/>
      <c r="AV755" s="149"/>
      <c r="AW755" s="149"/>
      <c r="AX755" s="149"/>
      <c r="AY755" s="149"/>
      <c r="AZ755" s="149"/>
      <c r="BA755" s="149"/>
      <c r="BB755" s="149"/>
      <c r="BC755" s="149"/>
      <c r="BD755" s="149"/>
      <c r="BE755" s="149"/>
      <c r="BF755" s="149"/>
      <c r="BG755" s="149"/>
      <c r="BH755" s="149"/>
      <c r="BI755" s="149"/>
      <c r="BJ755" s="149"/>
      <c r="BK755" s="149"/>
      <c r="BL755" s="149"/>
      <c r="BM755" s="149"/>
      <c r="BN755" s="149"/>
      <c r="BO755" s="149"/>
      <c r="BP755" s="149"/>
      <c r="BQ755" s="149"/>
      <c r="BR755" s="149"/>
      <c r="BS755" s="149"/>
      <c r="BT755" s="149"/>
      <c r="BU755" s="149"/>
      <c r="BV755" s="149"/>
      <c r="BW755" s="149"/>
      <c r="BX755" s="149"/>
      <c r="BY755" s="149"/>
      <c r="BZ755" s="149"/>
      <c r="CA755" s="149"/>
      <c r="CB755" s="149"/>
      <c r="CC755" s="149"/>
      <c r="CD755" s="149"/>
      <c r="CE755" s="149"/>
      <c r="CF755" s="149"/>
      <c r="CG755" s="149"/>
      <c r="CH755" s="149"/>
      <c r="CI755" s="149"/>
      <c r="CJ755" s="149"/>
      <c r="CK755" s="149"/>
      <c r="CL755" s="149"/>
      <c r="CM755" s="149"/>
      <c r="CN755" s="149"/>
      <c r="CO755" s="149"/>
      <c r="CP755" s="149"/>
      <c r="CQ755" s="149"/>
      <c r="CR755" s="149"/>
      <c r="CS755" s="149"/>
      <c r="CT755" s="149"/>
      <c r="CU755" s="149"/>
      <c r="CV755" s="149"/>
      <c r="CW755" s="149"/>
      <c r="CX755" s="149"/>
      <c r="CY755" s="149"/>
      <c r="CZ755" s="149"/>
      <c r="DA755" s="149"/>
      <c r="DB755" s="149"/>
      <c r="DC755" s="149"/>
      <c r="DD755" s="149"/>
      <c r="DE755" s="149"/>
      <c r="DF755" s="149"/>
      <c r="DG755" s="149"/>
      <c r="DH755" s="149"/>
      <c r="DI755" s="149"/>
    </row>
    <row r="756" spans="1:113" s="113" customFormat="1" ht="21.75" hidden="1" customHeight="1">
      <c r="A756" s="129">
        <f>IF(B755&lt;&gt;"",COUNTA(B$6:B755),"")</f>
        <v>750</v>
      </c>
      <c r="B756" s="217">
        <v>6980</v>
      </c>
      <c r="C756" s="249" t="s">
        <v>651</v>
      </c>
      <c r="D756" s="198">
        <v>2898</v>
      </c>
      <c r="E756" s="215" t="str">
        <f>VLOOKUP($B756,'trong tai xe'!A$1:B$201,2,0)</f>
        <v>5T</v>
      </c>
      <c r="F756" s="64" t="s">
        <v>69</v>
      </c>
      <c r="G756" s="132" t="str">
        <f>VLOOKUP(F756,Destination!$B$3:$E$337,2,0)</f>
        <v>HCM(Q9)</v>
      </c>
      <c r="H756" s="133">
        <f>VLOOKUP(F756,Destination!$B$2:$E$337,4,0)</f>
        <v>27</v>
      </c>
      <c r="I756" s="133">
        <f t="shared" si="24"/>
        <v>30</v>
      </c>
      <c r="J756" s="134">
        <f>INDEX(Cost!$A$2:$G$26,MATCH(I756,Cost!$A$2:$A$26,0),MATCH($E756,Cost!$A$2:$G$2,0))</f>
        <v>691065</v>
      </c>
      <c r="K756" s="141"/>
      <c r="L756" s="142"/>
      <c r="M756" s="228">
        <f t="shared" si="25"/>
        <v>691065</v>
      </c>
      <c r="N756" s="230"/>
      <c r="O756" s="144" t="str">
        <f>VLOOKUP($F756,Destination!B$3:G$338,6,0)</f>
        <v>THÙNG</v>
      </c>
      <c r="P756" s="231"/>
      <c r="Q756" s="198"/>
      <c r="AI756" s="149"/>
      <c r="AJ756" s="149"/>
      <c r="AK756" s="149"/>
      <c r="AL756" s="149"/>
      <c r="AM756" s="149"/>
      <c r="AN756" s="149"/>
      <c r="AO756" s="149"/>
      <c r="AP756" s="149"/>
      <c r="AQ756" s="149"/>
      <c r="AR756" s="149"/>
      <c r="AS756" s="149"/>
      <c r="AT756" s="149"/>
      <c r="AU756" s="149"/>
      <c r="AV756" s="149"/>
      <c r="AW756" s="149"/>
      <c r="AX756" s="149"/>
      <c r="AY756" s="149"/>
      <c r="AZ756" s="149"/>
      <c r="BA756" s="149"/>
      <c r="BB756" s="149"/>
      <c r="BC756" s="149"/>
      <c r="BD756" s="149"/>
      <c r="BE756" s="149"/>
      <c r="BF756" s="149"/>
      <c r="BG756" s="149"/>
      <c r="BH756" s="149"/>
      <c r="BI756" s="149"/>
      <c r="BJ756" s="149"/>
      <c r="BK756" s="149"/>
      <c r="BL756" s="149"/>
      <c r="BM756" s="149"/>
      <c r="BN756" s="149"/>
      <c r="BO756" s="149"/>
      <c r="BP756" s="149"/>
      <c r="BQ756" s="149"/>
      <c r="BR756" s="149"/>
      <c r="BS756" s="149"/>
      <c r="BT756" s="149"/>
      <c r="BU756" s="149"/>
      <c r="BV756" s="149"/>
      <c r="BW756" s="149"/>
      <c r="BX756" s="149"/>
      <c r="BY756" s="149"/>
      <c r="BZ756" s="149"/>
      <c r="CA756" s="149"/>
      <c r="CB756" s="149"/>
      <c r="CC756" s="149"/>
      <c r="CD756" s="149"/>
      <c r="CE756" s="149"/>
      <c r="CF756" s="149"/>
      <c r="CG756" s="149"/>
      <c r="CH756" s="149"/>
      <c r="CI756" s="149"/>
      <c r="CJ756" s="149"/>
      <c r="CK756" s="149"/>
      <c r="CL756" s="149"/>
      <c r="CM756" s="149"/>
      <c r="CN756" s="149"/>
      <c r="CO756" s="149"/>
      <c r="CP756" s="149"/>
      <c r="CQ756" s="149"/>
      <c r="CR756" s="149"/>
      <c r="CS756" s="149"/>
      <c r="CT756" s="149"/>
      <c r="CU756" s="149"/>
      <c r="CV756" s="149"/>
      <c r="CW756" s="149"/>
      <c r="CX756" s="149"/>
      <c r="CY756" s="149"/>
      <c r="CZ756" s="149"/>
      <c r="DA756" s="149"/>
      <c r="DB756" s="149"/>
      <c r="DC756" s="149"/>
      <c r="DD756" s="149"/>
      <c r="DE756" s="149"/>
      <c r="DF756" s="149"/>
      <c r="DG756" s="149"/>
      <c r="DH756" s="149"/>
      <c r="DI756" s="149"/>
    </row>
    <row r="757" spans="1:113" s="113" customFormat="1" ht="21.75" hidden="1" customHeight="1">
      <c r="A757" s="129">
        <f>IF(B756&lt;&gt;"",COUNTA(B$6:B756),"")</f>
        <v>751</v>
      </c>
      <c r="B757" s="217">
        <v>19791</v>
      </c>
      <c r="C757" s="249" t="s">
        <v>651</v>
      </c>
      <c r="D757" s="198">
        <v>2863</v>
      </c>
      <c r="E757" s="215" t="str">
        <f>VLOOKUP($B757,'trong tai xe'!A$1:B$201,2,0)</f>
        <v>8T</v>
      </c>
      <c r="F757" s="64" t="s">
        <v>121</v>
      </c>
      <c r="G757" s="132" t="str">
        <f>VLOOKUP(F757,Destination!$B$3:$E$337,2,0)</f>
        <v>HCM</v>
      </c>
      <c r="H757" s="133">
        <f>VLOOKUP(F757,Destination!$B$2:$E$337,4,0)</f>
        <v>35</v>
      </c>
      <c r="I757" s="133">
        <f t="shared" si="24"/>
        <v>40</v>
      </c>
      <c r="J757" s="134">
        <f>INDEX(Cost!$A$2:$G$26,MATCH(I757,Cost!$A$2:$A$26,0),MATCH($E757,Cost!$A$2:$G$2,0))</f>
        <v>1260559</v>
      </c>
      <c r="K757" s="141"/>
      <c r="L757" s="142"/>
      <c r="M757" s="228">
        <f t="shared" si="25"/>
        <v>1260559</v>
      </c>
      <c r="N757" s="230"/>
      <c r="O757" s="144" t="str">
        <f>VLOOKUP($F757,Destination!B$3:G$338,6,0)</f>
        <v>THÙNG</v>
      </c>
      <c r="P757" s="231"/>
      <c r="Q757" s="198"/>
      <c r="AI757" s="149"/>
      <c r="AJ757" s="149"/>
      <c r="AK757" s="149"/>
      <c r="AL757" s="149"/>
      <c r="AM757" s="149"/>
      <c r="AN757" s="149"/>
      <c r="AO757" s="149"/>
      <c r="AP757" s="149"/>
      <c r="AQ757" s="149"/>
      <c r="AR757" s="149"/>
      <c r="AS757" s="149"/>
      <c r="AT757" s="149"/>
      <c r="AU757" s="149"/>
      <c r="AV757" s="149"/>
      <c r="AW757" s="149"/>
      <c r="AX757" s="149"/>
      <c r="AY757" s="149"/>
      <c r="AZ757" s="149"/>
      <c r="BA757" s="149"/>
      <c r="BB757" s="149"/>
      <c r="BC757" s="149"/>
      <c r="BD757" s="149"/>
      <c r="BE757" s="149"/>
      <c r="BF757" s="149"/>
      <c r="BG757" s="149"/>
      <c r="BH757" s="149"/>
      <c r="BI757" s="149"/>
      <c r="BJ757" s="149"/>
      <c r="BK757" s="149"/>
      <c r="BL757" s="149"/>
      <c r="BM757" s="149"/>
      <c r="BN757" s="149"/>
      <c r="BO757" s="149"/>
      <c r="BP757" s="149"/>
      <c r="BQ757" s="149"/>
      <c r="BR757" s="149"/>
      <c r="BS757" s="149"/>
      <c r="BT757" s="149"/>
      <c r="BU757" s="149"/>
      <c r="BV757" s="149"/>
      <c r="BW757" s="149"/>
      <c r="BX757" s="149"/>
      <c r="BY757" s="149"/>
      <c r="BZ757" s="149"/>
      <c r="CA757" s="149"/>
      <c r="CB757" s="149"/>
      <c r="CC757" s="149"/>
      <c r="CD757" s="149"/>
      <c r="CE757" s="149"/>
      <c r="CF757" s="149"/>
      <c r="CG757" s="149"/>
      <c r="CH757" s="149"/>
      <c r="CI757" s="149"/>
      <c r="CJ757" s="149"/>
      <c r="CK757" s="149"/>
      <c r="CL757" s="149"/>
      <c r="CM757" s="149"/>
      <c r="CN757" s="149"/>
      <c r="CO757" s="149"/>
      <c r="CP757" s="149"/>
      <c r="CQ757" s="149"/>
      <c r="CR757" s="149"/>
      <c r="CS757" s="149"/>
      <c r="CT757" s="149"/>
      <c r="CU757" s="149"/>
      <c r="CV757" s="149"/>
      <c r="CW757" s="149"/>
      <c r="CX757" s="149"/>
      <c r="CY757" s="149"/>
      <c r="CZ757" s="149"/>
      <c r="DA757" s="149"/>
      <c r="DB757" s="149"/>
      <c r="DC757" s="149"/>
      <c r="DD757" s="149"/>
      <c r="DE757" s="149"/>
      <c r="DF757" s="149"/>
      <c r="DG757" s="149"/>
      <c r="DH757" s="149"/>
      <c r="DI757" s="149"/>
    </row>
    <row r="758" spans="1:113" s="113" customFormat="1" ht="21.75" hidden="1" customHeight="1">
      <c r="A758" s="129">
        <f>IF(B757&lt;&gt;"",COUNTA(B$6:B757),"")</f>
        <v>752</v>
      </c>
      <c r="B758" s="217">
        <v>46674</v>
      </c>
      <c r="C758" s="249" t="s">
        <v>651</v>
      </c>
      <c r="D758" s="198">
        <v>2866</v>
      </c>
      <c r="E758" s="215" t="str">
        <f>VLOOKUP($B758,'trong tai xe'!A$1:B$201,2,0)</f>
        <v>8T</v>
      </c>
      <c r="F758" s="64" t="s">
        <v>99</v>
      </c>
      <c r="G758" s="132" t="str">
        <f>VLOOKUP(F758,Destination!$B$3:$E$337,2,0)</f>
        <v>Binh Duong</v>
      </c>
      <c r="H758" s="133">
        <f>VLOOKUP(F758,Destination!$B$2:$E$337,4,0)</f>
        <v>8</v>
      </c>
      <c r="I758" s="133">
        <f t="shared" si="24"/>
        <v>10</v>
      </c>
      <c r="J758" s="134">
        <f>INDEX(Cost!$A$2:$G$26,MATCH(I758,Cost!$A$2:$A$26,0),MATCH($E758,Cost!$A$2:$G$2,0))</f>
        <v>941356</v>
      </c>
      <c r="K758" s="141"/>
      <c r="L758" s="142"/>
      <c r="M758" s="228">
        <f t="shared" si="25"/>
        <v>941356</v>
      </c>
      <c r="N758" s="230"/>
      <c r="O758" s="144" t="str">
        <f>VLOOKUP($F758,Destination!B$3:G$338,6,0)</f>
        <v>BOARD</v>
      </c>
      <c r="P758" s="231"/>
      <c r="Q758" s="198"/>
      <c r="AI758" s="149"/>
      <c r="AJ758" s="149"/>
      <c r="AK758" s="149"/>
      <c r="AL758" s="149"/>
      <c r="AM758" s="149"/>
      <c r="AN758" s="149"/>
      <c r="AO758" s="149"/>
      <c r="AP758" s="149"/>
      <c r="AQ758" s="149"/>
      <c r="AR758" s="149"/>
      <c r="AS758" s="149"/>
      <c r="AT758" s="149"/>
      <c r="AU758" s="149"/>
      <c r="AV758" s="149"/>
      <c r="AW758" s="149"/>
      <c r="AX758" s="149"/>
      <c r="AY758" s="149"/>
      <c r="AZ758" s="149"/>
      <c r="BA758" s="149"/>
      <c r="BB758" s="149"/>
      <c r="BC758" s="149"/>
      <c r="BD758" s="149"/>
      <c r="BE758" s="149"/>
      <c r="BF758" s="149"/>
      <c r="BG758" s="149"/>
      <c r="BH758" s="149"/>
      <c r="BI758" s="149"/>
      <c r="BJ758" s="149"/>
      <c r="BK758" s="149"/>
      <c r="BL758" s="149"/>
      <c r="BM758" s="149"/>
      <c r="BN758" s="149"/>
      <c r="BO758" s="149"/>
      <c r="BP758" s="149"/>
      <c r="BQ758" s="149"/>
      <c r="BR758" s="149"/>
      <c r="BS758" s="149"/>
      <c r="BT758" s="149"/>
      <c r="BU758" s="149"/>
      <c r="BV758" s="149"/>
      <c r="BW758" s="149"/>
      <c r="BX758" s="149"/>
      <c r="BY758" s="149"/>
      <c r="BZ758" s="149"/>
      <c r="CA758" s="149"/>
      <c r="CB758" s="149"/>
      <c r="CC758" s="149"/>
      <c r="CD758" s="149"/>
      <c r="CE758" s="149"/>
      <c r="CF758" s="149"/>
      <c r="CG758" s="149"/>
      <c r="CH758" s="149"/>
      <c r="CI758" s="149"/>
      <c r="CJ758" s="149"/>
      <c r="CK758" s="149"/>
      <c r="CL758" s="149"/>
      <c r="CM758" s="149"/>
      <c r="CN758" s="149"/>
      <c r="CO758" s="149"/>
      <c r="CP758" s="149"/>
      <c r="CQ758" s="149"/>
      <c r="CR758" s="149"/>
      <c r="CS758" s="149"/>
      <c r="CT758" s="149"/>
      <c r="CU758" s="149"/>
      <c r="CV758" s="149"/>
      <c r="CW758" s="149"/>
      <c r="CX758" s="149"/>
      <c r="CY758" s="149"/>
      <c r="CZ758" s="149"/>
      <c r="DA758" s="149"/>
      <c r="DB758" s="149"/>
      <c r="DC758" s="149"/>
      <c r="DD758" s="149"/>
      <c r="DE758" s="149"/>
      <c r="DF758" s="149"/>
      <c r="DG758" s="149"/>
      <c r="DH758" s="149"/>
      <c r="DI758" s="149"/>
    </row>
    <row r="759" spans="1:113" s="113" customFormat="1" ht="21.75" hidden="1" customHeight="1">
      <c r="A759" s="129">
        <f>IF(B758&lt;&gt;"",COUNTA(B$6:B758),"")</f>
        <v>753</v>
      </c>
      <c r="B759" s="217">
        <v>2959</v>
      </c>
      <c r="C759" s="249" t="s">
        <v>651</v>
      </c>
      <c r="D759" s="198">
        <v>2865</v>
      </c>
      <c r="E759" s="215" t="str">
        <f>VLOOKUP($B759,'trong tai xe'!A$1:B$201,2,0)</f>
        <v>2.5T</v>
      </c>
      <c r="F759" s="64" t="s">
        <v>134</v>
      </c>
      <c r="G759" s="132" t="str">
        <f>VLOOKUP(F759,Destination!$B$3:$E$337,2,0)</f>
        <v>BINH CHUAN</v>
      </c>
      <c r="H759" s="133">
        <f>VLOOKUP(F759,Destination!$B$2:$E$337,4,0)</f>
        <v>11</v>
      </c>
      <c r="I759" s="133">
        <f t="shared" si="24"/>
        <v>20</v>
      </c>
      <c r="J759" s="134">
        <f>INDEX(Cost!$A$2:$G$26,MATCH(I759,Cost!$A$2:$A$26,0),MATCH($E759,Cost!$A$2:$G$2,0))</f>
        <v>449720</v>
      </c>
      <c r="K759" s="141"/>
      <c r="L759" s="142"/>
      <c r="M759" s="228">
        <f t="shared" si="25"/>
        <v>449720</v>
      </c>
      <c r="N759" s="230"/>
      <c r="O759" s="144" t="str">
        <f>VLOOKUP($F759,Destination!B$3:G$338,6,0)</f>
        <v>BOARD</v>
      </c>
      <c r="P759" s="231"/>
      <c r="Q759" s="198"/>
      <c r="AI759" s="149"/>
      <c r="AJ759" s="149"/>
      <c r="AK759" s="149"/>
      <c r="AL759" s="149"/>
      <c r="AM759" s="149"/>
      <c r="AN759" s="149"/>
      <c r="AO759" s="149"/>
      <c r="AP759" s="149"/>
      <c r="AQ759" s="149"/>
      <c r="AR759" s="149"/>
      <c r="AS759" s="149"/>
      <c r="AT759" s="149"/>
      <c r="AU759" s="149"/>
      <c r="AV759" s="149"/>
      <c r="AW759" s="149"/>
      <c r="AX759" s="149"/>
      <c r="AY759" s="149"/>
      <c r="AZ759" s="149"/>
      <c r="BA759" s="149"/>
      <c r="BB759" s="149"/>
      <c r="BC759" s="149"/>
      <c r="BD759" s="149"/>
      <c r="BE759" s="149"/>
      <c r="BF759" s="149"/>
      <c r="BG759" s="149"/>
      <c r="BH759" s="149"/>
      <c r="BI759" s="149"/>
      <c r="BJ759" s="149"/>
      <c r="BK759" s="149"/>
      <c r="BL759" s="149"/>
      <c r="BM759" s="149"/>
      <c r="BN759" s="149"/>
      <c r="BO759" s="149"/>
      <c r="BP759" s="149"/>
      <c r="BQ759" s="149"/>
      <c r="BR759" s="149"/>
      <c r="BS759" s="149"/>
      <c r="BT759" s="149"/>
      <c r="BU759" s="149"/>
      <c r="BV759" s="149"/>
      <c r="BW759" s="149"/>
      <c r="BX759" s="149"/>
      <c r="BY759" s="149"/>
      <c r="BZ759" s="149"/>
      <c r="CA759" s="149"/>
      <c r="CB759" s="149"/>
      <c r="CC759" s="149"/>
      <c r="CD759" s="149"/>
      <c r="CE759" s="149"/>
      <c r="CF759" s="149"/>
      <c r="CG759" s="149"/>
      <c r="CH759" s="149"/>
      <c r="CI759" s="149"/>
      <c r="CJ759" s="149"/>
      <c r="CK759" s="149"/>
      <c r="CL759" s="149"/>
      <c r="CM759" s="149"/>
      <c r="CN759" s="149"/>
      <c r="CO759" s="149"/>
      <c r="CP759" s="149"/>
      <c r="CQ759" s="149"/>
      <c r="CR759" s="149"/>
      <c r="CS759" s="149"/>
      <c r="CT759" s="149"/>
      <c r="CU759" s="149"/>
      <c r="CV759" s="149"/>
      <c r="CW759" s="149"/>
      <c r="CX759" s="149"/>
      <c r="CY759" s="149"/>
      <c r="CZ759" s="149"/>
      <c r="DA759" s="149"/>
      <c r="DB759" s="149"/>
      <c r="DC759" s="149"/>
      <c r="DD759" s="149"/>
      <c r="DE759" s="149"/>
      <c r="DF759" s="149"/>
      <c r="DG759" s="149"/>
      <c r="DH759" s="149"/>
      <c r="DI759" s="149"/>
    </row>
    <row r="760" spans="1:113" s="113" customFormat="1" ht="21.75" hidden="1" customHeight="1">
      <c r="A760" s="129">
        <f>IF(B759&lt;&gt;"",COUNTA(B$6:B759),"")</f>
        <v>754</v>
      </c>
      <c r="B760" s="217">
        <v>3297</v>
      </c>
      <c r="C760" s="249" t="s">
        <v>651</v>
      </c>
      <c r="D760" s="198">
        <v>2868</v>
      </c>
      <c r="E760" s="215" t="str">
        <f>VLOOKUP($B760,'trong tai xe'!A$1:B$201,2,0)</f>
        <v>8T</v>
      </c>
      <c r="F760" s="64" t="s">
        <v>117</v>
      </c>
      <c r="G760" s="132" t="str">
        <f>VLOOKUP(F760,Destination!$B$3:$E$337,2,0)</f>
        <v>Long An</v>
      </c>
      <c r="H760" s="133">
        <f>VLOOKUP(F760,Destination!$B$2:$E$337,4,0)</f>
        <v>93</v>
      </c>
      <c r="I760" s="133">
        <f t="shared" si="24"/>
        <v>100</v>
      </c>
      <c r="J760" s="134">
        <f>INDEX(Cost!$A$2:$G$26,MATCH(I760,Cost!$A$2:$A$26,0),MATCH($E760,Cost!$A$2:$G$2,0))</f>
        <v>1868569</v>
      </c>
      <c r="K760" s="141"/>
      <c r="L760" s="142"/>
      <c r="M760" s="228">
        <f t="shared" si="25"/>
        <v>1868569</v>
      </c>
      <c r="N760" s="230"/>
      <c r="O760" s="144" t="str">
        <f>VLOOKUP($F760,Destination!B$3:G$338,6,0)</f>
        <v>THÙNG</v>
      </c>
      <c r="P760" s="231"/>
      <c r="Q760" s="198"/>
      <c r="AI760" s="149"/>
      <c r="AJ760" s="149"/>
      <c r="AK760" s="149"/>
      <c r="AL760" s="149"/>
      <c r="AM760" s="149"/>
      <c r="AN760" s="149"/>
      <c r="AO760" s="149"/>
      <c r="AP760" s="149"/>
      <c r="AQ760" s="149"/>
      <c r="AR760" s="149"/>
      <c r="AS760" s="149"/>
      <c r="AT760" s="149"/>
      <c r="AU760" s="149"/>
      <c r="AV760" s="149"/>
      <c r="AW760" s="149"/>
      <c r="AX760" s="149"/>
      <c r="AY760" s="149"/>
      <c r="AZ760" s="149"/>
      <c r="BA760" s="149"/>
      <c r="BB760" s="149"/>
      <c r="BC760" s="149"/>
      <c r="BD760" s="149"/>
      <c r="BE760" s="149"/>
      <c r="BF760" s="149"/>
      <c r="BG760" s="149"/>
      <c r="BH760" s="149"/>
      <c r="BI760" s="149"/>
      <c r="BJ760" s="149"/>
      <c r="BK760" s="149"/>
      <c r="BL760" s="149"/>
      <c r="BM760" s="149"/>
      <c r="BN760" s="149"/>
      <c r="BO760" s="149"/>
      <c r="BP760" s="149"/>
      <c r="BQ760" s="149"/>
      <c r="BR760" s="149"/>
      <c r="BS760" s="149"/>
      <c r="BT760" s="149"/>
      <c r="BU760" s="149"/>
      <c r="BV760" s="149"/>
      <c r="BW760" s="149"/>
      <c r="BX760" s="149"/>
      <c r="BY760" s="149"/>
      <c r="BZ760" s="149"/>
      <c r="CA760" s="149"/>
      <c r="CB760" s="149"/>
      <c r="CC760" s="149"/>
      <c r="CD760" s="149"/>
      <c r="CE760" s="149"/>
      <c r="CF760" s="149"/>
      <c r="CG760" s="149"/>
      <c r="CH760" s="149"/>
      <c r="CI760" s="149"/>
      <c r="CJ760" s="149"/>
      <c r="CK760" s="149"/>
      <c r="CL760" s="149"/>
      <c r="CM760" s="149"/>
      <c r="CN760" s="149"/>
      <c r="CO760" s="149"/>
      <c r="CP760" s="149"/>
      <c r="CQ760" s="149"/>
      <c r="CR760" s="149"/>
      <c r="CS760" s="149"/>
      <c r="CT760" s="149"/>
      <c r="CU760" s="149"/>
      <c r="CV760" s="149"/>
      <c r="CW760" s="149"/>
      <c r="CX760" s="149"/>
      <c r="CY760" s="149"/>
      <c r="CZ760" s="149"/>
      <c r="DA760" s="149"/>
      <c r="DB760" s="149"/>
      <c r="DC760" s="149"/>
      <c r="DD760" s="149"/>
      <c r="DE760" s="149"/>
      <c r="DF760" s="149"/>
      <c r="DG760" s="149"/>
      <c r="DH760" s="149"/>
      <c r="DI760" s="149"/>
    </row>
    <row r="761" spans="1:113" s="113" customFormat="1" ht="21.75" hidden="1" customHeight="1">
      <c r="A761" s="129">
        <f>IF(B760&lt;&gt;"",COUNTA(B$6:B760),"")</f>
        <v>755</v>
      </c>
      <c r="B761" s="217">
        <v>18140</v>
      </c>
      <c r="C761" s="249" t="s">
        <v>651</v>
      </c>
      <c r="D761" s="198">
        <v>2876</v>
      </c>
      <c r="E761" s="215" t="str">
        <f>VLOOKUP($B761,'trong tai xe'!A$1:B$201,2,0)</f>
        <v>5T</v>
      </c>
      <c r="F761" s="64" t="s">
        <v>573</v>
      </c>
      <c r="G761" s="132" t="str">
        <f>VLOOKUP(F761,Destination!$B$3:$E$337,2,0)</f>
        <v>HCM</v>
      </c>
      <c r="H761" s="133">
        <f>VLOOKUP(F761,Destination!$B$2:$E$337,4,0)</f>
        <v>32</v>
      </c>
      <c r="I761" s="133">
        <f t="shared" si="24"/>
        <v>40</v>
      </c>
      <c r="J761" s="134">
        <f>INDEX(Cost!$A$2:$G$26,MATCH(I761,Cost!$A$2:$A$26,0),MATCH($E761,Cost!$A$2:$G$2,0))</f>
        <v>777275</v>
      </c>
      <c r="K761" s="141"/>
      <c r="L761" s="142"/>
      <c r="M761" s="228">
        <f t="shared" si="25"/>
        <v>777275</v>
      </c>
      <c r="N761" s="230"/>
      <c r="O761" s="144" t="str">
        <f>VLOOKUP($F761,Destination!B$3:G$338,6,0)</f>
        <v>THÙNG</v>
      </c>
      <c r="P761" s="231"/>
      <c r="Q761" s="198"/>
      <c r="AI761" s="149"/>
      <c r="AJ761" s="149"/>
      <c r="AK761" s="149"/>
      <c r="AL761" s="149"/>
      <c r="AM761" s="149"/>
      <c r="AN761" s="149"/>
      <c r="AO761" s="149"/>
      <c r="AP761" s="149"/>
      <c r="AQ761" s="149"/>
      <c r="AR761" s="149"/>
      <c r="AS761" s="149"/>
      <c r="AT761" s="149"/>
      <c r="AU761" s="149"/>
      <c r="AV761" s="149"/>
      <c r="AW761" s="149"/>
      <c r="AX761" s="149"/>
      <c r="AY761" s="149"/>
      <c r="AZ761" s="149"/>
      <c r="BA761" s="149"/>
      <c r="BB761" s="149"/>
      <c r="BC761" s="149"/>
      <c r="BD761" s="149"/>
      <c r="BE761" s="149"/>
      <c r="BF761" s="149"/>
      <c r="BG761" s="149"/>
      <c r="BH761" s="149"/>
      <c r="BI761" s="149"/>
      <c r="BJ761" s="149"/>
      <c r="BK761" s="149"/>
      <c r="BL761" s="149"/>
      <c r="BM761" s="149"/>
      <c r="BN761" s="149"/>
      <c r="BO761" s="149"/>
      <c r="BP761" s="149"/>
      <c r="BQ761" s="149"/>
      <c r="BR761" s="149"/>
      <c r="BS761" s="149"/>
      <c r="BT761" s="149"/>
      <c r="BU761" s="149"/>
      <c r="BV761" s="149"/>
      <c r="BW761" s="149"/>
      <c r="BX761" s="149"/>
      <c r="BY761" s="149"/>
      <c r="BZ761" s="149"/>
      <c r="CA761" s="149"/>
      <c r="CB761" s="149"/>
      <c r="CC761" s="149"/>
      <c r="CD761" s="149"/>
      <c r="CE761" s="149"/>
      <c r="CF761" s="149"/>
      <c r="CG761" s="149"/>
      <c r="CH761" s="149"/>
      <c r="CI761" s="149"/>
      <c r="CJ761" s="149"/>
      <c r="CK761" s="149"/>
      <c r="CL761" s="149"/>
      <c r="CM761" s="149"/>
      <c r="CN761" s="149"/>
      <c r="CO761" s="149"/>
      <c r="CP761" s="149"/>
      <c r="CQ761" s="149"/>
      <c r="CR761" s="149"/>
      <c r="CS761" s="149"/>
      <c r="CT761" s="149"/>
      <c r="CU761" s="149"/>
      <c r="CV761" s="149"/>
      <c r="CW761" s="149"/>
      <c r="CX761" s="149"/>
      <c r="CY761" s="149"/>
      <c r="CZ761" s="149"/>
      <c r="DA761" s="149"/>
      <c r="DB761" s="149"/>
      <c r="DC761" s="149"/>
      <c r="DD761" s="149"/>
      <c r="DE761" s="149"/>
      <c r="DF761" s="149"/>
      <c r="DG761" s="149"/>
      <c r="DH761" s="149"/>
      <c r="DI761" s="149"/>
    </row>
    <row r="762" spans="1:113" s="113" customFormat="1" ht="21.75" hidden="1" customHeight="1">
      <c r="A762" s="129">
        <f>IF(B761&lt;&gt;"",COUNTA(B$6:B761),"")</f>
        <v>756</v>
      </c>
      <c r="B762" s="217">
        <v>4662</v>
      </c>
      <c r="C762" s="249" t="s">
        <v>651</v>
      </c>
      <c r="D762" s="198">
        <v>2869</v>
      </c>
      <c r="E762" s="215" t="str">
        <f>VLOOKUP($B762,'trong tai xe'!A$1:B$201,2,0)</f>
        <v>2.5T</v>
      </c>
      <c r="F762" s="64" t="s">
        <v>142</v>
      </c>
      <c r="G762" s="132" t="str">
        <f>VLOOKUP(F762,Destination!$B$3:$E$337,2,0)</f>
        <v>HCM</v>
      </c>
      <c r="H762" s="133">
        <f>VLOOKUP(F762,Destination!$B$2:$E$337,4,0)</f>
        <v>55</v>
      </c>
      <c r="I762" s="133">
        <f t="shared" si="24"/>
        <v>60</v>
      </c>
      <c r="J762" s="134">
        <f>INDEX(Cost!$A$2:$G$26,MATCH(I762,Cost!$A$2:$A$26,0),MATCH($E762,Cost!$A$2:$G$2,0))</f>
        <v>712310</v>
      </c>
      <c r="K762" s="141"/>
      <c r="L762" s="142"/>
      <c r="M762" s="228">
        <f t="shared" si="25"/>
        <v>712310</v>
      </c>
      <c r="N762" s="230"/>
      <c r="O762" s="144" t="str">
        <f>VLOOKUP($F762,Destination!B$3:G$338,6,0)</f>
        <v>THÙNG</v>
      </c>
      <c r="P762" s="231"/>
      <c r="Q762" s="198"/>
      <c r="AI762" s="149"/>
      <c r="AJ762" s="149"/>
      <c r="AK762" s="149"/>
      <c r="AL762" s="149"/>
      <c r="AM762" s="149"/>
      <c r="AN762" s="149"/>
      <c r="AO762" s="149"/>
      <c r="AP762" s="149"/>
      <c r="AQ762" s="149"/>
      <c r="AR762" s="149"/>
      <c r="AS762" s="149"/>
      <c r="AT762" s="149"/>
      <c r="AU762" s="149"/>
      <c r="AV762" s="149"/>
      <c r="AW762" s="149"/>
      <c r="AX762" s="149"/>
      <c r="AY762" s="149"/>
      <c r="AZ762" s="149"/>
      <c r="BA762" s="149"/>
      <c r="BB762" s="149"/>
      <c r="BC762" s="149"/>
      <c r="BD762" s="149"/>
      <c r="BE762" s="149"/>
      <c r="BF762" s="149"/>
      <c r="BG762" s="149"/>
      <c r="BH762" s="149"/>
      <c r="BI762" s="149"/>
      <c r="BJ762" s="149"/>
      <c r="BK762" s="149"/>
      <c r="BL762" s="149"/>
      <c r="BM762" s="149"/>
      <c r="BN762" s="149"/>
      <c r="BO762" s="149"/>
      <c r="BP762" s="149"/>
      <c r="BQ762" s="149"/>
      <c r="BR762" s="149"/>
      <c r="BS762" s="149"/>
      <c r="BT762" s="149"/>
      <c r="BU762" s="149"/>
      <c r="BV762" s="149"/>
      <c r="BW762" s="149"/>
      <c r="BX762" s="149"/>
      <c r="BY762" s="149"/>
      <c r="BZ762" s="149"/>
      <c r="CA762" s="149"/>
      <c r="CB762" s="149"/>
      <c r="CC762" s="149"/>
      <c r="CD762" s="149"/>
      <c r="CE762" s="149"/>
      <c r="CF762" s="149"/>
      <c r="CG762" s="149"/>
      <c r="CH762" s="149"/>
      <c r="CI762" s="149"/>
      <c r="CJ762" s="149"/>
      <c r="CK762" s="149"/>
      <c r="CL762" s="149"/>
      <c r="CM762" s="149"/>
      <c r="CN762" s="149"/>
      <c r="CO762" s="149"/>
      <c r="CP762" s="149"/>
      <c r="CQ762" s="149"/>
      <c r="CR762" s="149"/>
      <c r="CS762" s="149"/>
      <c r="CT762" s="149"/>
      <c r="CU762" s="149"/>
      <c r="CV762" s="149"/>
      <c r="CW762" s="149"/>
      <c r="CX762" s="149"/>
      <c r="CY762" s="149"/>
      <c r="CZ762" s="149"/>
      <c r="DA762" s="149"/>
      <c r="DB762" s="149"/>
      <c r="DC762" s="149"/>
      <c r="DD762" s="149"/>
      <c r="DE762" s="149"/>
      <c r="DF762" s="149"/>
      <c r="DG762" s="149"/>
      <c r="DH762" s="149"/>
      <c r="DI762" s="149"/>
    </row>
    <row r="763" spans="1:113" s="113" customFormat="1" ht="21.75" hidden="1" customHeight="1">
      <c r="A763" s="129">
        <f>IF(B762&lt;&gt;"",COUNTA(B$6:B762),"")</f>
        <v>757</v>
      </c>
      <c r="B763" s="217">
        <v>8561</v>
      </c>
      <c r="C763" s="249" t="s">
        <v>651</v>
      </c>
      <c r="D763" s="198">
        <v>2559</v>
      </c>
      <c r="E763" s="215" t="str">
        <f>VLOOKUP($B763,'trong tai xe'!A$1:B$201,2,0)</f>
        <v>10T</v>
      </c>
      <c r="F763" s="64" t="s">
        <v>73</v>
      </c>
      <c r="G763" s="132" t="str">
        <f>VLOOKUP(F763,Destination!$B$3:$E$337,2,0)</f>
        <v>HCM</v>
      </c>
      <c r="H763" s="133">
        <f>VLOOKUP(F763,Destination!$B$2:$E$337,4,0)</f>
        <v>55</v>
      </c>
      <c r="I763" s="133">
        <f t="shared" si="24"/>
        <v>60</v>
      </c>
      <c r="J763" s="134">
        <f>INDEX(Cost!$A$2:$G$26,MATCH(I763,Cost!$A$2:$A$26,0),MATCH($E763,Cost!$A$2:$G$2,0))</f>
        <v>0</v>
      </c>
      <c r="K763" s="141"/>
      <c r="L763" s="142"/>
      <c r="M763" s="228">
        <f t="shared" si="25"/>
        <v>0</v>
      </c>
      <c r="N763" s="230"/>
      <c r="O763" s="144" t="str">
        <f>VLOOKUP($F763,Destination!B$3:G$338,6,0)</f>
        <v>THÙNG</v>
      </c>
      <c r="P763" s="231"/>
      <c r="Q763" s="198"/>
      <c r="AI763" s="149"/>
      <c r="AJ763" s="149"/>
      <c r="AK763" s="149"/>
      <c r="AL763" s="149"/>
      <c r="AM763" s="149"/>
      <c r="AN763" s="149"/>
      <c r="AO763" s="149"/>
      <c r="AP763" s="149"/>
      <c r="AQ763" s="149"/>
      <c r="AR763" s="149"/>
      <c r="AS763" s="149"/>
      <c r="AT763" s="149"/>
      <c r="AU763" s="149"/>
      <c r="AV763" s="149"/>
      <c r="AW763" s="149"/>
      <c r="AX763" s="149"/>
      <c r="AY763" s="149"/>
      <c r="AZ763" s="149"/>
      <c r="BA763" s="149"/>
      <c r="BB763" s="149"/>
      <c r="BC763" s="149"/>
      <c r="BD763" s="149"/>
      <c r="BE763" s="149"/>
      <c r="BF763" s="149"/>
      <c r="BG763" s="149"/>
      <c r="BH763" s="149"/>
      <c r="BI763" s="149"/>
      <c r="BJ763" s="149"/>
      <c r="BK763" s="149"/>
      <c r="BL763" s="149"/>
      <c r="BM763" s="149"/>
      <c r="BN763" s="149"/>
      <c r="BO763" s="149"/>
      <c r="BP763" s="149"/>
      <c r="BQ763" s="149"/>
      <c r="BR763" s="149"/>
      <c r="BS763" s="149"/>
      <c r="BT763" s="149"/>
      <c r="BU763" s="149"/>
      <c r="BV763" s="149"/>
      <c r="BW763" s="149"/>
      <c r="BX763" s="149"/>
      <c r="BY763" s="149"/>
      <c r="BZ763" s="149"/>
      <c r="CA763" s="149"/>
      <c r="CB763" s="149"/>
      <c r="CC763" s="149"/>
      <c r="CD763" s="149"/>
      <c r="CE763" s="149"/>
      <c r="CF763" s="149"/>
      <c r="CG763" s="149"/>
      <c r="CH763" s="149"/>
      <c r="CI763" s="149"/>
      <c r="CJ763" s="149"/>
      <c r="CK763" s="149"/>
      <c r="CL763" s="149"/>
      <c r="CM763" s="149"/>
      <c r="CN763" s="149"/>
      <c r="CO763" s="149"/>
      <c r="CP763" s="149"/>
      <c r="CQ763" s="149"/>
      <c r="CR763" s="149"/>
      <c r="CS763" s="149"/>
      <c r="CT763" s="149"/>
      <c r="CU763" s="149"/>
      <c r="CV763" s="149"/>
      <c r="CW763" s="149"/>
      <c r="CX763" s="149"/>
      <c r="CY763" s="149"/>
      <c r="CZ763" s="149"/>
      <c r="DA763" s="149"/>
      <c r="DB763" s="149"/>
      <c r="DC763" s="149"/>
      <c r="DD763" s="149"/>
      <c r="DE763" s="149"/>
      <c r="DF763" s="149"/>
      <c r="DG763" s="149"/>
      <c r="DH763" s="149"/>
      <c r="DI763" s="149"/>
    </row>
    <row r="764" spans="1:113" s="113" customFormat="1" ht="21.75" hidden="1" customHeight="1">
      <c r="A764" s="129">
        <f>IF(B763&lt;&gt;"",COUNTA(B$6:B763),"")</f>
        <v>758</v>
      </c>
      <c r="B764" s="217">
        <v>46785</v>
      </c>
      <c r="C764" s="249" t="s">
        <v>651</v>
      </c>
      <c r="D764" s="198">
        <v>2855</v>
      </c>
      <c r="E764" s="215" t="str">
        <f>VLOOKUP($B764,'trong tai xe'!A$1:B$201,2,0)</f>
        <v>2.5T</v>
      </c>
      <c r="F764" s="64" t="s">
        <v>69</v>
      </c>
      <c r="G764" s="132" t="str">
        <f>VLOOKUP(F764,Destination!$B$3:$E$337,2,0)</f>
        <v>HCM(Q9)</v>
      </c>
      <c r="H764" s="133">
        <f>VLOOKUP(F764,Destination!$B$2:$E$337,4,0)</f>
        <v>27</v>
      </c>
      <c r="I764" s="133">
        <f t="shared" si="24"/>
        <v>30</v>
      </c>
      <c r="J764" s="134">
        <f>INDEX(Cost!$A$2:$G$26,MATCH(I764,Cost!$A$2:$A$26,0),MATCH($E764,Cost!$A$2:$G$2,0))</f>
        <v>514557</v>
      </c>
      <c r="K764" s="141"/>
      <c r="L764" s="142"/>
      <c r="M764" s="228">
        <f t="shared" si="25"/>
        <v>514557</v>
      </c>
      <c r="N764" s="230"/>
      <c r="O764" s="144" t="str">
        <f>VLOOKUP($F764,Destination!B$3:G$338,6,0)</f>
        <v>THÙNG</v>
      </c>
      <c r="P764" s="231"/>
      <c r="Q764" s="198"/>
      <c r="AI764" s="149"/>
      <c r="AJ764" s="149"/>
      <c r="AK764" s="149"/>
      <c r="AL764" s="149"/>
      <c r="AM764" s="149"/>
      <c r="AN764" s="149"/>
      <c r="AO764" s="149"/>
      <c r="AP764" s="149"/>
      <c r="AQ764" s="149"/>
      <c r="AR764" s="149"/>
      <c r="AS764" s="149"/>
      <c r="AT764" s="149"/>
      <c r="AU764" s="149"/>
      <c r="AV764" s="149"/>
      <c r="AW764" s="149"/>
      <c r="AX764" s="149"/>
      <c r="AY764" s="149"/>
      <c r="AZ764" s="149"/>
      <c r="BA764" s="149"/>
      <c r="BB764" s="149"/>
      <c r="BC764" s="149"/>
      <c r="BD764" s="149"/>
      <c r="BE764" s="149"/>
      <c r="BF764" s="149"/>
      <c r="BG764" s="149"/>
      <c r="BH764" s="149"/>
      <c r="BI764" s="149"/>
      <c r="BJ764" s="149"/>
      <c r="BK764" s="149"/>
      <c r="BL764" s="149"/>
      <c r="BM764" s="149"/>
      <c r="BN764" s="149"/>
      <c r="BO764" s="149"/>
      <c r="BP764" s="149"/>
      <c r="BQ764" s="149"/>
      <c r="BR764" s="149"/>
      <c r="BS764" s="149"/>
      <c r="BT764" s="149"/>
      <c r="BU764" s="149"/>
      <c r="BV764" s="149"/>
      <c r="BW764" s="149"/>
      <c r="BX764" s="149"/>
      <c r="BY764" s="149"/>
      <c r="BZ764" s="149"/>
      <c r="CA764" s="149"/>
      <c r="CB764" s="149"/>
      <c r="CC764" s="149"/>
      <c r="CD764" s="149"/>
      <c r="CE764" s="149"/>
      <c r="CF764" s="149"/>
      <c r="CG764" s="149"/>
      <c r="CH764" s="149"/>
      <c r="CI764" s="149"/>
      <c r="CJ764" s="149"/>
      <c r="CK764" s="149"/>
      <c r="CL764" s="149"/>
      <c r="CM764" s="149"/>
      <c r="CN764" s="149"/>
      <c r="CO764" s="149"/>
      <c r="CP764" s="149"/>
      <c r="CQ764" s="149"/>
      <c r="CR764" s="149"/>
      <c r="CS764" s="149"/>
      <c r="CT764" s="149"/>
      <c r="CU764" s="149"/>
      <c r="CV764" s="149"/>
      <c r="CW764" s="149"/>
      <c r="CX764" s="149"/>
      <c r="CY764" s="149"/>
      <c r="CZ764" s="149"/>
      <c r="DA764" s="149"/>
      <c r="DB764" s="149"/>
      <c r="DC764" s="149"/>
      <c r="DD764" s="149"/>
      <c r="DE764" s="149"/>
      <c r="DF764" s="149"/>
      <c r="DG764" s="149"/>
      <c r="DH764" s="149"/>
      <c r="DI764" s="149"/>
    </row>
    <row r="765" spans="1:113" s="113" customFormat="1" ht="21.75" hidden="1" customHeight="1">
      <c r="A765" s="129">
        <f>IF(B764&lt;&gt;"",COUNTA(B$6:B764),"")</f>
        <v>759</v>
      </c>
      <c r="B765" s="217">
        <v>6980</v>
      </c>
      <c r="C765" s="249" t="s">
        <v>651</v>
      </c>
      <c r="D765" s="198">
        <v>2854</v>
      </c>
      <c r="E765" s="215" t="str">
        <f>VLOOKUP($B765,'trong tai xe'!A$1:B$201,2,0)</f>
        <v>5T</v>
      </c>
      <c r="F765" s="64" t="s">
        <v>94</v>
      </c>
      <c r="G765" s="132" t="str">
        <f>VLOOKUP(F765,Destination!$B$3:$E$337,2,0)</f>
        <v>Dong Nai</v>
      </c>
      <c r="H765" s="133">
        <f>VLOOKUP(F765,Destination!$B$2:$E$337,4,0)</f>
        <v>35</v>
      </c>
      <c r="I765" s="133">
        <f t="shared" si="24"/>
        <v>40</v>
      </c>
      <c r="J765" s="134">
        <f>INDEX(Cost!$A$2:$G$26,MATCH(I765,Cost!$A$2:$A$26,0),MATCH($E765,Cost!$A$2:$G$2,0))</f>
        <v>777275</v>
      </c>
      <c r="K765" s="141"/>
      <c r="L765" s="142"/>
      <c r="M765" s="228">
        <f t="shared" si="25"/>
        <v>777275</v>
      </c>
      <c r="N765" s="230"/>
      <c r="O765" s="144" t="str">
        <f>VLOOKUP($F765,Destination!B$3:G$338,6,0)</f>
        <v>THÙNG</v>
      </c>
      <c r="P765" s="231"/>
      <c r="Q765" s="198"/>
      <c r="AI765" s="149"/>
      <c r="AJ765" s="149"/>
      <c r="AK765" s="149"/>
      <c r="AL765" s="149"/>
      <c r="AM765" s="149"/>
      <c r="AN765" s="149"/>
      <c r="AO765" s="149"/>
      <c r="AP765" s="149"/>
      <c r="AQ765" s="149"/>
      <c r="AR765" s="149"/>
      <c r="AS765" s="149"/>
      <c r="AT765" s="149"/>
      <c r="AU765" s="149"/>
      <c r="AV765" s="149"/>
      <c r="AW765" s="149"/>
      <c r="AX765" s="149"/>
      <c r="AY765" s="149"/>
      <c r="AZ765" s="149"/>
      <c r="BA765" s="149"/>
      <c r="BB765" s="149"/>
      <c r="BC765" s="149"/>
      <c r="BD765" s="149"/>
      <c r="BE765" s="149"/>
      <c r="BF765" s="149"/>
      <c r="BG765" s="149"/>
      <c r="BH765" s="149"/>
      <c r="BI765" s="149"/>
      <c r="BJ765" s="149"/>
      <c r="BK765" s="149"/>
      <c r="BL765" s="149"/>
      <c r="BM765" s="149"/>
      <c r="BN765" s="149"/>
      <c r="BO765" s="149"/>
      <c r="BP765" s="149"/>
      <c r="BQ765" s="149"/>
      <c r="BR765" s="149"/>
      <c r="BS765" s="149"/>
      <c r="BT765" s="149"/>
      <c r="BU765" s="149"/>
      <c r="BV765" s="149"/>
      <c r="BW765" s="149"/>
      <c r="BX765" s="149"/>
      <c r="BY765" s="149"/>
      <c r="BZ765" s="149"/>
      <c r="CA765" s="149"/>
      <c r="CB765" s="149"/>
      <c r="CC765" s="149"/>
      <c r="CD765" s="149"/>
      <c r="CE765" s="149"/>
      <c r="CF765" s="149"/>
      <c r="CG765" s="149"/>
      <c r="CH765" s="149"/>
      <c r="CI765" s="149"/>
      <c r="CJ765" s="149"/>
      <c r="CK765" s="149"/>
      <c r="CL765" s="149"/>
      <c r="CM765" s="149"/>
      <c r="CN765" s="149"/>
      <c r="CO765" s="149"/>
      <c r="CP765" s="149"/>
      <c r="CQ765" s="149"/>
      <c r="CR765" s="149"/>
      <c r="CS765" s="149"/>
      <c r="CT765" s="149"/>
      <c r="CU765" s="149"/>
      <c r="CV765" s="149"/>
      <c r="CW765" s="149"/>
      <c r="CX765" s="149"/>
      <c r="CY765" s="149"/>
      <c r="CZ765" s="149"/>
      <c r="DA765" s="149"/>
      <c r="DB765" s="149"/>
      <c r="DC765" s="149"/>
      <c r="DD765" s="149"/>
      <c r="DE765" s="149"/>
      <c r="DF765" s="149"/>
      <c r="DG765" s="149"/>
      <c r="DH765" s="149"/>
      <c r="DI765" s="149"/>
    </row>
    <row r="766" spans="1:113" s="113" customFormat="1" ht="21.75" hidden="1" customHeight="1">
      <c r="A766" s="129">
        <f>IF(B765&lt;&gt;"",COUNTA(B$6:B765),"")</f>
        <v>760</v>
      </c>
      <c r="B766" s="217">
        <v>2634</v>
      </c>
      <c r="C766" s="249" t="s">
        <v>651</v>
      </c>
      <c r="D766" s="198">
        <v>2857</v>
      </c>
      <c r="E766" s="215" t="str">
        <f>VLOOKUP($B766,'trong tai xe'!A$1:B$201,2,0)</f>
        <v>5T</v>
      </c>
      <c r="F766" s="64" t="s">
        <v>69</v>
      </c>
      <c r="G766" s="132" t="str">
        <f>VLOOKUP(F766,Destination!$B$3:$E$337,2,0)</f>
        <v>HCM(Q9)</v>
      </c>
      <c r="H766" s="133">
        <f>VLOOKUP(F766,Destination!$B$2:$E$337,4,0)</f>
        <v>27</v>
      </c>
      <c r="I766" s="133">
        <f t="shared" si="24"/>
        <v>30</v>
      </c>
      <c r="J766" s="134">
        <f>INDEX(Cost!$A$2:$G$26,MATCH(I766,Cost!$A$2:$A$26,0),MATCH($E766,Cost!$A$2:$G$2,0))</f>
        <v>691065</v>
      </c>
      <c r="K766" s="141"/>
      <c r="L766" s="142"/>
      <c r="M766" s="228">
        <f t="shared" si="25"/>
        <v>691065</v>
      </c>
      <c r="N766" s="230"/>
      <c r="O766" s="144" t="str">
        <f>VLOOKUP($F766,Destination!B$3:G$338,6,0)</f>
        <v>THÙNG</v>
      </c>
      <c r="P766" s="231"/>
      <c r="Q766" s="198"/>
      <c r="AI766" s="149"/>
      <c r="AJ766" s="149"/>
      <c r="AK766" s="149"/>
      <c r="AL766" s="149"/>
      <c r="AM766" s="149"/>
      <c r="AN766" s="149"/>
      <c r="AO766" s="149"/>
      <c r="AP766" s="149"/>
      <c r="AQ766" s="149"/>
      <c r="AR766" s="149"/>
      <c r="AS766" s="149"/>
      <c r="AT766" s="149"/>
      <c r="AU766" s="149"/>
      <c r="AV766" s="149"/>
      <c r="AW766" s="149"/>
      <c r="AX766" s="149"/>
      <c r="AY766" s="149"/>
      <c r="AZ766" s="149"/>
      <c r="BA766" s="149"/>
      <c r="BB766" s="149"/>
      <c r="BC766" s="149"/>
      <c r="BD766" s="149"/>
      <c r="BE766" s="149"/>
      <c r="BF766" s="149"/>
      <c r="BG766" s="149"/>
      <c r="BH766" s="149"/>
      <c r="BI766" s="149"/>
      <c r="BJ766" s="149"/>
      <c r="BK766" s="149"/>
      <c r="BL766" s="149"/>
      <c r="BM766" s="149"/>
      <c r="BN766" s="149"/>
      <c r="BO766" s="149"/>
      <c r="BP766" s="149"/>
      <c r="BQ766" s="149"/>
      <c r="BR766" s="149"/>
      <c r="BS766" s="149"/>
      <c r="BT766" s="149"/>
      <c r="BU766" s="149"/>
      <c r="BV766" s="149"/>
      <c r="BW766" s="149"/>
      <c r="BX766" s="149"/>
      <c r="BY766" s="149"/>
      <c r="BZ766" s="149"/>
      <c r="CA766" s="149"/>
      <c r="CB766" s="149"/>
      <c r="CC766" s="149"/>
      <c r="CD766" s="149"/>
      <c r="CE766" s="149"/>
      <c r="CF766" s="149"/>
      <c r="CG766" s="149"/>
      <c r="CH766" s="149"/>
      <c r="CI766" s="149"/>
      <c r="CJ766" s="149"/>
      <c r="CK766" s="149"/>
      <c r="CL766" s="149"/>
      <c r="CM766" s="149"/>
      <c r="CN766" s="149"/>
      <c r="CO766" s="149"/>
      <c r="CP766" s="149"/>
      <c r="CQ766" s="149"/>
      <c r="CR766" s="149"/>
      <c r="CS766" s="149"/>
      <c r="CT766" s="149"/>
      <c r="CU766" s="149"/>
      <c r="CV766" s="149"/>
      <c r="CW766" s="149"/>
      <c r="CX766" s="149"/>
      <c r="CY766" s="149"/>
      <c r="CZ766" s="149"/>
      <c r="DA766" s="149"/>
      <c r="DB766" s="149"/>
      <c r="DC766" s="149"/>
      <c r="DD766" s="149"/>
      <c r="DE766" s="149"/>
      <c r="DF766" s="149"/>
      <c r="DG766" s="149"/>
      <c r="DH766" s="149"/>
      <c r="DI766" s="149"/>
    </row>
    <row r="767" spans="1:113" s="113" customFormat="1" ht="21.75" hidden="1" customHeight="1">
      <c r="A767" s="129">
        <f>IF(B766&lt;&gt;"",COUNTA(B$6:B766),"")</f>
        <v>761</v>
      </c>
      <c r="B767" s="217">
        <v>34439</v>
      </c>
      <c r="C767" s="249" t="s">
        <v>651</v>
      </c>
      <c r="D767" s="198">
        <v>2856</v>
      </c>
      <c r="E767" s="215" t="str">
        <f>VLOOKUP($B767,'trong tai xe'!A$1:B$201,2,0)</f>
        <v>1.2T</v>
      </c>
      <c r="F767" s="64" t="s">
        <v>134</v>
      </c>
      <c r="G767" s="132" t="str">
        <f>VLOOKUP(F767,Destination!$B$3:$E$337,2,0)</f>
        <v>BINH CHUAN</v>
      </c>
      <c r="H767" s="133">
        <f>VLOOKUP(F767,Destination!$B$2:$E$337,4,0)</f>
        <v>11</v>
      </c>
      <c r="I767" s="133">
        <f t="shared" si="24"/>
        <v>20</v>
      </c>
      <c r="J767" s="134">
        <f>INDEX(Cost!$A$2:$G$26,MATCH(I767,Cost!$A$2:$A$26,0),MATCH($E767,Cost!$A$2:$G$2,0))</f>
        <v>404749</v>
      </c>
      <c r="K767" s="141"/>
      <c r="L767" s="142"/>
      <c r="M767" s="228">
        <f t="shared" si="25"/>
        <v>404749</v>
      </c>
      <c r="N767" s="230"/>
      <c r="O767" s="144" t="str">
        <f>VLOOKUP($F767,Destination!B$3:G$338,6,0)</f>
        <v>BOARD</v>
      </c>
      <c r="P767" s="231"/>
      <c r="Q767" s="198"/>
      <c r="AI767" s="149"/>
      <c r="AJ767" s="149"/>
      <c r="AK767" s="149"/>
      <c r="AL767" s="149"/>
      <c r="AM767" s="149"/>
      <c r="AN767" s="149"/>
      <c r="AO767" s="149"/>
      <c r="AP767" s="149"/>
      <c r="AQ767" s="149"/>
      <c r="AR767" s="149"/>
      <c r="AS767" s="149"/>
      <c r="AT767" s="149"/>
      <c r="AU767" s="149"/>
      <c r="AV767" s="149"/>
      <c r="AW767" s="149"/>
      <c r="AX767" s="149"/>
      <c r="AY767" s="149"/>
      <c r="AZ767" s="149"/>
      <c r="BA767" s="149"/>
      <c r="BB767" s="149"/>
      <c r="BC767" s="149"/>
      <c r="BD767" s="149"/>
      <c r="BE767" s="149"/>
      <c r="BF767" s="149"/>
      <c r="BG767" s="149"/>
      <c r="BH767" s="149"/>
      <c r="BI767" s="149"/>
      <c r="BJ767" s="149"/>
      <c r="BK767" s="149"/>
      <c r="BL767" s="149"/>
      <c r="BM767" s="149"/>
      <c r="BN767" s="149"/>
      <c r="BO767" s="149"/>
      <c r="BP767" s="149"/>
      <c r="BQ767" s="149"/>
      <c r="BR767" s="149"/>
      <c r="BS767" s="149"/>
      <c r="BT767" s="149"/>
      <c r="BU767" s="149"/>
      <c r="BV767" s="149"/>
      <c r="BW767" s="149"/>
      <c r="BX767" s="149"/>
      <c r="BY767" s="149"/>
      <c r="BZ767" s="149"/>
      <c r="CA767" s="149"/>
      <c r="CB767" s="149"/>
      <c r="CC767" s="149"/>
      <c r="CD767" s="149"/>
      <c r="CE767" s="149"/>
      <c r="CF767" s="149"/>
      <c r="CG767" s="149"/>
      <c r="CH767" s="149"/>
      <c r="CI767" s="149"/>
      <c r="CJ767" s="149"/>
      <c r="CK767" s="149"/>
      <c r="CL767" s="149"/>
      <c r="CM767" s="149"/>
      <c r="CN767" s="149"/>
      <c r="CO767" s="149"/>
      <c r="CP767" s="149"/>
      <c r="CQ767" s="149"/>
      <c r="CR767" s="149"/>
      <c r="CS767" s="149"/>
      <c r="CT767" s="149"/>
      <c r="CU767" s="149"/>
      <c r="CV767" s="149"/>
      <c r="CW767" s="149"/>
      <c r="CX767" s="149"/>
      <c r="CY767" s="149"/>
      <c r="CZ767" s="149"/>
      <c r="DA767" s="149"/>
      <c r="DB767" s="149"/>
      <c r="DC767" s="149"/>
      <c r="DD767" s="149"/>
      <c r="DE767" s="149"/>
      <c r="DF767" s="149"/>
      <c r="DG767" s="149"/>
      <c r="DH767" s="149"/>
      <c r="DI767" s="149"/>
    </row>
    <row r="768" spans="1:113" s="113" customFormat="1" ht="21.75" hidden="1" customHeight="1">
      <c r="A768" s="129">
        <f>IF(B767&lt;&gt;"",COUNTA(B$6:B767),"")</f>
        <v>762</v>
      </c>
      <c r="B768" s="217">
        <v>13780</v>
      </c>
      <c r="C768" s="249" t="s">
        <v>651</v>
      </c>
      <c r="D768" s="198">
        <v>2892</v>
      </c>
      <c r="E768" s="215" t="str">
        <f>VLOOKUP($B768,'trong tai xe'!A$1:B$201,2,0)</f>
        <v>5T</v>
      </c>
      <c r="F768" s="64" t="s">
        <v>77</v>
      </c>
      <c r="G768" s="132" t="str">
        <f>VLOOKUP(F768,Destination!$B$3:$E$337,2,0)</f>
        <v>SONG THAN 3</v>
      </c>
      <c r="H768" s="133">
        <f>VLOOKUP(F768,Destination!$B$2:$E$337,4,0)</f>
        <v>24</v>
      </c>
      <c r="I768" s="133">
        <f t="shared" si="24"/>
        <v>30</v>
      </c>
      <c r="J768" s="134">
        <f>INDEX(Cost!$A$2:$G$26,MATCH(I768,Cost!$A$2:$A$26,0),MATCH($E768,Cost!$A$2:$G$2,0))</f>
        <v>691065</v>
      </c>
      <c r="K768" s="141"/>
      <c r="L768" s="142"/>
      <c r="M768" s="228">
        <f t="shared" si="25"/>
        <v>691065</v>
      </c>
      <c r="N768" s="230"/>
      <c r="O768" s="144" t="str">
        <f>VLOOKUP($F768,Destination!B$3:G$338,6,0)</f>
        <v>BOARD</v>
      </c>
      <c r="P768" s="231"/>
      <c r="Q768" s="198"/>
      <c r="AI768" s="149"/>
      <c r="AJ768" s="149"/>
      <c r="AK768" s="149"/>
      <c r="AL768" s="149"/>
      <c r="AM768" s="149"/>
      <c r="AN768" s="149"/>
      <c r="AO768" s="149"/>
      <c r="AP768" s="149"/>
      <c r="AQ768" s="149"/>
      <c r="AR768" s="149"/>
      <c r="AS768" s="149"/>
      <c r="AT768" s="149"/>
      <c r="AU768" s="149"/>
      <c r="AV768" s="149"/>
      <c r="AW768" s="149"/>
      <c r="AX768" s="149"/>
      <c r="AY768" s="149"/>
      <c r="AZ768" s="149"/>
      <c r="BA768" s="149"/>
      <c r="BB768" s="149"/>
      <c r="BC768" s="149"/>
      <c r="BD768" s="149"/>
      <c r="BE768" s="149"/>
      <c r="BF768" s="149"/>
      <c r="BG768" s="149"/>
      <c r="BH768" s="149"/>
      <c r="BI768" s="149"/>
      <c r="BJ768" s="149"/>
      <c r="BK768" s="149"/>
      <c r="BL768" s="149"/>
      <c r="BM768" s="149"/>
      <c r="BN768" s="149"/>
      <c r="BO768" s="149"/>
      <c r="BP768" s="149"/>
      <c r="BQ768" s="149"/>
      <c r="BR768" s="149"/>
      <c r="BS768" s="149"/>
      <c r="BT768" s="149"/>
      <c r="BU768" s="149"/>
      <c r="BV768" s="149"/>
      <c r="BW768" s="149"/>
      <c r="BX768" s="149"/>
      <c r="BY768" s="149"/>
      <c r="BZ768" s="149"/>
      <c r="CA768" s="149"/>
      <c r="CB768" s="149"/>
      <c r="CC768" s="149"/>
      <c r="CD768" s="149"/>
      <c r="CE768" s="149"/>
      <c r="CF768" s="149"/>
      <c r="CG768" s="149"/>
      <c r="CH768" s="149"/>
      <c r="CI768" s="149"/>
      <c r="CJ768" s="149"/>
      <c r="CK768" s="149"/>
      <c r="CL768" s="149"/>
      <c r="CM768" s="149"/>
      <c r="CN768" s="149"/>
      <c r="CO768" s="149"/>
      <c r="CP768" s="149"/>
      <c r="CQ768" s="149"/>
      <c r="CR768" s="149"/>
      <c r="CS768" s="149"/>
      <c r="CT768" s="149"/>
      <c r="CU768" s="149"/>
      <c r="CV768" s="149"/>
      <c r="CW768" s="149"/>
      <c r="CX768" s="149"/>
      <c r="CY768" s="149"/>
      <c r="CZ768" s="149"/>
      <c r="DA768" s="149"/>
      <c r="DB768" s="149"/>
      <c r="DC768" s="149"/>
      <c r="DD768" s="149"/>
      <c r="DE768" s="149"/>
      <c r="DF768" s="149"/>
      <c r="DG768" s="149"/>
      <c r="DH768" s="149"/>
      <c r="DI768" s="149"/>
    </row>
    <row r="769" spans="1:113" s="113" customFormat="1" ht="21.75" hidden="1" customHeight="1">
      <c r="A769" s="129">
        <f>IF(B768&lt;&gt;"",COUNTA(B$6:B768),"")</f>
        <v>763</v>
      </c>
      <c r="B769" s="217">
        <v>18806</v>
      </c>
      <c r="C769" s="249" t="s">
        <v>651</v>
      </c>
      <c r="D769" s="198">
        <v>2894</v>
      </c>
      <c r="E769" s="215" t="str">
        <f>VLOOKUP($B769,'trong tai xe'!A$1:B$201,2,0)</f>
        <v>10T</v>
      </c>
      <c r="F769" s="64" t="s">
        <v>89</v>
      </c>
      <c r="G769" s="132" t="str">
        <f>VLOOKUP(F769,Destination!$B$3:$E$337,2,0)</f>
        <v>Binh Duong</v>
      </c>
      <c r="H769" s="133">
        <f>VLOOKUP(F769,Destination!$B$2:$E$337,4,0)</f>
        <v>10</v>
      </c>
      <c r="I769" s="133">
        <f t="shared" si="24"/>
        <v>10</v>
      </c>
      <c r="J769" s="134">
        <f>INDEX(Cost!$A$2:$G$26,MATCH(I769,Cost!$A$2:$A$26,0),MATCH($E769,Cost!$A$2:$G$2,0))</f>
        <v>0</v>
      </c>
      <c r="K769" s="141"/>
      <c r="L769" s="142"/>
      <c r="M769" s="228">
        <f t="shared" si="25"/>
        <v>0</v>
      </c>
      <c r="N769" s="230"/>
      <c r="O769" s="144" t="str">
        <f>VLOOKUP($F769,Destination!B$3:G$338,6,0)</f>
        <v>THÙNG</v>
      </c>
      <c r="P769" s="231"/>
      <c r="Q769" s="198"/>
      <c r="AI769" s="149"/>
      <c r="AJ769" s="149"/>
      <c r="AK769" s="149"/>
      <c r="AL769" s="149"/>
      <c r="AM769" s="149"/>
      <c r="AN769" s="149"/>
      <c r="AO769" s="149"/>
      <c r="AP769" s="149"/>
      <c r="AQ769" s="149"/>
      <c r="AR769" s="149"/>
      <c r="AS769" s="149"/>
      <c r="AT769" s="149"/>
      <c r="AU769" s="149"/>
      <c r="AV769" s="149"/>
      <c r="AW769" s="149"/>
      <c r="AX769" s="149"/>
      <c r="AY769" s="149"/>
      <c r="AZ769" s="149"/>
      <c r="BA769" s="149"/>
      <c r="BB769" s="149"/>
      <c r="BC769" s="149"/>
      <c r="BD769" s="149"/>
      <c r="BE769" s="149"/>
      <c r="BF769" s="149"/>
      <c r="BG769" s="149"/>
      <c r="BH769" s="149"/>
      <c r="BI769" s="149"/>
      <c r="BJ769" s="149"/>
      <c r="BK769" s="149"/>
      <c r="BL769" s="149"/>
      <c r="BM769" s="149"/>
      <c r="BN769" s="149"/>
      <c r="BO769" s="149"/>
      <c r="BP769" s="149"/>
      <c r="BQ769" s="149"/>
      <c r="BR769" s="149"/>
      <c r="BS769" s="149"/>
      <c r="BT769" s="149"/>
      <c r="BU769" s="149"/>
      <c r="BV769" s="149"/>
      <c r="BW769" s="149"/>
      <c r="BX769" s="149"/>
      <c r="BY769" s="149"/>
      <c r="BZ769" s="149"/>
      <c r="CA769" s="149"/>
      <c r="CB769" s="149"/>
      <c r="CC769" s="149"/>
      <c r="CD769" s="149"/>
      <c r="CE769" s="149"/>
      <c r="CF769" s="149"/>
      <c r="CG769" s="149"/>
      <c r="CH769" s="149"/>
      <c r="CI769" s="149"/>
      <c r="CJ769" s="149"/>
      <c r="CK769" s="149"/>
      <c r="CL769" s="149"/>
      <c r="CM769" s="149"/>
      <c r="CN769" s="149"/>
      <c r="CO769" s="149"/>
      <c r="CP769" s="149"/>
      <c r="CQ769" s="149"/>
      <c r="CR769" s="149"/>
      <c r="CS769" s="149"/>
      <c r="CT769" s="149"/>
      <c r="CU769" s="149"/>
      <c r="CV769" s="149"/>
      <c r="CW769" s="149"/>
      <c r="CX769" s="149"/>
      <c r="CY769" s="149"/>
      <c r="CZ769" s="149"/>
      <c r="DA769" s="149"/>
      <c r="DB769" s="149"/>
      <c r="DC769" s="149"/>
      <c r="DD769" s="149"/>
      <c r="DE769" s="149"/>
      <c r="DF769" s="149"/>
      <c r="DG769" s="149"/>
      <c r="DH769" s="149"/>
      <c r="DI769" s="149"/>
    </row>
    <row r="770" spans="1:113" s="113" customFormat="1" ht="21.75" hidden="1" customHeight="1">
      <c r="A770" s="129">
        <f>IF(B769&lt;&gt;"",COUNTA(B$6:B769),"")</f>
        <v>764</v>
      </c>
      <c r="B770" s="254" t="s">
        <v>41</v>
      </c>
      <c r="C770" s="249" t="s">
        <v>651</v>
      </c>
      <c r="D770" s="198">
        <v>2896</v>
      </c>
      <c r="E770" s="215" t="str">
        <f>VLOOKUP($B770,'trong tai xe'!A$1:B$201,2,0)</f>
        <v>5T</v>
      </c>
      <c r="F770" s="64" t="s">
        <v>251</v>
      </c>
      <c r="G770" s="132" t="str">
        <f>VLOOKUP(F770,Destination!$B$3:$E$337,2,0)</f>
        <v>Binh Duong</v>
      </c>
      <c r="H770" s="133">
        <f>VLOOKUP(F770,Destination!$B$2:$E$337,4,0)</f>
        <v>15</v>
      </c>
      <c r="I770" s="133">
        <f t="shared" si="24"/>
        <v>20</v>
      </c>
      <c r="J770" s="134">
        <f>INDEX(Cost!$A$2:$G$26,MATCH(I770,Cost!$A$2:$A$26,0),MATCH($E770,Cost!$A$2:$G$2,0))</f>
        <v>604857</v>
      </c>
      <c r="K770" s="141"/>
      <c r="L770" s="142"/>
      <c r="M770" s="228">
        <f t="shared" si="25"/>
        <v>604857</v>
      </c>
      <c r="N770" s="230"/>
      <c r="O770" s="144">
        <f>VLOOKUP($F770,Destination!B$3:G$338,6,0)</f>
        <v>0</v>
      </c>
      <c r="P770" s="231"/>
      <c r="Q770" s="198"/>
      <c r="AI770" s="149"/>
      <c r="AJ770" s="149"/>
      <c r="AK770" s="149"/>
      <c r="AL770" s="149"/>
      <c r="AM770" s="149"/>
      <c r="AN770" s="149"/>
      <c r="AO770" s="149"/>
      <c r="AP770" s="149"/>
      <c r="AQ770" s="149"/>
      <c r="AR770" s="149"/>
      <c r="AS770" s="149"/>
      <c r="AT770" s="149"/>
      <c r="AU770" s="149"/>
      <c r="AV770" s="149"/>
      <c r="AW770" s="149"/>
      <c r="AX770" s="149"/>
      <c r="AY770" s="149"/>
      <c r="AZ770" s="149"/>
      <c r="BA770" s="149"/>
      <c r="BB770" s="149"/>
      <c r="BC770" s="149"/>
      <c r="BD770" s="149"/>
      <c r="BE770" s="149"/>
      <c r="BF770" s="149"/>
      <c r="BG770" s="149"/>
      <c r="BH770" s="149"/>
      <c r="BI770" s="149"/>
      <c r="BJ770" s="149"/>
      <c r="BK770" s="149"/>
      <c r="BL770" s="149"/>
      <c r="BM770" s="149"/>
      <c r="BN770" s="149"/>
      <c r="BO770" s="149"/>
      <c r="BP770" s="149"/>
      <c r="BQ770" s="149"/>
      <c r="BR770" s="149"/>
      <c r="BS770" s="149"/>
      <c r="BT770" s="149"/>
      <c r="BU770" s="149"/>
      <c r="BV770" s="149"/>
      <c r="BW770" s="149"/>
      <c r="BX770" s="149"/>
      <c r="BY770" s="149"/>
      <c r="BZ770" s="149"/>
      <c r="CA770" s="149"/>
      <c r="CB770" s="149"/>
      <c r="CC770" s="149"/>
      <c r="CD770" s="149"/>
      <c r="CE770" s="149"/>
      <c r="CF770" s="149"/>
      <c r="CG770" s="149"/>
      <c r="CH770" s="149"/>
      <c r="CI770" s="149"/>
      <c r="CJ770" s="149"/>
      <c r="CK770" s="149"/>
      <c r="CL770" s="149"/>
      <c r="CM770" s="149"/>
      <c r="CN770" s="149"/>
      <c r="CO770" s="149"/>
      <c r="CP770" s="149"/>
      <c r="CQ770" s="149"/>
      <c r="CR770" s="149"/>
      <c r="CS770" s="149"/>
      <c r="CT770" s="149"/>
      <c r="CU770" s="149"/>
      <c r="CV770" s="149"/>
      <c r="CW770" s="149"/>
      <c r="CX770" s="149"/>
      <c r="CY770" s="149"/>
      <c r="CZ770" s="149"/>
      <c r="DA770" s="149"/>
      <c r="DB770" s="149"/>
      <c r="DC770" s="149"/>
      <c r="DD770" s="149"/>
      <c r="DE770" s="149"/>
      <c r="DF770" s="149"/>
      <c r="DG770" s="149"/>
      <c r="DH770" s="149"/>
      <c r="DI770" s="149"/>
    </row>
    <row r="771" spans="1:113" s="113" customFormat="1" ht="21.75" hidden="1" customHeight="1">
      <c r="A771" s="129">
        <f>IF(B770&lt;&gt;"",COUNTA(B$6:B770),"")</f>
        <v>765</v>
      </c>
      <c r="B771" s="217">
        <v>9794</v>
      </c>
      <c r="C771" s="249" t="s">
        <v>651</v>
      </c>
      <c r="D771" s="198">
        <v>2897</v>
      </c>
      <c r="E771" s="215" t="str">
        <f>VLOOKUP($B771,'trong tai xe'!A$1:B$201,2,0)</f>
        <v>2.5T</v>
      </c>
      <c r="F771" s="64" t="s">
        <v>88</v>
      </c>
      <c r="G771" s="132" t="str">
        <f>VLOOKUP(F771,Destination!$B$3:$E$337,2,0)</f>
        <v>HCM</v>
      </c>
      <c r="H771" s="133">
        <f>VLOOKUP(F771,Destination!$B$2:$E$337,4,0)</f>
        <v>35</v>
      </c>
      <c r="I771" s="133">
        <f t="shared" si="24"/>
        <v>40</v>
      </c>
      <c r="J771" s="134">
        <f>INDEX(Cost!$A$2:$G$26,MATCH(I771,Cost!$A$2:$A$26,0),MATCH($E771,Cost!$A$2:$G$2,0))</f>
        <v>579395</v>
      </c>
      <c r="K771" s="141"/>
      <c r="L771" s="142"/>
      <c r="M771" s="228">
        <f t="shared" si="25"/>
        <v>579395</v>
      </c>
      <c r="N771" s="230"/>
      <c r="O771" s="144" t="str">
        <f>VLOOKUP($F771,Destination!B$3:G$338,6,0)</f>
        <v>BOARD</v>
      </c>
      <c r="P771" s="231"/>
      <c r="Q771" s="198"/>
      <c r="AI771" s="149"/>
      <c r="AJ771" s="149"/>
      <c r="AK771" s="149"/>
      <c r="AL771" s="149"/>
      <c r="AM771" s="149"/>
      <c r="AN771" s="149"/>
      <c r="AO771" s="149"/>
      <c r="AP771" s="149"/>
      <c r="AQ771" s="149"/>
      <c r="AR771" s="149"/>
      <c r="AS771" s="149"/>
      <c r="AT771" s="149"/>
      <c r="AU771" s="149"/>
      <c r="AV771" s="149"/>
      <c r="AW771" s="149"/>
      <c r="AX771" s="149"/>
      <c r="AY771" s="149"/>
      <c r="AZ771" s="149"/>
      <c r="BA771" s="149"/>
      <c r="BB771" s="149"/>
      <c r="BC771" s="149"/>
      <c r="BD771" s="149"/>
      <c r="BE771" s="149"/>
      <c r="BF771" s="149"/>
      <c r="BG771" s="149"/>
      <c r="BH771" s="149"/>
      <c r="BI771" s="149"/>
      <c r="BJ771" s="149"/>
      <c r="BK771" s="149"/>
      <c r="BL771" s="149"/>
      <c r="BM771" s="149"/>
      <c r="BN771" s="149"/>
      <c r="BO771" s="149"/>
      <c r="BP771" s="149"/>
      <c r="BQ771" s="149"/>
      <c r="BR771" s="149"/>
      <c r="BS771" s="149"/>
      <c r="BT771" s="149"/>
      <c r="BU771" s="149"/>
      <c r="BV771" s="149"/>
      <c r="BW771" s="149"/>
      <c r="BX771" s="149"/>
      <c r="BY771" s="149"/>
      <c r="BZ771" s="149"/>
      <c r="CA771" s="149"/>
      <c r="CB771" s="149"/>
      <c r="CC771" s="149"/>
      <c r="CD771" s="149"/>
      <c r="CE771" s="149"/>
      <c r="CF771" s="149"/>
      <c r="CG771" s="149"/>
      <c r="CH771" s="149"/>
      <c r="CI771" s="149"/>
      <c r="CJ771" s="149"/>
      <c r="CK771" s="149"/>
      <c r="CL771" s="149"/>
      <c r="CM771" s="149"/>
      <c r="CN771" s="149"/>
      <c r="CO771" s="149"/>
      <c r="CP771" s="149"/>
      <c r="CQ771" s="149"/>
      <c r="CR771" s="149"/>
      <c r="CS771" s="149"/>
      <c r="CT771" s="149"/>
      <c r="CU771" s="149"/>
      <c r="CV771" s="149"/>
      <c r="CW771" s="149"/>
      <c r="CX771" s="149"/>
      <c r="CY771" s="149"/>
      <c r="CZ771" s="149"/>
      <c r="DA771" s="149"/>
      <c r="DB771" s="149"/>
      <c r="DC771" s="149"/>
      <c r="DD771" s="149"/>
      <c r="DE771" s="149"/>
      <c r="DF771" s="149"/>
      <c r="DG771" s="149"/>
      <c r="DH771" s="149"/>
      <c r="DI771" s="149"/>
    </row>
    <row r="772" spans="1:113" s="113" customFormat="1" ht="21.75" hidden="1" customHeight="1">
      <c r="A772" s="129">
        <f>IF(B771&lt;&gt;"",COUNTA(B$6:B771),"")</f>
        <v>766</v>
      </c>
      <c r="B772" s="217">
        <v>2959</v>
      </c>
      <c r="C772" s="249" t="s">
        <v>651</v>
      </c>
      <c r="D772" s="198">
        <v>2890</v>
      </c>
      <c r="E772" s="215" t="str">
        <f>VLOOKUP($B772,'trong tai xe'!A$1:B$201,2,0)</f>
        <v>2.5T</v>
      </c>
      <c r="F772" s="64" t="s">
        <v>82</v>
      </c>
      <c r="G772" s="132" t="str">
        <f>VLOOKUP(F772,Destination!$B$3:$E$337,2,0)</f>
        <v>HCM</v>
      </c>
      <c r="H772" s="133">
        <f>VLOOKUP(F772,Destination!$B$2:$E$337,4,0)</f>
        <v>35</v>
      </c>
      <c r="I772" s="133">
        <f t="shared" si="24"/>
        <v>40</v>
      </c>
      <c r="J772" s="134">
        <f>INDEX(Cost!$A$2:$G$26,MATCH(I772,Cost!$A$2:$A$26,0),MATCH($E772,Cost!$A$2:$G$2,0))</f>
        <v>579395</v>
      </c>
      <c r="K772" s="141"/>
      <c r="L772" s="142"/>
      <c r="M772" s="228">
        <f t="shared" si="25"/>
        <v>579395</v>
      </c>
      <c r="N772" s="230"/>
      <c r="O772" s="144" t="str">
        <f>VLOOKUP($F772,Destination!B$3:G$338,6,0)</f>
        <v>BOARD</v>
      </c>
      <c r="P772" s="231"/>
      <c r="Q772" s="198"/>
      <c r="AI772" s="149"/>
      <c r="AJ772" s="149"/>
      <c r="AK772" s="149"/>
      <c r="AL772" s="149"/>
      <c r="AM772" s="149"/>
      <c r="AN772" s="149"/>
      <c r="AO772" s="149"/>
      <c r="AP772" s="149"/>
      <c r="AQ772" s="149"/>
      <c r="AR772" s="149"/>
      <c r="AS772" s="149"/>
      <c r="AT772" s="149"/>
      <c r="AU772" s="149"/>
      <c r="AV772" s="149"/>
      <c r="AW772" s="149"/>
      <c r="AX772" s="149"/>
      <c r="AY772" s="149"/>
      <c r="AZ772" s="149"/>
      <c r="BA772" s="149"/>
      <c r="BB772" s="149"/>
      <c r="BC772" s="149"/>
      <c r="BD772" s="149"/>
      <c r="BE772" s="149"/>
      <c r="BF772" s="149"/>
      <c r="BG772" s="149"/>
      <c r="BH772" s="149"/>
      <c r="BI772" s="149"/>
      <c r="BJ772" s="149"/>
      <c r="BK772" s="149"/>
      <c r="BL772" s="149"/>
      <c r="BM772" s="149"/>
      <c r="BN772" s="149"/>
      <c r="BO772" s="149"/>
      <c r="BP772" s="149"/>
      <c r="BQ772" s="149"/>
      <c r="BR772" s="149"/>
      <c r="BS772" s="149"/>
      <c r="BT772" s="149"/>
      <c r="BU772" s="149"/>
      <c r="BV772" s="149"/>
      <c r="BW772" s="149"/>
      <c r="BX772" s="149"/>
      <c r="BY772" s="149"/>
      <c r="BZ772" s="149"/>
      <c r="CA772" s="149"/>
      <c r="CB772" s="149"/>
      <c r="CC772" s="149"/>
      <c r="CD772" s="149"/>
      <c r="CE772" s="149"/>
      <c r="CF772" s="149"/>
      <c r="CG772" s="149"/>
      <c r="CH772" s="149"/>
      <c r="CI772" s="149"/>
      <c r="CJ772" s="149"/>
      <c r="CK772" s="149"/>
      <c r="CL772" s="149"/>
      <c r="CM772" s="149"/>
      <c r="CN772" s="149"/>
      <c r="CO772" s="149"/>
      <c r="CP772" s="149"/>
      <c r="CQ772" s="149"/>
      <c r="CR772" s="149"/>
      <c r="CS772" s="149"/>
      <c r="CT772" s="149"/>
      <c r="CU772" s="149"/>
      <c r="CV772" s="149"/>
      <c r="CW772" s="149"/>
      <c r="CX772" s="149"/>
      <c r="CY772" s="149"/>
      <c r="CZ772" s="149"/>
      <c r="DA772" s="149"/>
      <c r="DB772" s="149"/>
      <c r="DC772" s="149"/>
      <c r="DD772" s="149"/>
      <c r="DE772" s="149"/>
      <c r="DF772" s="149"/>
      <c r="DG772" s="149"/>
      <c r="DH772" s="149"/>
      <c r="DI772" s="149"/>
    </row>
    <row r="773" spans="1:113" s="113" customFormat="1" ht="21.75" hidden="1" customHeight="1">
      <c r="A773" s="129">
        <f>IF(B772&lt;&gt;"",COUNTA(B$6:B772),"")</f>
        <v>767</v>
      </c>
      <c r="B773" s="217">
        <v>64551</v>
      </c>
      <c r="C773" s="249" t="s">
        <v>651</v>
      </c>
      <c r="D773" s="198">
        <v>2888</v>
      </c>
      <c r="E773" s="215" t="str">
        <f>VLOOKUP($B773,'trong tai xe'!A$1:B$201,2,0)</f>
        <v>5T</v>
      </c>
      <c r="F773" s="64" t="s">
        <v>69</v>
      </c>
      <c r="G773" s="132" t="str">
        <f>VLOOKUP(F773,Destination!$B$3:$E$337,2,0)</f>
        <v>HCM(Q9)</v>
      </c>
      <c r="H773" s="133">
        <f>VLOOKUP(F773,Destination!$B$2:$E$337,4,0)</f>
        <v>27</v>
      </c>
      <c r="I773" s="133">
        <f t="shared" si="24"/>
        <v>30</v>
      </c>
      <c r="J773" s="134">
        <f>INDEX(Cost!$A$2:$G$26,MATCH(I773,Cost!$A$2:$A$26,0),MATCH($E773,Cost!$A$2:$G$2,0))</f>
        <v>691065</v>
      </c>
      <c r="K773" s="141"/>
      <c r="L773" s="142"/>
      <c r="M773" s="228">
        <f t="shared" si="25"/>
        <v>691065</v>
      </c>
      <c r="N773" s="230"/>
      <c r="O773" s="144" t="str">
        <f>VLOOKUP($F773,Destination!B$3:G$338,6,0)</f>
        <v>THÙNG</v>
      </c>
      <c r="P773" s="231"/>
      <c r="Q773" s="198"/>
      <c r="AI773" s="149"/>
      <c r="AJ773" s="149"/>
      <c r="AK773" s="149"/>
      <c r="AL773" s="149"/>
      <c r="AM773" s="149"/>
      <c r="AN773" s="149"/>
      <c r="AO773" s="149"/>
      <c r="AP773" s="149"/>
      <c r="AQ773" s="149"/>
      <c r="AR773" s="149"/>
      <c r="AS773" s="149"/>
      <c r="AT773" s="149"/>
      <c r="AU773" s="149"/>
      <c r="AV773" s="149"/>
      <c r="AW773" s="149"/>
      <c r="AX773" s="149"/>
      <c r="AY773" s="149"/>
      <c r="AZ773" s="149"/>
      <c r="BA773" s="149"/>
      <c r="BB773" s="149"/>
      <c r="BC773" s="149"/>
      <c r="BD773" s="149"/>
      <c r="BE773" s="149"/>
      <c r="BF773" s="149"/>
      <c r="BG773" s="149"/>
      <c r="BH773" s="149"/>
      <c r="BI773" s="149"/>
      <c r="BJ773" s="149"/>
      <c r="BK773" s="149"/>
      <c r="BL773" s="149"/>
      <c r="BM773" s="149"/>
      <c r="BN773" s="149"/>
      <c r="BO773" s="149"/>
      <c r="BP773" s="149"/>
      <c r="BQ773" s="149"/>
      <c r="BR773" s="149"/>
      <c r="BS773" s="149"/>
      <c r="BT773" s="149"/>
      <c r="BU773" s="149"/>
      <c r="BV773" s="149"/>
      <c r="BW773" s="149"/>
      <c r="BX773" s="149"/>
      <c r="BY773" s="149"/>
      <c r="BZ773" s="149"/>
      <c r="CA773" s="149"/>
      <c r="CB773" s="149"/>
      <c r="CC773" s="149"/>
      <c r="CD773" s="149"/>
      <c r="CE773" s="149"/>
      <c r="CF773" s="149"/>
      <c r="CG773" s="149"/>
      <c r="CH773" s="149"/>
      <c r="CI773" s="149"/>
      <c r="CJ773" s="149"/>
      <c r="CK773" s="149"/>
      <c r="CL773" s="149"/>
      <c r="CM773" s="149"/>
      <c r="CN773" s="149"/>
      <c r="CO773" s="149"/>
      <c r="CP773" s="149"/>
      <c r="CQ773" s="149"/>
      <c r="CR773" s="149"/>
      <c r="CS773" s="149"/>
      <c r="CT773" s="149"/>
      <c r="CU773" s="149"/>
      <c r="CV773" s="149"/>
      <c r="CW773" s="149"/>
      <c r="CX773" s="149"/>
      <c r="CY773" s="149"/>
      <c r="CZ773" s="149"/>
      <c r="DA773" s="149"/>
      <c r="DB773" s="149"/>
      <c r="DC773" s="149"/>
      <c r="DD773" s="149"/>
      <c r="DE773" s="149"/>
      <c r="DF773" s="149"/>
      <c r="DG773" s="149"/>
      <c r="DH773" s="149"/>
      <c r="DI773" s="149"/>
    </row>
    <row r="774" spans="1:113" s="113" customFormat="1" ht="21.75" hidden="1" customHeight="1">
      <c r="A774" s="129">
        <f>IF(B773&lt;&gt;"",COUNTA(B$6:B773),"")</f>
        <v>768</v>
      </c>
      <c r="B774" s="217">
        <v>4662</v>
      </c>
      <c r="C774" s="249" t="s">
        <v>651</v>
      </c>
      <c r="D774" s="198">
        <v>2909</v>
      </c>
      <c r="E774" s="215" t="str">
        <f>VLOOKUP($B774,'trong tai xe'!A$1:B$201,2,0)</f>
        <v>2.5T</v>
      </c>
      <c r="F774" s="64" t="s">
        <v>88</v>
      </c>
      <c r="G774" s="132" t="str">
        <f>VLOOKUP(F774,Destination!$B$3:$E$337,2,0)</f>
        <v>HCM</v>
      </c>
      <c r="H774" s="133">
        <f>VLOOKUP(F774,Destination!$B$2:$E$337,4,0)</f>
        <v>35</v>
      </c>
      <c r="I774" s="133">
        <f t="shared" si="24"/>
        <v>40</v>
      </c>
      <c r="J774" s="134">
        <f>INDEX(Cost!$A$2:$G$26,MATCH(I774,Cost!$A$2:$A$26,0),MATCH($E774,Cost!$A$2:$G$2,0))</f>
        <v>579395</v>
      </c>
      <c r="K774" s="141"/>
      <c r="L774" s="142"/>
      <c r="M774" s="228">
        <f t="shared" si="25"/>
        <v>579395</v>
      </c>
      <c r="N774" s="230"/>
      <c r="O774" s="144" t="str">
        <f>VLOOKUP($F774,Destination!B$3:G$338,6,0)</f>
        <v>BOARD</v>
      </c>
      <c r="P774" s="231"/>
      <c r="Q774" s="198"/>
      <c r="AI774" s="149"/>
      <c r="AJ774" s="149"/>
      <c r="AK774" s="149"/>
      <c r="AL774" s="149"/>
      <c r="AM774" s="149"/>
      <c r="AN774" s="149"/>
      <c r="AO774" s="149"/>
      <c r="AP774" s="149"/>
      <c r="AQ774" s="149"/>
      <c r="AR774" s="149"/>
      <c r="AS774" s="149"/>
      <c r="AT774" s="149"/>
      <c r="AU774" s="149"/>
      <c r="AV774" s="149"/>
      <c r="AW774" s="149"/>
      <c r="AX774" s="149"/>
      <c r="AY774" s="149"/>
      <c r="AZ774" s="149"/>
      <c r="BA774" s="149"/>
      <c r="BB774" s="149"/>
      <c r="BC774" s="149"/>
      <c r="BD774" s="149"/>
      <c r="BE774" s="149"/>
      <c r="BF774" s="149"/>
      <c r="BG774" s="149"/>
      <c r="BH774" s="149"/>
      <c r="BI774" s="149"/>
      <c r="BJ774" s="149"/>
      <c r="BK774" s="149"/>
      <c r="BL774" s="149"/>
      <c r="BM774" s="149"/>
      <c r="BN774" s="149"/>
      <c r="BO774" s="149"/>
      <c r="BP774" s="149"/>
      <c r="BQ774" s="149"/>
      <c r="BR774" s="149"/>
      <c r="BS774" s="149"/>
      <c r="BT774" s="149"/>
      <c r="BU774" s="149"/>
      <c r="BV774" s="149"/>
      <c r="BW774" s="149"/>
      <c r="BX774" s="149"/>
      <c r="BY774" s="149"/>
      <c r="BZ774" s="149"/>
      <c r="CA774" s="149"/>
      <c r="CB774" s="149"/>
      <c r="CC774" s="149"/>
      <c r="CD774" s="149"/>
      <c r="CE774" s="149"/>
      <c r="CF774" s="149"/>
      <c r="CG774" s="149"/>
      <c r="CH774" s="149"/>
      <c r="CI774" s="149"/>
      <c r="CJ774" s="149"/>
      <c r="CK774" s="149"/>
      <c r="CL774" s="149"/>
      <c r="CM774" s="149"/>
      <c r="CN774" s="149"/>
      <c r="CO774" s="149"/>
      <c r="CP774" s="149"/>
      <c r="CQ774" s="149"/>
      <c r="CR774" s="149"/>
      <c r="CS774" s="149"/>
      <c r="CT774" s="149"/>
      <c r="CU774" s="149"/>
      <c r="CV774" s="149"/>
      <c r="CW774" s="149"/>
      <c r="CX774" s="149"/>
      <c r="CY774" s="149"/>
      <c r="CZ774" s="149"/>
      <c r="DA774" s="149"/>
      <c r="DB774" s="149"/>
      <c r="DC774" s="149"/>
      <c r="DD774" s="149"/>
      <c r="DE774" s="149"/>
      <c r="DF774" s="149"/>
      <c r="DG774" s="149"/>
      <c r="DH774" s="149"/>
      <c r="DI774" s="149"/>
    </row>
    <row r="775" spans="1:113" s="113" customFormat="1" ht="21.75" hidden="1" customHeight="1">
      <c r="A775" s="129">
        <f>IF(B774&lt;&gt;"",COUNTA(B$6:B774),"")</f>
        <v>769</v>
      </c>
      <c r="B775" s="254" t="s">
        <v>45</v>
      </c>
      <c r="C775" s="249" t="s">
        <v>651</v>
      </c>
      <c r="D775" s="198">
        <v>2961</v>
      </c>
      <c r="E775" s="215" t="str">
        <f>VLOOKUP($B775,'trong tai xe'!A$1:B$201,2,0)</f>
        <v>2.5T</v>
      </c>
      <c r="F775" s="64" t="s">
        <v>99</v>
      </c>
      <c r="G775" s="132" t="str">
        <f>VLOOKUP(F775,Destination!$B$3:$E$337,2,0)</f>
        <v>Binh Duong</v>
      </c>
      <c r="H775" s="133">
        <f>VLOOKUP(F775,Destination!$B$2:$E$337,4,0)</f>
        <v>8</v>
      </c>
      <c r="I775" s="133">
        <f t="shared" si="24"/>
        <v>10</v>
      </c>
      <c r="J775" s="134">
        <f>INDEX(Cost!$A$2:$G$26,MATCH(I775,Cost!$A$2:$A$26,0),MATCH($E775,Cost!$A$2:$G$2,0))</f>
        <v>375157</v>
      </c>
      <c r="K775" s="141"/>
      <c r="L775" s="142"/>
      <c r="M775" s="228">
        <f t="shared" si="25"/>
        <v>375157</v>
      </c>
      <c r="N775" s="230"/>
      <c r="O775" s="144" t="str">
        <f>VLOOKUP($F775,Destination!B$3:G$338,6,0)</f>
        <v>BOARD</v>
      </c>
      <c r="P775" s="231"/>
      <c r="Q775" s="198"/>
      <c r="AI775" s="149"/>
      <c r="AJ775" s="149"/>
      <c r="AK775" s="149"/>
      <c r="AL775" s="149"/>
      <c r="AM775" s="149"/>
      <c r="AN775" s="149"/>
      <c r="AO775" s="149"/>
      <c r="AP775" s="149"/>
      <c r="AQ775" s="149"/>
      <c r="AR775" s="149"/>
      <c r="AS775" s="149"/>
      <c r="AT775" s="149"/>
      <c r="AU775" s="149"/>
      <c r="AV775" s="149"/>
      <c r="AW775" s="149"/>
      <c r="AX775" s="149"/>
      <c r="AY775" s="149"/>
      <c r="AZ775" s="149"/>
      <c r="BA775" s="149"/>
      <c r="BB775" s="149"/>
      <c r="BC775" s="149"/>
      <c r="BD775" s="149"/>
      <c r="BE775" s="149"/>
      <c r="BF775" s="149"/>
      <c r="BG775" s="149"/>
      <c r="BH775" s="149"/>
      <c r="BI775" s="149"/>
      <c r="BJ775" s="149"/>
      <c r="BK775" s="149"/>
      <c r="BL775" s="149"/>
      <c r="BM775" s="149"/>
      <c r="BN775" s="149"/>
      <c r="BO775" s="149"/>
      <c r="BP775" s="149"/>
      <c r="BQ775" s="149"/>
      <c r="BR775" s="149"/>
      <c r="BS775" s="149"/>
      <c r="BT775" s="149"/>
      <c r="BU775" s="149"/>
      <c r="BV775" s="149"/>
      <c r="BW775" s="149"/>
      <c r="BX775" s="149"/>
      <c r="BY775" s="149"/>
      <c r="BZ775" s="149"/>
      <c r="CA775" s="149"/>
      <c r="CB775" s="149"/>
      <c r="CC775" s="149"/>
      <c r="CD775" s="149"/>
      <c r="CE775" s="149"/>
      <c r="CF775" s="149"/>
      <c r="CG775" s="149"/>
      <c r="CH775" s="149"/>
      <c r="CI775" s="149"/>
      <c r="CJ775" s="149"/>
      <c r="CK775" s="149"/>
      <c r="CL775" s="149"/>
      <c r="CM775" s="149"/>
      <c r="CN775" s="149"/>
      <c r="CO775" s="149"/>
      <c r="CP775" s="149"/>
      <c r="CQ775" s="149"/>
      <c r="CR775" s="149"/>
      <c r="CS775" s="149"/>
      <c r="CT775" s="149"/>
      <c r="CU775" s="149"/>
      <c r="CV775" s="149"/>
      <c r="CW775" s="149"/>
      <c r="CX775" s="149"/>
      <c r="CY775" s="149"/>
      <c r="CZ775" s="149"/>
      <c r="DA775" s="149"/>
      <c r="DB775" s="149"/>
      <c r="DC775" s="149"/>
      <c r="DD775" s="149"/>
      <c r="DE775" s="149"/>
      <c r="DF775" s="149"/>
      <c r="DG775" s="149"/>
      <c r="DH775" s="149"/>
      <c r="DI775" s="149"/>
    </row>
    <row r="776" spans="1:113" s="113" customFormat="1" ht="21.75" hidden="1" customHeight="1">
      <c r="A776" s="129">
        <f>IF(B775&lt;&gt;"",COUNTA(B$6:B775),"")</f>
        <v>770</v>
      </c>
      <c r="B776" s="254" t="s">
        <v>43</v>
      </c>
      <c r="C776" s="249" t="s">
        <v>652</v>
      </c>
      <c r="D776" s="198">
        <v>2962</v>
      </c>
      <c r="E776" s="215" t="str">
        <f>VLOOKUP($B776,'trong tai xe'!A$1:B$201,2,0)</f>
        <v>8T</v>
      </c>
      <c r="F776" s="64" t="s">
        <v>117</v>
      </c>
      <c r="G776" s="132" t="str">
        <f>VLOOKUP(F776,Destination!$B$3:$E$337,2,0)</f>
        <v>Long An</v>
      </c>
      <c r="H776" s="133">
        <f>VLOOKUP(F776,Destination!$B$2:$E$337,4,0)</f>
        <v>93</v>
      </c>
      <c r="I776" s="133">
        <f t="shared" ref="I776:I839" si="26">ROUNDUP(H776,-1)</f>
        <v>100</v>
      </c>
      <c r="J776" s="134">
        <f>INDEX(Cost!$A$2:$G$26,MATCH(I776,Cost!$A$2:$A$26,0),MATCH($E776,Cost!$A$2:$G$2,0))</f>
        <v>1868569</v>
      </c>
      <c r="K776" s="141"/>
      <c r="L776" s="142"/>
      <c r="M776" s="228">
        <f t="shared" ref="M776:M839" si="27">IF(I776="","",J776+K776)</f>
        <v>1868569</v>
      </c>
      <c r="N776" s="230"/>
      <c r="O776" s="144" t="str">
        <f>VLOOKUP($F776,Destination!B$3:G$338,6,0)</f>
        <v>THÙNG</v>
      </c>
      <c r="P776" s="231"/>
      <c r="Q776" s="198"/>
      <c r="AI776" s="149"/>
      <c r="AJ776" s="149"/>
      <c r="AK776" s="149"/>
      <c r="AL776" s="149"/>
      <c r="AM776" s="149"/>
      <c r="AN776" s="149"/>
      <c r="AO776" s="149"/>
      <c r="AP776" s="149"/>
      <c r="AQ776" s="149"/>
      <c r="AR776" s="149"/>
      <c r="AS776" s="149"/>
      <c r="AT776" s="149"/>
      <c r="AU776" s="149"/>
      <c r="AV776" s="149"/>
      <c r="AW776" s="149"/>
      <c r="AX776" s="149"/>
      <c r="AY776" s="149"/>
      <c r="AZ776" s="149"/>
      <c r="BA776" s="149"/>
      <c r="BB776" s="149"/>
      <c r="BC776" s="149"/>
      <c r="BD776" s="149"/>
      <c r="BE776" s="149"/>
      <c r="BF776" s="149"/>
      <c r="BG776" s="149"/>
      <c r="BH776" s="149"/>
      <c r="BI776" s="149"/>
      <c r="BJ776" s="149"/>
      <c r="BK776" s="149"/>
      <c r="BL776" s="149"/>
      <c r="BM776" s="149"/>
      <c r="BN776" s="149"/>
      <c r="BO776" s="149"/>
      <c r="BP776" s="149"/>
      <c r="BQ776" s="149"/>
      <c r="BR776" s="149"/>
      <c r="BS776" s="149"/>
      <c r="BT776" s="149"/>
      <c r="BU776" s="149"/>
      <c r="BV776" s="149"/>
      <c r="BW776" s="149"/>
      <c r="BX776" s="149"/>
      <c r="BY776" s="149"/>
      <c r="BZ776" s="149"/>
      <c r="CA776" s="149"/>
      <c r="CB776" s="149"/>
      <c r="CC776" s="149"/>
      <c r="CD776" s="149"/>
      <c r="CE776" s="149"/>
      <c r="CF776" s="149"/>
      <c r="CG776" s="149"/>
      <c r="CH776" s="149"/>
      <c r="CI776" s="149"/>
      <c r="CJ776" s="149"/>
      <c r="CK776" s="149"/>
      <c r="CL776" s="149"/>
      <c r="CM776" s="149"/>
      <c r="CN776" s="149"/>
      <c r="CO776" s="149"/>
      <c r="CP776" s="149"/>
      <c r="CQ776" s="149"/>
      <c r="CR776" s="149"/>
      <c r="CS776" s="149"/>
      <c r="CT776" s="149"/>
      <c r="CU776" s="149"/>
      <c r="CV776" s="149"/>
      <c r="CW776" s="149"/>
      <c r="CX776" s="149"/>
      <c r="CY776" s="149"/>
      <c r="CZ776" s="149"/>
      <c r="DA776" s="149"/>
      <c r="DB776" s="149"/>
      <c r="DC776" s="149"/>
      <c r="DD776" s="149"/>
      <c r="DE776" s="149"/>
      <c r="DF776" s="149"/>
      <c r="DG776" s="149"/>
      <c r="DH776" s="149"/>
      <c r="DI776" s="149"/>
    </row>
    <row r="777" spans="1:113" s="113" customFormat="1" ht="21.75" hidden="1" customHeight="1">
      <c r="A777" s="129">
        <f>IF(B776&lt;&gt;"",COUNTA(B$6:B776),"")</f>
        <v>771</v>
      </c>
      <c r="B777" s="217">
        <v>2634</v>
      </c>
      <c r="C777" s="249" t="s">
        <v>652</v>
      </c>
      <c r="D777" s="198">
        <v>2965</v>
      </c>
      <c r="E777" s="215" t="str">
        <f>VLOOKUP($B777,'trong tai xe'!A$1:B$201,2,0)</f>
        <v>5T</v>
      </c>
      <c r="F777" s="64" t="s">
        <v>81</v>
      </c>
      <c r="G777" s="132" t="str">
        <f>VLOOKUP(F777,Destination!$B$3:$E$337,2,0)</f>
        <v>Binh Duong</v>
      </c>
      <c r="H777" s="133">
        <f>VLOOKUP(F777,Destination!$B$2:$E$337,4,0)</f>
        <v>5</v>
      </c>
      <c r="I777" s="133">
        <f t="shared" si="26"/>
        <v>10</v>
      </c>
      <c r="J777" s="134">
        <f>INDEX(Cost!$A$2:$G$26,MATCH(I777,Cost!$A$2:$A$26,0),MATCH($E777,Cost!$A$2:$G$2,0))</f>
        <v>505718</v>
      </c>
      <c r="K777" s="141"/>
      <c r="L777" s="142"/>
      <c r="M777" s="228">
        <f t="shared" si="27"/>
        <v>505718</v>
      </c>
      <c r="N777" s="230"/>
      <c r="O777" s="144" t="str">
        <f>VLOOKUP($F777,Destination!B$3:G$338,6,0)</f>
        <v>THÙNG</v>
      </c>
      <c r="P777" s="231"/>
      <c r="Q777" s="198"/>
      <c r="AI777" s="149"/>
      <c r="AJ777" s="149"/>
      <c r="AK777" s="149"/>
      <c r="AL777" s="149"/>
      <c r="AM777" s="149"/>
      <c r="AN777" s="149"/>
      <c r="AO777" s="149"/>
      <c r="AP777" s="149"/>
      <c r="AQ777" s="149"/>
      <c r="AR777" s="149"/>
      <c r="AS777" s="149"/>
      <c r="AT777" s="149"/>
      <c r="AU777" s="149"/>
      <c r="AV777" s="149"/>
      <c r="AW777" s="149"/>
      <c r="AX777" s="149"/>
      <c r="AY777" s="149"/>
      <c r="AZ777" s="149"/>
      <c r="BA777" s="149"/>
      <c r="BB777" s="149"/>
      <c r="BC777" s="149"/>
      <c r="BD777" s="149"/>
      <c r="BE777" s="149"/>
      <c r="BF777" s="149"/>
      <c r="BG777" s="149"/>
      <c r="BH777" s="149"/>
      <c r="BI777" s="149"/>
      <c r="BJ777" s="149"/>
      <c r="BK777" s="149"/>
      <c r="BL777" s="149"/>
      <c r="BM777" s="149"/>
      <c r="BN777" s="149"/>
      <c r="BO777" s="149"/>
      <c r="BP777" s="149"/>
      <c r="BQ777" s="149"/>
      <c r="BR777" s="149"/>
      <c r="BS777" s="149"/>
      <c r="BT777" s="149"/>
      <c r="BU777" s="149"/>
      <c r="BV777" s="149"/>
      <c r="BW777" s="149"/>
      <c r="BX777" s="149"/>
      <c r="BY777" s="149"/>
      <c r="BZ777" s="149"/>
      <c r="CA777" s="149"/>
      <c r="CB777" s="149"/>
      <c r="CC777" s="149"/>
      <c r="CD777" s="149"/>
      <c r="CE777" s="149"/>
      <c r="CF777" s="149"/>
      <c r="CG777" s="149"/>
      <c r="CH777" s="149"/>
      <c r="CI777" s="149"/>
      <c r="CJ777" s="149"/>
      <c r="CK777" s="149"/>
      <c r="CL777" s="149"/>
      <c r="CM777" s="149"/>
      <c r="CN777" s="149"/>
      <c r="CO777" s="149"/>
      <c r="CP777" s="149"/>
      <c r="CQ777" s="149"/>
      <c r="CR777" s="149"/>
      <c r="CS777" s="149"/>
      <c r="CT777" s="149"/>
      <c r="CU777" s="149"/>
      <c r="CV777" s="149"/>
      <c r="CW777" s="149"/>
      <c r="CX777" s="149"/>
      <c r="CY777" s="149"/>
      <c r="CZ777" s="149"/>
      <c r="DA777" s="149"/>
      <c r="DB777" s="149"/>
      <c r="DC777" s="149"/>
      <c r="DD777" s="149"/>
      <c r="DE777" s="149"/>
      <c r="DF777" s="149"/>
      <c r="DG777" s="149"/>
      <c r="DH777" s="149"/>
      <c r="DI777" s="149"/>
    </row>
    <row r="778" spans="1:113" s="113" customFormat="1" ht="21.75" hidden="1" customHeight="1">
      <c r="A778" s="129">
        <f>IF(B777&lt;&gt;"",COUNTA(B$6:B777),"")</f>
        <v>772</v>
      </c>
      <c r="B778" s="217">
        <v>2634</v>
      </c>
      <c r="C778" s="249" t="s">
        <v>652</v>
      </c>
      <c r="D778" s="198">
        <v>2995</v>
      </c>
      <c r="E778" s="215" t="str">
        <f>VLOOKUP($B778,'trong tai xe'!A$1:B$201,2,0)</f>
        <v>5T</v>
      </c>
      <c r="F778" s="64" t="s">
        <v>69</v>
      </c>
      <c r="G778" s="132" t="str">
        <f>VLOOKUP(F778,Destination!$B$3:$E$337,2,0)</f>
        <v>HCM(Q9)</v>
      </c>
      <c r="H778" s="133">
        <f>VLOOKUP(F778,Destination!$B$2:$E$337,4,0)</f>
        <v>27</v>
      </c>
      <c r="I778" s="133">
        <f t="shared" si="26"/>
        <v>30</v>
      </c>
      <c r="J778" s="134">
        <f>INDEX(Cost!$A$2:$G$26,MATCH(I778,Cost!$A$2:$A$26,0),MATCH($E778,Cost!$A$2:$G$2,0))</f>
        <v>691065</v>
      </c>
      <c r="K778" s="141"/>
      <c r="L778" s="142"/>
      <c r="M778" s="228">
        <f t="shared" si="27"/>
        <v>691065</v>
      </c>
      <c r="N778" s="230"/>
      <c r="O778" s="144" t="str">
        <f>VLOOKUP($F778,Destination!B$3:G$338,6,0)</f>
        <v>THÙNG</v>
      </c>
      <c r="P778" s="231"/>
      <c r="Q778" s="198"/>
      <c r="AI778" s="149"/>
      <c r="AJ778" s="149"/>
      <c r="AK778" s="149"/>
      <c r="AL778" s="149"/>
      <c r="AM778" s="149"/>
      <c r="AN778" s="149"/>
      <c r="AO778" s="149"/>
      <c r="AP778" s="149"/>
      <c r="AQ778" s="149"/>
      <c r="AR778" s="149"/>
      <c r="AS778" s="149"/>
      <c r="AT778" s="149"/>
      <c r="AU778" s="149"/>
      <c r="AV778" s="149"/>
      <c r="AW778" s="149"/>
      <c r="AX778" s="149"/>
      <c r="AY778" s="149"/>
      <c r="AZ778" s="149"/>
      <c r="BA778" s="149"/>
      <c r="BB778" s="149"/>
      <c r="BC778" s="149"/>
      <c r="BD778" s="149"/>
      <c r="BE778" s="149"/>
      <c r="BF778" s="149"/>
      <c r="BG778" s="149"/>
      <c r="BH778" s="149"/>
      <c r="BI778" s="149"/>
      <c r="BJ778" s="149"/>
      <c r="BK778" s="149"/>
      <c r="BL778" s="149"/>
      <c r="BM778" s="149"/>
      <c r="BN778" s="149"/>
      <c r="BO778" s="149"/>
      <c r="BP778" s="149"/>
      <c r="BQ778" s="149"/>
      <c r="BR778" s="149"/>
      <c r="BS778" s="149"/>
      <c r="BT778" s="149"/>
      <c r="BU778" s="149"/>
      <c r="BV778" s="149"/>
      <c r="BW778" s="149"/>
      <c r="BX778" s="149"/>
      <c r="BY778" s="149"/>
      <c r="BZ778" s="149"/>
      <c r="CA778" s="149"/>
      <c r="CB778" s="149"/>
      <c r="CC778" s="149"/>
      <c r="CD778" s="149"/>
      <c r="CE778" s="149"/>
      <c r="CF778" s="149"/>
      <c r="CG778" s="149"/>
      <c r="CH778" s="149"/>
      <c r="CI778" s="149"/>
      <c r="CJ778" s="149"/>
      <c r="CK778" s="149"/>
      <c r="CL778" s="149"/>
      <c r="CM778" s="149"/>
      <c r="CN778" s="149"/>
      <c r="CO778" s="149"/>
      <c r="CP778" s="149"/>
      <c r="CQ778" s="149"/>
      <c r="CR778" s="149"/>
      <c r="CS778" s="149"/>
      <c r="CT778" s="149"/>
      <c r="CU778" s="149"/>
      <c r="CV778" s="149"/>
      <c r="CW778" s="149"/>
      <c r="CX778" s="149"/>
      <c r="CY778" s="149"/>
      <c r="CZ778" s="149"/>
      <c r="DA778" s="149"/>
      <c r="DB778" s="149"/>
      <c r="DC778" s="149"/>
      <c r="DD778" s="149"/>
      <c r="DE778" s="149"/>
      <c r="DF778" s="149"/>
      <c r="DG778" s="149"/>
      <c r="DH778" s="149"/>
      <c r="DI778" s="149"/>
    </row>
    <row r="779" spans="1:113" s="113" customFormat="1" ht="21.75" hidden="1" customHeight="1">
      <c r="A779" s="129">
        <f>IF(B778&lt;&gt;"",COUNTA(B$6:B778),"")</f>
        <v>773</v>
      </c>
      <c r="B779" s="217">
        <v>4662</v>
      </c>
      <c r="C779" s="249" t="s">
        <v>652</v>
      </c>
      <c r="D779" s="198">
        <v>2994</v>
      </c>
      <c r="E779" s="215" t="str">
        <f>VLOOKUP($B779,'trong tai xe'!A$1:B$201,2,0)</f>
        <v>2.5T</v>
      </c>
      <c r="F779" s="64" t="s">
        <v>99</v>
      </c>
      <c r="G779" s="132" t="str">
        <f>VLOOKUP(F779,Destination!$B$3:$E$337,2,0)</f>
        <v>Binh Duong</v>
      </c>
      <c r="H779" s="133">
        <f>VLOOKUP(F779,Destination!$B$2:$E$337,4,0)</f>
        <v>8</v>
      </c>
      <c r="I779" s="133">
        <f t="shared" si="26"/>
        <v>10</v>
      </c>
      <c r="J779" s="134">
        <f>INDEX(Cost!$A$2:$G$26,MATCH(I779,Cost!$A$2:$A$26,0),MATCH($E779,Cost!$A$2:$G$2,0))</f>
        <v>375157</v>
      </c>
      <c r="K779" s="141"/>
      <c r="L779" s="142"/>
      <c r="M779" s="228">
        <f t="shared" si="27"/>
        <v>375157</v>
      </c>
      <c r="N779" s="230"/>
      <c r="O779" s="144" t="str">
        <f>VLOOKUP($F779,Destination!B$3:G$338,6,0)</f>
        <v>BOARD</v>
      </c>
      <c r="P779" s="231"/>
      <c r="Q779" s="198"/>
      <c r="AI779" s="149"/>
      <c r="AJ779" s="149"/>
      <c r="AK779" s="149"/>
      <c r="AL779" s="149"/>
      <c r="AM779" s="149"/>
      <c r="AN779" s="149"/>
      <c r="AO779" s="149"/>
      <c r="AP779" s="149"/>
      <c r="AQ779" s="149"/>
      <c r="AR779" s="149"/>
      <c r="AS779" s="149"/>
      <c r="AT779" s="149"/>
      <c r="AU779" s="149"/>
      <c r="AV779" s="149"/>
      <c r="AW779" s="149"/>
      <c r="AX779" s="149"/>
      <c r="AY779" s="149"/>
      <c r="AZ779" s="149"/>
      <c r="BA779" s="149"/>
      <c r="BB779" s="149"/>
      <c r="BC779" s="149"/>
      <c r="BD779" s="149"/>
      <c r="BE779" s="149"/>
      <c r="BF779" s="149"/>
      <c r="BG779" s="149"/>
      <c r="BH779" s="149"/>
      <c r="BI779" s="149"/>
      <c r="BJ779" s="149"/>
      <c r="BK779" s="149"/>
      <c r="BL779" s="149"/>
      <c r="BM779" s="149"/>
      <c r="BN779" s="149"/>
      <c r="BO779" s="149"/>
      <c r="BP779" s="149"/>
      <c r="BQ779" s="149"/>
      <c r="BR779" s="149"/>
      <c r="BS779" s="149"/>
      <c r="BT779" s="149"/>
      <c r="BU779" s="149"/>
      <c r="BV779" s="149"/>
      <c r="BW779" s="149"/>
      <c r="BX779" s="149"/>
      <c r="BY779" s="149"/>
      <c r="BZ779" s="149"/>
      <c r="CA779" s="149"/>
      <c r="CB779" s="149"/>
      <c r="CC779" s="149"/>
      <c r="CD779" s="149"/>
      <c r="CE779" s="149"/>
      <c r="CF779" s="149"/>
      <c r="CG779" s="149"/>
      <c r="CH779" s="149"/>
      <c r="CI779" s="149"/>
      <c r="CJ779" s="149"/>
      <c r="CK779" s="149"/>
      <c r="CL779" s="149"/>
      <c r="CM779" s="149"/>
      <c r="CN779" s="149"/>
      <c r="CO779" s="149"/>
      <c r="CP779" s="149"/>
      <c r="CQ779" s="149"/>
      <c r="CR779" s="149"/>
      <c r="CS779" s="149"/>
      <c r="CT779" s="149"/>
      <c r="CU779" s="149"/>
      <c r="CV779" s="149"/>
      <c r="CW779" s="149"/>
      <c r="CX779" s="149"/>
      <c r="CY779" s="149"/>
      <c r="CZ779" s="149"/>
      <c r="DA779" s="149"/>
      <c r="DB779" s="149"/>
      <c r="DC779" s="149"/>
      <c r="DD779" s="149"/>
      <c r="DE779" s="149"/>
      <c r="DF779" s="149"/>
      <c r="DG779" s="149"/>
      <c r="DH779" s="149"/>
      <c r="DI779" s="149"/>
    </row>
    <row r="780" spans="1:113" s="113" customFormat="1" ht="21.75" hidden="1" customHeight="1">
      <c r="A780" s="129">
        <f>IF(B779&lt;&gt;"",COUNTA(B$6:B779),"")</f>
        <v>774</v>
      </c>
      <c r="B780" s="217">
        <v>12803</v>
      </c>
      <c r="C780" s="249" t="s">
        <v>652</v>
      </c>
      <c r="D780" s="198">
        <v>2992</v>
      </c>
      <c r="E780" s="215" t="str">
        <f>VLOOKUP($B780,'trong tai xe'!A$1:B$201,2,0)</f>
        <v>2.5T</v>
      </c>
      <c r="F780" s="64" t="s">
        <v>100</v>
      </c>
      <c r="G780" s="132" t="str">
        <f>VLOOKUP(F780,Destination!$B$3:$E$337,2,0)</f>
        <v>HCM</v>
      </c>
      <c r="H780" s="133">
        <f>VLOOKUP(F780,Destination!$B$2:$E$337,4,0)</f>
        <v>22</v>
      </c>
      <c r="I780" s="133">
        <f t="shared" si="26"/>
        <v>30</v>
      </c>
      <c r="J780" s="134">
        <f>INDEX(Cost!$A$2:$G$26,MATCH(I780,Cost!$A$2:$A$26,0),MATCH($E780,Cost!$A$2:$G$2,0))</f>
        <v>514557</v>
      </c>
      <c r="K780" s="141"/>
      <c r="L780" s="142"/>
      <c r="M780" s="228">
        <f t="shared" si="27"/>
        <v>514557</v>
      </c>
      <c r="N780" s="230"/>
      <c r="O780" s="144" t="str">
        <f>VLOOKUP($F780,Destination!B$3:G$338,6,0)</f>
        <v>THÙNG</v>
      </c>
      <c r="P780" s="231"/>
      <c r="Q780" s="198"/>
      <c r="AI780" s="149"/>
      <c r="AJ780" s="149"/>
      <c r="AK780" s="149"/>
      <c r="AL780" s="149"/>
      <c r="AM780" s="149"/>
      <c r="AN780" s="149"/>
      <c r="AO780" s="149"/>
      <c r="AP780" s="149"/>
      <c r="AQ780" s="149"/>
      <c r="AR780" s="149"/>
      <c r="AS780" s="149"/>
      <c r="AT780" s="149"/>
      <c r="AU780" s="149"/>
      <c r="AV780" s="149"/>
      <c r="AW780" s="149"/>
      <c r="AX780" s="149"/>
      <c r="AY780" s="149"/>
      <c r="AZ780" s="149"/>
      <c r="BA780" s="149"/>
      <c r="BB780" s="149"/>
      <c r="BC780" s="149"/>
      <c r="BD780" s="149"/>
      <c r="BE780" s="149"/>
      <c r="BF780" s="149"/>
      <c r="BG780" s="149"/>
      <c r="BH780" s="149"/>
      <c r="BI780" s="149"/>
      <c r="BJ780" s="149"/>
      <c r="BK780" s="149"/>
      <c r="BL780" s="149"/>
      <c r="BM780" s="149"/>
      <c r="BN780" s="149"/>
      <c r="BO780" s="149"/>
      <c r="BP780" s="149"/>
      <c r="BQ780" s="149"/>
      <c r="BR780" s="149"/>
      <c r="BS780" s="149"/>
      <c r="BT780" s="149"/>
      <c r="BU780" s="149"/>
      <c r="BV780" s="149"/>
      <c r="BW780" s="149"/>
      <c r="BX780" s="149"/>
      <c r="BY780" s="149"/>
      <c r="BZ780" s="149"/>
      <c r="CA780" s="149"/>
      <c r="CB780" s="149"/>
      <c r="CC780" s="149"/>
      <c r="CD780" s="149"/>
      <c r="CE780" s="149"/>
      <c r="CF780" s="149"/>
      <c r="CG780" s="149"/>
      <c r="CH780" s="149"/>
      <c r="CI780" s="149"/>
      <c r="CJ780" s="149"/>
      <c r="CK780" s="149"/>
      <c r="CL780" s="149"/>
      <c r="CM780" s="149"/>
      <c r="CN780" s="149"/>
      <c r="CO780" s="149"/>
      <c r="CP780" s="149"/>
      <c r="CQ780" s="149"/>
      <c r="CR780" s="149"/>
      <c r="CS780" s="149"/>
      <c r="CT780" s="149"/>
      <c r="CU780" s="149"/>
      <c r="CV780" s="149"/>
      <c r="CW780" s="149"/>
      <c r="CX780" s="149"/>
      <c r="CY780" s="149"/>
      <c r="CZ780" s="149"/>
      <c r="DA780" s="149"/>
      <c r="DB780" s="149"/>
      <c r="DC780" s="149"/>
      <c r="DD780" s="149"/>
      <c r="DE780" s="149"/>
      <c r="DF780" s="149"/>
      <c r="DG780" s="149"/>
      <c r="DH780" s="149"/>
      <c r="DI780" s="149"/>
    </row>
    <row r="781" spans="1:113" s="113" customFormat="1" ht="21.75" hidden="1" customHeight="1">
      <c r="A781" s="129">
        <f>IF(B780&lt;&gt;"",COUNTA(B$6:B780),"")</f>
        <v>775</v>
      </c>
      <c r="B781" s="254" t="s">
        <v>41</v>
      </c>
      <c r="C781" s="249" t="s">
        <v>652</v>
      </c>
      <c r="D781" s="198">
        <v>2986</v>
      </c>
      <c r="E781" s="215" t="str">
        <f>VLOOKUP($B781,'trong tai xe'!A$1:B$201,2,0)</f>
        <v>5T</v>
      </c>
      <c r="F781" s="64" t="s">
        <v>119</v>
      </c>
      <c r="G781" s="132" t="str">
        <f>VLOOKUP(F781,Destination!$B$3:$E$337,2,0)</f>
        <v>LONG AN</v>
      </c>
      <c r="H781" s="133">
        <f>VLOOKUP(F781,Destination!$B$2:$E$337,4,0)</f>
        <v>60</v>
      </c>
      <c r="I781" s="133">
        <f t="shared" si="26"/>
        <v>60</v>
      </c>
      <c r="J781" s="134">
        <f>INDEX(Cost!$A$2:$G$26,MATCH(I781,Cost!$A$2:$A$26,0),MATCH($E781,Cost!$A$2:$G$2,0))</f>
        <v>954001</v>
      </c>
      <c r="K781" s="141"/>
      <c r="L781" s="142"/>
      <c r="M781" s="228">
        <f t="shared" si="27"/>
        <v>954001</v>
      </c>
      <c r="N781" s="230"/>
      <c r="O781" s="144" t="str">
        <f>VLOOKUP($F781,Destination!B$3:G$338,6,0)</f>
        <v>THÙNG</v>
      </c>
      <c r="P781" s="231"/>
      <c r="Q781" s="198"/>
      <c r="AI781" s="149"/>
      <c r="AJ781" s="149"/>
      <c r="AK781" s="149"/>
      <c r="AL781" s="149"/>
      <c r="AM781" s="149"/>
      <c r="AN781" s="149"/>
      <c r="AO781" s="149"/>
      <c r="AP781" s="149"/>
      <c r="AQ781" s="149"/>
      <c r="AR781" s="149"/>
      <c r="AS781" s="149"/>
      <c r="AT781" s="149"/>
      <c r="AU781" s="149"/>
      <c r="AV781" s="149"/>
      <c r="AW781" s="149"/>
      <c r="AX781" s="149"/>
      <c r="AY781" s="149"/>
      <c r="AZ781" s="149"/>
      <c r="BA781" s="149"/>
      <c r="BB781" s="149"/>
      <c r="BC781" s="149"/>
      <c r="BD781" s="149"/>
      <c r="BE781" s="149"/>
      <c r="BF781" s="149"/>
      <c r="BG781" s="149"/>
      <c r="BH781" s="149"/>
      <c r="BI781" s="149"/>
      <c r="BJ781" s="149"/>
      <c r="BK781" s="149"/>
      <c r="BL781" s="149"/>
      <c r="BM781" s="149"/>
      <c r="BN781" s="149"/>
      <c r="BO781" s="149"/>
      <c r="BP781" s="149"/>
      <c r="BQ781" s="149"/>
      <c r="BR781" s="149"/>
      <c r="BS781" s="149"/>
      <c r="BT781" s="149"/>
      <c r="BU781" s="149"/>
      <c r="BV781" s="149"/>
      <c r="BW781" s="149"/>
      <c r="BX781" s="149"/>
      <c r="BY781" s="149"/>
      <c r="BZ781" s="149"/>
      <c r="CA781" s="149"/>
      <c r="CB781" s="149"/>
      <c r="CC781" s="149"/>
      <c r="CD781" s="149"/>
      <c r="CE781" s="149"/>
      <c r="CF781" s="149"/>
      <c r="CG781" s="149"/>
      <c r="CH781" s="149"/>
      <c r="CI781" s="149"/>
      <c r="CJ781" s="149"/>
      <c r="CK781" s="149"/>
      <c r="CL781" s="149"/>
      <c r="CM781" s="149"/>
      <c r="CN781" s="149"/>
      <c r="CO781" s="149"/>
      <c r="CP781" s="149"/>
      <c r="CQ781" s="149"/>
      <c r="CR781" s="149"/>
      <c r="CS781" s="149"/>
      <c r="CT781" s="149"/>
      <c r="CU781" s="149"/>
      <c r="CV781" s="149"/>
      <c r="CW781" s="149"/>
      <c r="CX781" s="149"/>
      <c r="CY781" s="149"/>
      <c r="CZ781" s="149"/>
      <c r="DA781" s="149"/>
      <c r="DB781" s="149"/>
      <c r="DC781" s="149"/>
      <c r="DD781" s="149"/>
      <c r="DE781" s="149"/>
      <c r="DF781" s="149"/>
      <c r="DG781" s="149"/>
      <c r="DH781" s="149"/>
      <c r="DI781" s="149"/>
    </row>
    <row r="782" spans="1:113" s="113" customFormat="1" ht="21.75" hidden="1" customHeight="1">
      <c r="A782" s="129">
        <f>IF(B781&lt;&gt;"",COUNTA(B$6:B781),"")</f>
        <v>776</v>
      </c>
      <c r="B782" s="217">
        <v>1096</v>
      </c>
      <c r="C782" s="249" t="s">
        <v>652</v>
      </c>
      <c r="D782" s="198">
        <v>2973</v>
      </c>
      <c r="E782" s="215" t="str">
        <f>VLOOKUP($B782,'trong tai xe'!A$1:B$201,2,0)</f>
        <v>2.5T</v>
      </c>
      <c r="F782" s="64" t="s">
        <v>82</v>
      </c>
      <c r="G782" s="132" t="str">
        <f>VLOOKUP(F782,Destination!$B$3:$E$337,2,0)</f>
        <v>HCM</v>
      </c>
      <c r="H782" s="133">
        <f>VLOOKUP(F782,Destination!$B$2:$E$337,4,0)</f>
        <v>35</v>
      </c>
      <c r="I782" s="133">
        <f t="shared" si="26"/>
        <v>40</v>
      </c>
      <c r="J782" s="134">
        <f>INDEX(Cost!$A$2:$G$26,MATCH(I782,Cost!$A$2:$A$26,0),MATCH($E782,Cost!$A$2:$G$2,0))</f>
        <v>579395</v>
      </c>
      <c r="K782" s="141"/>
      <c r="L782" s="142"/>
      <c r="M782" s="228">
        <f t="shared" si="27"/>
        <v>579395</v>
      </c>
      <c r="N782" s="230"/>
      <c r="O782" s="144" t="str">
        <f>VLOOKUP($F782,Destination!B$3:G$338,6,0)</f>
        <v>BOARD</v>
      </c>
      <c r="P782" s="231"/>
      <c r="Q782" s="198"/>
      <c r="AI782" s="149"/>
      <c r="AJ782" s="149"/>
      <c r="AK782" s="149"/>
      <c r="AL782" s="149"/>
      <c r="AM782" s="149"/>
      <c r="AN782" s="149"/>
      <c r="AO782" s="149"/>
      <c r="AP782" s="149"/>
      <c r="AQ782" s="149"/>
      <c r="AR782" s="149"/>
      <c r="AS782" s="149"/>
      <c r="AT782" s="149"/>
      <c r="AU782" s="149"/>
      <c r="AV782" s="149"/>
      <c r="AW782" s="149"/>
      <c r="AX782" s="149"/>
      <c r="AY782" s="149"/>
      <c r="AZ782" s="149"/>
      <c r="BA782" s="149"/>
      <c r="BB782" s="149"/>
      <c r="BC782" s="149"/>
      <c r="BD782" s="149"/>
      <c r="BE782" s="149"/>
      <c r="BF782" s="149"/>
      <c r="BG782" s="149"/>
      <c r="BH782" s="149"/>
      <c r="BI782" s="149"/>
      <c r="BJ782" s="149"/>
      <c r="BK782" s="149"/>
      <c r="BL782" s="149"/>
      <c r="BM782" s="149"/>
      <c r="BN782" s="149"/>
      <c r="BO782" s="149"/>
      <c r="BP782" s="149"/>
      <c r="BQ782" s="149"/>
      <c r="BR782" s="149"/>
      <c r="BS782" s="149"/>
      <c r="BT782" s="149"/>
      <c r="BU782" s="149"/>
      <c r="BV782" s="149"/>
      <c r="BW782" s="149"/>
      <c r="BX782" s="149"/>
      <c r="BY782" s="149"/>
      <c r="BZ782" s="149"/>
      <c r="CA782" s="149"/>
      <c r="CB782" s="149"/>
      <c r="CC782" s="149"/>
      <c r="CD782" s="149"/>
      <c r="CE782" s="149"/>
      <c r="CF782" s="149"/>
      <c r="CG782" s="149"/>
      <c r="CH782" s="149"/>
      <c r="CI782" s="149"/>
      <c r="CJ782" s="149"/>
      <c r="CK782" s="149"/>
      <c r="CL782" s="149"/>
      <c r="CM782" s="149"/>
      <c r="CN782" s="149"/>
      <c r="CO782" s="149"/>
      <c r="CP782" s="149"/>
      <c r="CQ782" s="149"/>
      <c r="CR782" s="149"/>
      <c r="CS782" s="149"/>
      <c r="CT782" s="149"/>
      <c r="CU782" s="149"/>
      <c r="CV782" s="149"/>
      <c r="CW782" s="149"/>
      <c r="CX782" s="149"/>
      <c r="CY782" s="149"/>
      <c r="CZ782" s="149"/>
      <c r="DA782" s="149"/>
      <c r="DB782" s="149"/>
      <c r="DC782" s="149"/>
      <c r="DD782" s="149"/>
      <c r="DE782" s="149"/>
      <c r="DF782" s="149"/>
      <c r="DG782" s="149"/>
      <c r="DH782" s="149"/>
      <c r="DI782" s="149"/>
    </row>
    <row r="783" spans="1:113" s="113" customFormat="1" ht="21.75" hidden="1" customHeight="1">
      <c r="A783" s="129">
        <f>IF(B782&lt;&gt;"",COUNTA(B$6:B782),"")</f>
        <v>777</v>
      </c>
      <c r="B783" s="217">
        <v>46674</v>
      </c>
      <c r="C783" s="249" t="s">
        <v>652</v>
      </c>
      <c r="D783" s="198">
        <v>2976</v>
      </c>
      <c r="E783" s="215" t="str">
        <f>VLOOKUP($B783,'trong tai xe'!A$1:B$201,2,0)</f>
        <v>8T</v>
      </c>
      <c r="F783" s="64" t="s">
        <v>77</v>
      </c>
      <c r="G783" s="132" t="str">
        <f>VLOOKUP(F783,Destination!$B$3:$E$337,2,0)</f>
        <v>SONG THAN 3</v>
      </c>
      <c r="H783" s="133">
        <f>VLOOKUP(F783,Destination!$B$2:$E$337,4,0)</f>
        <v>24</v>
      </c>
      <c r="I783" s="133">
        <f t="shared" si="26"/>
        <v>30</v>
      </c>
      <c r="J783" s="134">
        <f>INDEX(Cost!$A$2:$G$26,MATCH(I783,Cost!$A$2:$A$26,0),MATCH($E783,Cost!$A$2:$G$2,0))</f>
        <v>1159225</v>
      </c>
      <c r="K783" s="141"/>
      <c r="L783" s="142"/>
      <c r="M783" s="228">
        <f t="shared" si="27"/>
        <v>1159225</v>
      </c>
      <c r="N783" s="230"/>
      <c r="O783" s="144" t="str">
        <f>VLOOKUP($F783,Destination!B$3:G$338,6,0)</f>
        <v>BOARD</v>
      </c>
      <c r="P783" s="231"/>
      <c r="Q783" s="198"/>
      <c r="AI783" s="149"/>
      <c r="AJ783" s="149"/>
      <c r="AK783" s="149"/>
      <c r="AL783" s="149"/>
      <c r="AM783" s="149"/>
      <c r="AN783" s="149"/>
      <c r="AO783" s="149"/>
      <c r="AP783" s="149"/>
      <c r="AQ783" s="149"/>
      <c r="AR783" s="149"/>
      <c r="AS783" s="149"/>
      <c r="AT783" s="149"/>
      <c r="AU783" s="149"/>
      <c r="AV783" s="149"/>
      <c r="AW783" s="149"/>
      <c r="AX783" s="149"/>
      <c r="AY783" s="149"/>
      <c r="AZ783" s="149"/>
      <c r="BA783" s="149"/>
      <c r="BB783" s="149"/>
      <c r="BC783" s="149"/>
      <c r="BD783" s="149"/>
      <c r="BE783" s="149"/>
      <c r="BF783" s="149"/>
      <c r="BG783" s="149"/>
      <c r="BH783" s="149"/>
      <c r="BI783" s="149"/>
      <c r="BJ783" s="149"/>
      <c r="BK783" s="149"/>
      <c r="BL783" s="149"/>
      <c r="BM783" s="149"/>
      <c r="BN783" s="149"/>
      <c r="BO783" s="149"/>
      <c r="BP783" s="149"/>
      <c r="BQ783" s="149"/>
      <c r="BR783" s="149"/>
      <c r="BS783" s="149"/>
      <c r="BT783" s="149"/>
      <c r="BU783" s="149"/>
      <c r="BV783" s="149"/>
      <c r="BW783" s="149"/>
      <c r="BX783" s="149"/>
      <c r="BY783" s="149"/>
      <c r="BZ783" s="149"/>
      <c r="CA783" s="149"/>
      <c r="CB783" s="149"/>
      <c r="CC783" s="149"/>
      <c r="CD783" s="149"/>
      <c r="CE783" s="149"/>
      <c r="CF783" s="149"/>
      <c r="CG783" s="149"/>
      <c r="CH783" s="149"/>
      <c r="CI783" s="149"/>
      <c r="CJ783" s="149"/>
      <c r="CK783" s="149"/>
      <c r="CL783" s="149"/>
      <c r="CM783" s="149"/>
      <c r="CN783" s="149"/>
      <c r="CO783" s="149"/>
      <c r="CP783" s="149"/>
      <c r="CQ783" s="149"/>
      <c r="CR783" s="149"/>
      <c r="CS783" s="149"/>
      <c r="CT783" s="149"/>
      <c r="CU783" s="149"/>
      <c r="CV783" s="149"/>
      <c r="CW783" s="149"/>
      <c r="CX783" s="149"/>
      <c r="CY783" s="149"/>
      <c r="CZ783" s="149"/>
      <c r="DA783" s="149"/>
      <c r="DB783" s="149"/>
      <c r="DC783" s="149"/>
      <c r="DD783" s="149"/>
      <c r="DE783" s="149"/>
      <c r="DF783" s="149"/>
      <c r="DG783" s="149"/>
      <c r="DH783" s="149"/>
      <c r="DI783" s="149"/>
    </row>
    <row r="784" spans="1:113" s="113" customFormat="1" ht="21.75" hidden="1" customHeight="1">
      <c r="A784" s="129">
        <f>IF(B783&lt;&gt;"",COUNTA(B$6:B783),"")</f>
        <v>778</v>
      </c>
      <c r="B784" s="217">
        <v>71306</v>
      </c>
      <c r="C784" s="249" t="s">
        <v>652</v>
      </c>
      <c r="D784" s="198">
        <v>2972</v>
      </c>
      <c r="E784" s="215" t="str">
        <f>VLOOKUP($B784,'trong tai xe'!A$1:B$201,2,0)</f>
        <v>8T</v>
      </c>
      <c r="F784" s="64" t="s">
        <v>89</v>
      </c>
      <c r="G784" s="132" t="str">
        <f>VLOOKUP(F784,Destination!$B$3:$E$337,2,0)</f>
        <v>Binh Duong</v>
      </c>
      <c r="H784" s="133">
        <f>VLOOKUP(F784,Destination!$B$2:$E$337,4,0)</f>
        <v>10</v>
      </c>
      <c r="I784" s="133">
        <f t="shared" si="26"/>
        <v>10</v>
      </c>
      <c r="J784" s="134">
        <f>INDEX(Cost!$A$2:$G$26,MATCH(I784,Cost!$A$2:$A$26,0),MATCH($E784,Cost!$A$2:$G$2,0))</f>
        <v>941356</v>
      </c>
      <c r="K784" s="141"/>
      <c r="L784" s="142"/>
      <c r="M784" s="228">
        <f t="shared" si="27"/>
        <v>941356</v>
      </c>
      <c r="N784" s="230"/>
      <c r="O784" s="144" t="str">
        <f>VLOOKUP($F784,Destination!B$3:G$338,6,0)</f>
        <v>THÙNG</v>
      </c>
      <c r="P784" s="231"/>
      <c r="Q784" s="198"/>
      <c r="AI784" s="149"/>
      <c r="AJ784" s="149"/>
      <c r="AK784" s="149"/>
      <c r="AL784" s="149"/>
      <c r="AM784" s="149"/>
      <c r="AN784" s="149"/>
      <c r="AO784" s="149"/>
      <c r="AP784" s="149"/>
      <c r="AQ784" s="149"/>
      <c r="AR784" s="149"/>
      <c r="AS784" s="149"/>
      <c r="AT784" s="149"/>
      <c r="AU784" s="149"/>
      <c r="AV784" s="149"/>
      <c r="AW784" s="149"/>
      <c r="AX784" s="149"/>
      <c r="AY784" s="149"/>
      <c r="AZ784" s="149"/>
      <c r="BA784" s="149"/>
      <c r="BB784" s="149"/>
      <c r="BC784" s="149"/>
      <c r="BD784" s="149"/>
      <c r="BE784" s="149"/>
      <c r="BF784" s="149"/>
      <c r="BG784" s="149"/>
      <c r="BH784" s="149"/>
      <c r="BI784" s="149"/>
      <c r="BJ784" s="149"/>
      <c r="BK784" s="149"/>
      <c r="BL784" s="149"/>
      <c r="BM784" s="149"/>
      <c r="BN784" s="149"/>
      <c r="BO784" s="149"/>
      <c r="BP784" s="149"/>
      <c r="BQ784" s="149"/>
      <c r="BR784" s="149"/>
      <c r="BS784" s="149"/>
      <c r="BT784" s="149"/>
      <c r="BU784" s="149"/>
      <c r="BV784" s="149"/>
      <c r="BW784" s="149"/>
      <c r="BX784" s="149"/>
      <c r="BY784" s="149"/>
      <c r="BZ784" s="149"/>
      <c r="CA784" s="149"/>
      <c r="CB784" s="149"/>
      <c r="CC784" s="149"/>
      <c r="CD784" s="149"/>
      <c r="CE784" s="149"/>
      <c r="CF784" s="149"/>
      <c r="CG784" s="149"/>
      <c r="CH784" s="149"/>
      <c r="CI784" s="149"/>
      <c r="CJ784" s="149"/>
      <c r="CK784" s="149"/>
      <c r="CL784" s="149"/>
      <c r="CM784" s="149"/>
      <c r="CN784" s="149"/>
      <c r="CO784" s="149"/>
      <c r="CP784" s="149"/>
      <c r="CQ784" s="149"/>
      <c r="CR784" s="149"/>
      <c r="CS784" s="149"/>
      <c r="CT784" s="149"/>
      <c r="CU784" s="149"/>
      <c r="CV784" s="149"/>
      <c r="CW784" s="149"/>
      <c r="CX784" s="149"/>
      <c r="CY784" s="149"/>
      <c r="CZ784" s="149"/>
      <c r="DA784" s="149"/>
      <c r="DB784" s="149"/>
      <c r="DC784" s="149"/>
      <c r="DD784" s="149"/>
      <c r="DE784" s="149"/>
      <c r="DF784" s="149"/>
      <c r="DG784" s="149"/>
      <c r="DH784" s="149"/>
      <c r="DI784" s="149"/>
    </row>
    <row r="785" spans="1:113" s="113" customFormat="1" ht="21.75" hidden="1" customHeight="1">
      <c r="A785" s="129">
        <f>IF(B784&lt;&gt;"",COUNTA(B$6:B784),"")</f>
        <v>779</v>
      </c>
      <c r="B785" s="217">
        <v>6980</v>
      </c>
      <c r="C785" s="249" t="s">
        <v>652</v>
      </c>
      <c r="D785" s="198">
        <v>2971</v>
      </c>
      <c r="E785" s="215" t="str">
        <f>VLOOKUP($B785,'trong tai xe'!A$1:B$201,2,0)</f>
        <v>5T</v>
      </c>
      <c r="F785" s="64" t="s">
        <v>69</v>
      </c>
      <c r="G785" s="132" t="str">
        <f>VLOOKUP(F785,Destination!$B$3:$E$337,2,0)</f>
        <v>HCM(Q9)</v>
      </c>
      <c r="H785" s="133">
        <f>VLOOKUP(F785,Destination!$B$2:$E$337,4,0)</f>
        <v>27</v>
      </c>
      <c r="I785" s="133">
        <f t="shared" si="26"/>
        <v>30</v>
      </c>
      <c r="J785" s="134">
        <f>INDEX(Cost!$A$2:$G$26,MATCH(I785,Cost!$A$2:$A$26,0),MATCH($E785,Cost!$A$2:$G$2,0))</f>
        <v>691065</v>
      </c>
      <c r="K785" s="141"/>
      <c r="L785" s="142"/>
      <c r="M785" s="228">
        <f t="shared" si="27"/>
        <v>691065</v>
      </c>
      <c r="N785" s="230"/>
      <c r="O785" s="144" t="str">
        <f>VLOOKUP($F785,Destination!B$3:G$338,6,0)</f>
        <v>THÙNG</v>
      </c>
      <c r="P785" s="231"/>
      <c r="Q785" s="198"/>
      <c r="AI785" s="149"/>
      <c r="AJ785" s="149"/>
      <c r="AK785" s="149"/>
      <c r="AL785" s="149"/>
      <c r="AM785" s="149"/>
      <c r="AN785" s="149"/>
      <c r="AO785" s="149"/>
      <c r="AP785" s="149"/>
      <c r="AQ785" s="149"/>
      <c r="AR785" s="149"/>
      <c r="AS785" s="149"/>
      <c r="AT785" s="149"/>
      <c r="AU785" s="149"/>
      <c r="AV785" s="149"/>
      <c r="AW785" s="149"/>
      <c r="AX785" s="149"/>
      <c r="AY785" s="149"/>
      <c r="AZ785" s="149"/>
      <c r="BA785" s="149"/>
      <c r="BB785" s="149"/>
      <c r="BC785" s="149"/>
      <c r="BD785" s="149"/>
      <c r="BE785" s="149"/>
      <c r="BF785" s="149"/>
      <c r="BG785" s="149"/>
      <c r="BH785" s="149"/>
      <c r="BI785" s="149"/>
      <c r="BJ785" s="149"/>
      <c r="BK785" s="149"/>
      <c r="BL785" s="149"/>
      <c r="BM785" s="149"/>
      <c r="BN785" s="149"/>
      <c r="BO785" s="149"/>
      <c r="BP785" s="149"/>
      <c r="BQ785" s="149"/>
      <c r="BR785" s="149"/>
      <c r="BS785" s="149"/>
      <c r="BT785" s="149"/>
      <c r="BU785" s="149"/>
      <c r="BV785" s="149"/>
      <c r="BW785" s="149"/>
      <c r="BX785" s="149"/>
      <c r="BY785" s="149"/>
      <c r="BZ785" s="149"/>
      <c r="CA785" s="149"/>
      <c r="CB785" s="149"/>
      <c r="CC785" s="149"/>
      <c r="CD785" s="149"/>
      <c r="CE785" s="149"/>
      <c r="CF785" s="149"/>
      <c r="CG785" s="149"/>
      <c r="CH785" s="149"/>
      <c r="CI785" s="149"/>
      <c r="CJ785" s="149"/>
      <c r="CK785" s="149"/>
      <c r="CL785" s="149"/>
      <c r="CM785" s="149"/>
      <c r="CN785" s="149"/>
      <c r="CO785" s="149"/>
      <c r="CP785" s="149"/>
      <c r="CQ785" s="149"/>
      <c r="CR785" s="149"/>
      <c r="CS785" s="149"/>
      <c r="CT785" s="149"/>
      <c r="CU785" s="149"/>
      <c r="CV785" s="149"/>
      <c r="CW785" s="149"/>
      <c r="CX785" s="149"/>
      <c r="CY785" s="149"/>
      <c r="CZ785" s="149"/>
      <c r="DA785" s="149"/>
      <c r="DB785" s="149"/>
      <c r="DC785" s="149"/>
      <c r="DD785" s="149"/>
      <c r="DE785" s="149"/>
      <c r="DF785" s="149"/>
      <c r="DG785" s="149"/>
      <c r="DH785" s="149"/>
      <c r="DI785" s="149"/>
    </row>
    <row r="786" spans="1:113" s="113" customFormat="1" ht="21.75" hidden="1" customHeight="1">
      <c r="A786" s="129">
        <f>IF(B785&lt;&gt;"",COUNTA(B$6:B785),"")</f>
        <v>780</v>
      </c>
      <c r="B786" s="217">
        <v>1018</v>
      </c>
      <c r="C786" s="249" t="s">
        <v>652</v>
      </c>
      <c r="D786" s="198">
        <v>2970</v>
      </c>
      <c r="E786" s="215" t="str">
        <f>VLOOKUP($B786,'trong tai xe'!A$1:B$201,2,0)</f>
        <v>5T</v>
      </c>
      <c r="F786" s="64" t="s">
        <v>95</v>
      </c>
      <c r="G786" s="132" t="str">
        <f>VLOOKUP(F786,Destination!$B$3:$E$337,2,0)</f>
        <v>Binh Duong</v>
      </c>
      <c r="H786" s="133">
        <f>VLOOKUP(F786,Destination!$B$2:$E$337,4,0)</f>
        <v>15</v>
      </c>
      <c r="I786" s="133">
        <f t="shared" si="26"/>
        <v>20</v>
      </c>
      <c r="J786" s="134">
        <f>INDEX(Cost!$A$2:$G$26,MATCH(I786,Cost!$A$2:$A$26,0),MATCH($E786,Cost!$A$2:$G$2,0))</f>
        <v>604857</v>
      </c>
      <c r="K786" s="141"/>
      <c r="L786" s="142"/>
      <c r="M786" s="228">
        <f t="shared" si="27"/>
        <v>604857</v>
      </c>
      <c r="N786" s="230"/>
      <c r="O786" s="144" t="str">
        <f>VLOOKUP($F786,Destination!B$3:G$338,6,0)</f>
        <v>THÙNG</v>
      </c>
      <c r="P786" s="231"/>
      <c r="Q786" s="198"/>
      <c r="AI786" s="149"/>
      <c r="AJ786" s="149"/>
      <c r="AK786" s="149"/>
      <c r="AL786" s="149"/>
      <c r="AM786" s="149"/>
      <c r="AN786" s="149"/>
      <c r="AO786" s="149"/>
      <c r="AP786" s="149"/>
      <c r="AQ786" s="149"/>
      <c r="AR786" s="149"/>
      <c r="AS786" s="149"/>
      <c r="AT786" s="149"/>
      <c r="AU786" s="149"/>
      <c r="AV786" s="149"/>
      <c r="AW786" s="149"/>
      <c r="AX786" s="149"/>
      <c r="AY786" s="149"/>
      <c r="AZ786" s="149"/>
      <c r="BA786" s="149"/>
      <c r="BB786" s="149"/>
      <c r="BC786" s="149"/>
      <c r="BD786" s="149"/>
      <c r="BE786" s="149"/>
      <c r="BF786" s="149"/>
      <c r="BG786" s="149"/>
      <c r="BH786" s="149"/>
      <c r="BI786" s="149"/>
      <c r="BJ786" s="149"/>
      <c r="BK786" s="149"/>
      <c r="BL786" s="149"/>
      <c r="BM786" s="149"/>
      <c r="BN786" s="149"/>
      <c r="BO786" s="149"/>
      <c r="BP786" s="149"/>
      <c r="BQ786" s="149"/>
      <c r="BR786" s="149"/>
      <c r="BS786" s="149"/>
      <c r="BT786" s="149"/>
      <c r="BU786" s="149"/>
      <c r="BV786" s="149"/>
      <c r="BW786" s="149"/>
      <c r="BX786" s="149"/>
      <c r="BY786" s="149"/>
      <c r="BZ786" s="149"/>
      <c r="CA786" s="149"/>
      <c r="CB786" s="149"/>
      <c r="CC786" s="149"/>
      <c r="CD786" s="149"/>
      <c r="CE786" s="149"/>
      <c r="CF786" s="149"/>
      <c r="CG786" s="149"/>
      <c r="CH786" s="149"/>
      <c r="CI786" s="149"/>
      <c r="CJ786" s="149"/>
      <c r="CK786" s="149"/>
      <c r="CL786" s="149"/>
      <c r="CM786" s="149"/>
      <c r="CN786" s="149"/>
      <c r="CO786" s="149"/>
      <c r="CP786" s="149"/>
      <c r="CQ786" s="149"/>
      <c r="CR786" s="149"/>
      <c r="CS786" s="149"/>
      <c r="CT786" s="149"/>
      <c r="CU786" s="149"/>
      <c r="CV786" s="149"/>
      <c r="CW786" s="149"/>
      <c r="CX786" s="149"/>
      <c r="CY786" s="149"/>
      <c r="CZ786" s="149"/>
      <c r="DA786" s="149"/>
      <c r="DB786" s="149"/>
      <c r="DC786" s="149"/>
      <c r="DD786" s="149"/>
      <c r="DE786" s="149"/>
      <c r="DF786" s="149"/>
      <c r="DG786" s="149"/>
      <c r="DH786" s="149"/>
      <c r="DI786" s="149"/>
    </row>
    <row r="787" spans="1:113" s="113" customFormat="1" ht="21.75" hidden="1" customHeight="1">
      <c r="A787" s="129">
        <f>IF(B786&lt;&gt;"",COUNTA(B$6:B786),"")</f>
        <v>781</v>
      </c>
      <c r="B787" s="217">
        <v>9794</v>
      </c>
      <c r="C787" s="249" t="s">
        <v>652</v>
      </c>
      <c r="D787" s="198">
        <v>3108</v>
      </c>
      <c r="E787" s="215" t="str">
        <f>VLOOKUP($B787,'trong tai xe'!A$1:B$201,2,0)</f>
        <v>2.5T</v>
      </c>
      <c r="F787" s="64" t="s">
        <v>73</v>
      </c>
      <c r="G787" s="132" t="str">
        <f>VLOOKUP(F787,Destination!$B$3:$E$337,2,0)</f>
        <v>HCM</v>
      </c>
      <c r="H787" s="133">
        <f>VLOOKUP(F787,Destination!$B$2:$E$337,4,0)</f>
        <v>55</v>
      </c>
      <c r="I787" s="133">
        <f t="shared" si="26"/>
        <v>60</v>
      </c>
      <c r="J787" s="134">
        <f>INDEX(Cost!$A$2:$G$26,MATCH(I787,Cost!$A$2:$A$26,0),MATCH($E787,Cost!$A$2:$G$2,0))</f>
        <v>712310</v>
      </c>
      <c r="K787" s="141"/>
      <c r="L787" s="142"/>
      <c r="M787" s="228">
        <f t="shared" si="27"/>
        <v>712310</v>
      </c>
      <c r="N787" s="230"/>
      <c r="O787" s="144" t="str">
        <f>VLOOKUP($F787,Destination!B$3:G$338,6,0)</f>
        <v>THÙNG</v>
      </c>
      <c r="P787" s="231"/>
      <c r="Q787" s="198"/>
      <c r="AI787" s="149"/>
      <c r="AJ787" s="149"/>
      <c r="AK787" s="149"/>
      <c r="AL787" s="149"/>
      <c r="AM787" s="149"/>
      <c r="AN787" s="149"/>
      <c r="AO787" s="149"/>
      <c r="AP787" s="149"/>
      <c r="AQ787" s="149"/>
      <c r="AR787" s="149"/>
      <c r="AS787" s="149"/>
      <c r="AT787" s="149"/>
      <c r="AU787" s="149"/>
      <c r="AV787" s="149"/>
      <c r="AW787" s="149"/>
      <c r="AX787" s="149"/>
      <c r="AY787" s="149"/>
      <c r="AZ787" s="149"/>
      <c r="BA787" s="149"/>
      <c r="BB787" s="149"/>
      <c r="BC787" s="149"/>
      <c r="BD787" s="149"/>
      <c r="BE787" s="149"/>
      <c r="BF787" s="149"/>
      <c r="BG787" s="149"/>
      <c r="BH787" s="149"/>
      <c r="BI787" s="149"/>
      <c r="BJ787" s="149"/>
      <c r="BK787" s="149"/>
      <c r="BL787" s="149"/>
      <c r="BM787" s="149"/>
      <c r="BN787" s="149"/>
      <c r="BO787" s="149"/>
      <c r="BP787" s="149"/>
      <c r="BQ787" s="149"/>
      <c r="BR787" s="149"/>
      <c r="BS787" s="149"/>
      <c r="BT787" s="149"/>
      <c r="BU787" s="149"/>
      <c r="BV787" s="149"/>
      <c r="BW787" s="149"/>
      <c r="BX787" s="149"/>
      <c r="BY787" s="149"/>
      <c r="BZ787" s="149"/>
      <c r="CA787" s="149"/>
      <c r="CB787" s="149"/>
      <c r="CC787" s="149"/>
      <c r="CD787" s="149"/>
      <c r="CE787" s="149"/>
      <c r="CF787" s="149"/>
      <c r="CG787" s="149"/>
      <c r="CH787" s="149"/>
      <c r="CI787" s="149"/>
      <c r="CJ787" s="149"/>
      <c r="CK787" s="149"/>
      <c r="CL787" s="149"/>
      <c r="CM787" s="149"/>
      <c r="CN787" s="149"/>
      <c r="CO787" s="149"/>
      <c r="CP787" s="149"/>
      <c r="CQ787" s="149"/>
      <c r="CR787" s="149"/>
      <c r="CS787" s="149"/>
      <c r="CT787" s="149"/>
      <c r="CU787" s="149"/>
      <c r="CV787" s="149"/>
      <c r="CW787" s="149"/>
      <c r="CX787" s="149"/>
      <c r="CY787" s="149"/>
      <c r="CZ787" s="149"/>
      <c r="DA787" s="149"/>
      <c r="DB787" s="149"/>
      <c r="DC787" s="149"/>
      <c r="DD787" s="149"/>
      <c r="DE787" s="149"/>
      <c r="DF787" s="149"/>
      <c r="DG787" s="149"/>
      <c r="DH787" s="149"/>
      <c r="DI787" s="149"/>
    </row>
    <row r="788" spans="1:113" s="113" customFormat="1" ht="21.75" hidden="1" customHeight="1">
      <c r="A788" s="129">
        <f>IF(B787&lt;&gt;"",COUNTA(B$6:B787),"")</f>
        <v>782</v>
      </c>
      <c r="B788" s="217">
        <v>13650</v>
      </c>
      <c r="C788" s="249" t="s">
        <v>652</v>
      </c>
      <c r="D788" s="198">
        <v>3107</v>
      </c>
      <c r="E788" s="215" t="str">
        <f>VLOOKUP($B788,'trong tai xe'!A$1:B$201,2,0)</f>
        <v>2.5T</v>
      </c>
      <c r="F788" s="64" t="s">
        <v>73</v>
      </c>
      <c r="G788" s="132" t="str">
        <f>VLOOKUP(F788,Destination!$B$3:$E$337,2,0)</f>
        <v>HCM</v>
      </c>
      <c r="H788" s="133">
        <f>VLOOKUP(F788,Destination!$B$2:$E$337,4,0)</f>
        <v>55</v>
      </c>
      <c r="I788" s="133">
        <f t="shared" si="26"/>
        <v>60</v>
      </c>
      <c r="J788" s="134">
        <f>INDEX(Cost!$A$2:$G$26,MATCH(I788,Cost!$A$2:$A$26,0),MATCH($E788,Cost!$A$2:$G$2,0))</f>
        <v>712310</v>
      </c>
      <c r="K788" s="141"/>
      <c r="L788" s="142"/>
      <c r="M788" s="228">
        <f t="shared" si="27"/>
        <v>712310</v>
      </c>
      <c r="N788" s="230"/>
      <c r="O788" s="144" t="str">
        <f>VLOOKUP($F788,Destination!B$3:G$338,6,0)</f>
        <v>THÙNG</v>
      </c>
      <c r="P788" s="231"/>
      <c r="Q788" s="198"/>
      <c r="AI788" s="149"/>
      <c r="AJ788" s="149"/>
      <c r="AK788" s="149"/>
      <c r="AL788" s="149"/>
      <c r="AM788" s="149"/>
      <c r="AN788" s="149"/>
      <c r="AO788" s="149"/>
      <c r="AP788" s="149"/>
      <c r="AQ788" s="149"/>
      <c r="AR788" s="149"/>
      <c r="AS788" s="149"/>
      <c r="AT788" s="149"/>
      <c r="AU788" s="149"/>
      <c r="AV788" s="149"/>
      <c r="AW788" s="149"/>
      <c r="AX788" s="149"/>
      <c r="AY788" s="149"/>
      <c r="AZ788" s="149"/>
      <c r="BA788" s="149"/>
      <c r="BB788" s="149"/>
      <c r="BC788" s="149"/>
      <c r="BD788" s="149"/>
      <c r="BE788" s="149"/>
      <c r="BF788" s="149"/>
      <c r="BG788" s="149"/>
      <c r="BH788" s="149"/>
      <c r="BI788" s="149"/>
      <c r="BJ788" s="149"/>
      <c r="BK788" s="149"/>
      <c r="BL788" s="149"/>
      <c r="BM788" s="149"/>
      <c r="BN788" s="149"/>
      <c r="BO788" s="149"/>
      <c r="BP788" s="149"/>
      <c r="BQ788" s="149"/>
      <c r="BR788" s="149"/>
      <c r="BS788" s="149"/>
      <c r="BT788" s="149"/>
      <c r="BU788" s="149"/>
      <c r="BV788" s="149"/>
      <c r="BW788" s="149"/>
      <c r="BX788" s="149"/>
      <c r="BY788" s="149"/>
      <c r="BZ788" s="149"/>
      <c r="CA788" s="149"/>
      <c r="CB788" s="149"/>
      <c r="CC788" s="149"/>
      <c r="CD788" s="149"/>
      <c r="CE788" s="149"/>
      <c r="CF788" s="149"/>
      <c r="CG788" s="149"/>
      <c r="CH788" s="149"/>
      <c r="CI788" s="149"/>
      <c r="CJ788" s="149"/>
      <c r="CK788" s="149"/>
      <c r="CL788" s="149"/>
      <c r="CM788" s="149"/>
      <c r="CN788" s="149"/>
      <c r="CO788" s="149"/>
      <c r="CP788" s="149"/>
      <c r="CQ788" s="149"/>
      <c r="CR788" s="149"/>
      <c r="CS788" s="149"/>
      <c r="CT788" s="149"/>
      <c r="CU788" s="149"/>
      <c r="CV788" s="149"/>
      <c r="CW788" s="149"/>
      <c r="CX788" s="149"/>
      <c r="CY788" s="149"/>
      <c r="CZ788" s="149"/>
      <c r="DA788" s="149"/>
      <c r="DB788" s="149"/>
      <c r="DC788" s="149"/>
      <c r="DD788" s="149"/>
      <c r="DE788" s="149"/>
      <c r="DF788" s="149"/>
      <c r="DG788" s="149"/>
      <c r="DH788" s="149"/>
      <c r="DI788" s="149"/>
    </row>
    <row r="789" spans="1:113" s="113" customFormat="1" ht="21.75" hidden="1" customHeight="1">
      <c r="A789" s="129">
        <f>IF(B788&lt;&gt;"",COUNTA(B$6:B788),"")</f>
        <v>783</v>
      </c>
      <c r="B789" s="217">
        <v>5535</v>
      </c>
      <c r="C789" s="249" t="s">
        <v>652</v>
      </c>
      <c r="D789" s="198">
        <v>3102</v>
      </c>
      <c r="E789" s="215" t="str">
        <f>VLOOKUP($B789,'trong tai xe'!A$1:B$201,2,0)</f>
        <v>2.5T</v>
      </c>
      <c r="F789" s="64" t="s">
        <v>84</v>
      </c>
      <c r="G789" s="132" t="str">
        <f>VLOOKUP(F789,Destination!$B$3:$E$337,2,0)</f>
        <v>Binh Duong</v>
      </c>
      <c r="H789" s="133">
        <f>VLOOKUP(F789,Destination!$B$2:$E$337,4,0)</f>
        <v>15</v>
      </c>
      <c r="I789" s="133">
        <f t="shared" si="26"/>
        <v>20</v>
      </c>
      <c r="J789" s="134">
        <f>INDEX(Cost!$A$2:$G$26,MATCH(I789,Cost!$A$2:$A$26,0),MATCH($E789,Cost!$A$2:$G$2,0))</f>
        <v>449720</v>
      </c>
      <c r="K789" s="141"/>
      <c r="L789" s="142"/>
      <c r="M789" s="228">
        <f t="shared" si="27"/>
        <v>449720</v>
      </c>
      <c r="N789" s="230"/>
      <c r="O789" s="144" t="str">
        <f>VLOOKUP($F789,Destination!B$3:G$338,6,0)</f>
        <v>BOARD</v>
      </c>
      <c r="P789" s="231"/>
      <c r="Q789" s="198"/>
      <c r="AI789" s="149"/>
      <c r="AJ789" s="149"/>
      <c r="AK789" s="149"/>
      <c r="AL789" s="149"/>
      <c r="AM789" s="149"/>
      <c r="AN789" s="149"/>
      <c r="AO789" s="149"/>
      <c r="AP789" s="149"/>
      <c r="AQ789" s="149"/>
      <c r="AR789" s="149"/>
      <c r="AS789" s="149"/>
      <c r="AT789" s="149"/>
      <c r="AU789" s="149"/>
      <c r="AV789" s="149"/>
      <c r="AW789" s="149"/>
      <c r="AX789" s="149"/>
      <c r="AY789" s="149"/>
      <c r="AZ789" s="149"/>
      <c r="BA789" s="149"/>
      <c r="BB789" s="149"/>
      <c r="BC789" s="149"/>
      <c r="BD789" s="149"/>
      <c r="BE789" s="149"/>
      <c r="BF789" s="149"/>
      <c r="BG789" s="149"/>
      <c r="BH789" s="149"/>
      <c r="BI789" s="149"/>
      <c r="BJ789" s="149"/>
      <c r="BK789" s="149"/>
      <c r="BL789" s="149"/>
      <c r="BM789" s="149"/>
      <c r="BN789" s="149"/>
      <c r="BO789" s="149"/>
      <c r="BP789" s="149"/>
      <c r="BQ789" s="149"/>
      <c r="BR789" s="149"/>
      <c r="BS789" s="149"/>
      <c r="BT789" s="149"/>
      <c r="BU789" s="149"/>
      <c r="BV789" s="149"/>
      <c r="BW789" s="149"/>
      <c r="BX789" s="149"/>
      <c r="BY789" s="149"/>
      <c r="BZ789" s="149"/>
      <c r="CA789" s="149"/>
      <c r="CB789" s="149"/>
      <c r="CC789" s="149"/>
      <c r="CD789" s="149"/>
      <c r="CE789" s="149"/>
      <c r="CF789" s="149"/>
      <c r="CG789" s="149"/>
      <c r="CH789" s="149"/>
      <c r="CI789" s="149"/>
      <c r="CJ789" s="149"/>
      <c r="CK789" s="149"/>
      <c r="CL789" s="149"/>
      <c r="CM789" s="149"/>
      <c r="CN789" s="149"/>
      <c r="CO789" s="149"/>
      <c r="CP789" s="149"/>
      <c r="CQ789" s="149"/>
      <c r="CR789" s="149"/>
      <c r="CS789" s="149"/>
      <c r="CT789" s="149"/>
      <c r="CU789" s="149"/>
      <c r="CV789" s="149"/>
      <c r="CW789" s="149"/>
      <c r="CX789" s="149"/>
      <c r="CY789" s="149"/>
      <c r="CZ789" s="149"/>
      <c r="DA789" s="149"/>
      <c r="DB789" s="149"/>
      <c r="DC789" s="149"/>
      <c r="DD789" s="149"/>
      <c r="DE789" s="149"/>
      <c r="DF789" s="149"/>
      <c r="DG789" s="149"/>
      <c r="DH789" s="149"/>
      <c r="DI789" s="149"/>
    </row>
    <row r="790" spans="1:113" s="113" customFormat="1" ht="21.75" hidden="1" customHeight="1">
      <c r="A790" s="129">
        <f>IF(B789&lt;&gt;"",COUNTA(B$6:B789),"")</f>
        <v>784</v>
      </c>
      <c r="B790" s="217">
        <v>1018</v>
      </c>
      <c r="C790" s="249" t="s">
        <v>652</v>
      </c>
      <c r="D790" s="198">
        <v>3101</v>
      </c>
      <c r="E790" s="215" t="str">
        <f>VLOOKUP($B790,'trong tai xe'!A$1:B$201,2,0)</f>
        <v>5T</v>
      </c>
      <c r="F790" s="64" t="s">
        <v>84</v>
      </c>
      <c r="G790" s="132" t="str">
        <f>VLOOKUP(F790,Destination!$B$3:$E$337,2,0)</f>
        <v>Binh Duong</v>
      </c>
      <c r="H790" s="133">
        <f>VLOOKUP(F790,Destination!$B$2:$E$337,4,0)</f>
        <v>15</v>
      </c>
      <c r="I790" s="133">
        <f t="shared" si="26"/>
        <v>20</v>
      </c>
      <c r="J790" s="134">
        <f>INDEX(Cost!$A$2:$G$26,MATCH(I790,Cost!$A$2:$A$26,0),MATCH($E790,Cost!$A$2:$G$2,0))</f>
        <v>604857</v>
      </c>
      <c r="K790" s="141"/>
      <c r="L790" s="142"/>
      <c r="M790" s="228">
        <f t="shared" si="27"/>
        <v>604857</v>
      </c>
      <c r="N790" s="230"/>
      <c r="O790" s="144" t="str">
        <f>VLOOKUP($F790,Destination!B$3:G$338,6,0)</f>
        <v>BOARD</v>
      </c>
      <c r="P790" s="231"/>
      <c r="Q790" s="198"/>
      <c r="AI790" s="149"/>
      <c r="AJ790" s="149"/>
      <c r="AK790" s="149"/>
      <c r="AL790" s="149"/>
      <c r="AM790" s="149"/>
      <c r="AN790" s="149"/>
      <c r="AO790" s="149"/>
      <c r="AP790" s="149"/>
      <c r="AQ790" s="149"/>
      <c r="AR790" s="149"/>
      <c r="AS790" s="149"/>
      <c r="AT790" s="149"/>
      <c r="AU790" s="149"/>
      <c r="AV790" s="149"/>
      <c r="AW790" s="149"/>
      <c r="AX790" s="149"/>
      <c r="AY790" s="149"/>
      <c r="AZ790" s="149"/>
      <c r="BA790" s="149"/>
      <c r="BB790" s="149"/>
      <c r="BC790" s="149"/>
      <c r="BD790" s="149"/>
      <c r="BE790" s="149"/>
      <c r="BF790" s="149"/>
      <c r="BG790" s="149"/>
      <c r="BH790" s="149"/>
      <c r="BI790" s="149"/>
      <c r="BJ790" s="149"/>
      <c r="BK790" s="149"/>
      <c r="BL790" s="149"/>
      <c r="BM790" s="149"/>
      <c r="BN790" s="149"/>
      <c r="BO790" s="149"/>
      <c r="BP790" s="149"/>
      <c r="BQ790" s="149"/>
      <c r="BR790" s="149"/>
      <c r="BS790" s="149"/>
      <c r="BT790" s="149"/>
      <c r="BU790" s="149"/>
      <c r="BV790" s="149"/>
      <c r="BW790" s="149"/>
      <c r="BX790" s="149"/>
      <c r="BY790" s="149"/>
      <c r="BZ790" s="149"/>
      <c r="CA790" s="149"/>
      <c r="CB790" s="149"/>
      <c r="CC790" s="149"/>
      <c r="CD790" s="149"/>
      <c r="CE790" s="149"/>
      <c r="CF790" s="149"/>
      <c r="CG790" s="149"/>
      <c r="CH790" s="149"/>
      <c r="CI790" s="149"/>
      <c r="CJ790" s="149"/>
      <c r="CK790" s="149"/>
      <c r="CL790" s="149"/>
      <c r="CM790" s="149"/>
      <c r="CN790" s="149"/>
      <c r="CO790" s="149"/>
      <c r="CP790" s="149"/>
      <c r="CQ790" s="149"/>
      <c r="CR790" s="149"/>
      <c r="CS790" s="149"/>
      <c r="CT790" s="149"/>
      <c r="CU790" s="149"/>
      <c r="CV790" s="149"/>
      <c r="CW790" s="149"/>
      <c r="CX790" s="149"/>
      <c r="CY790" s="149"/>
      <c r="CZ790" s="149"/>
      <c r="DA790" s="149"/>
      <c r="DB790" s="149"/>
      <c r="DC790" s="149"/>
      <c r="DD790" s="149"/>
      <c r="DE790" s="149"/>
      <c r="DF790" s="149"/>
      <c r="DG790" s="149"/>
      <c r="DH790" s="149"/>
      <c r="DI790" s="149"/>
    </row>
    <row r="791" spans="1:113" s="113" customFormat="1" ht="21.75" hidden="1" customHeight="1">
      <c r="A791" s="129">
        <f>IF(B790&lt;&gt;"",COUNTA(B$6:B790),"")</f>
        <v>785</v>
      </c>
      <c r="B791" s="217">
        <v>18140</v>
      </c>
      <c r="C791" s="249" t="s">
        <v>652</v>
      </c>
      <c r="D791" s="198">
        <v>2958</v>
      </c>
      <c r="E791" s="215" t="str">
        <f>VLOOKUP($B791,'trong tai xe'!A$1:B$201,2,0)</f>
        <v>5T</v>
      </c>
      <c r="F791" s="64" t="s">
        <v>69</v>
      </c>
      <c r="G791" s="132" t="str">
        <f>VLOOKUP(F791,Destination!$B$3:$E$337,2,0)</f>
        <v>HCM(Q9)</v>
      </c>
      <c r="H791" s="133">
        <f>VLOOKUP(F791,Destination!$B$2:$E$337,4,0)</f>
        <v>27</v>
      </c>
      <c r="I791" s="133">
        <f t="shared" si="26"/>
        <v>30</v>
      </c>
      <c r="J791" s="134">
        <f>INDEX(Cost!$A$2:$G$26,MATCH(I791,Cost!$A$2:$A$26,0),MATCH($E791,Cost!$A$2:$G$2,0))</f>
        <v>691065</v>
      </c>
      <c r="K791" s="141"/>
      <c r="L791" s="142"/>
      <c r="M791" s="228">
        <f t="shared" si="27"/>
        <v>691065</v>
      </c>
      <c r="N791" s="230"/>
      <c r="O791" s="144" t="str">
        <f>VLOOKUP($F791,Destination!B$3:G$338,6,0)</f>
        <v>THÙNG</v>
      </c>
      <c r="P791" s="231"/>
      <c r="Q791" s="198"/>
      <c r="AI791" s="149"/>
      <c r="AJ791" s="149"/>
      <c r="AK791" s="149"/>
      <c r="AL791" s="149"/>
      <c r="AM791" s="149"/>
      <c r="AN791" s="149"/>
      <c r="AO791" s="149"/>
      <c r="AP791" s="149"/>
      <c r="AQ791" s="149"/>
      <c r="AR791" s="149"/>
      <c r="AS791" s="149"/>
      <c r="AT791" s="149"/>
      <c r="AU791" s="149"/>
      <c r="AV791" s="149"/>
      <c r="AW791" s="149"/>
      <c r="AX791" s="149"/>
      <c r="AY791" s="149"/>
      <c r="AZ791" s="149"/>
      <c r="BA791" s="149"/>
      <c r="BB791" s="149"/>
      <c r="BC791" s="149"/>
      <c r="BD791" s="149"/>
      <c r="BE791" s="149"/>
      <c r="BF791" s="149"/>
      <c r="BG791" s="149"/>
      <c r="BH791" s="149"/>
      <c r="BI791" s="149"/>
      <c r="BJ791" s="149"/>
      <c r="BK791" s="149"/>
      <c r="BL791" s="149"/>
      <c r="BM791" s="149"/>
      <c r="BN791" s="149"/>
      <c r="BO791" s="149"/>
      <c r="BP791" s="149"/>
      <c r="BQ791" s="149"/>
      <c r="BR791" s="149"/>
      <c r="BS791" s="149"/>
      <c r="BT791" s="149"/>
      <c r="BU791" s="149"/>
      <c r="BV791" s="149"/>
      <c r="BW791" s="149"/>
      <c r="BX791" s="149"/>
      <c r="BY791" s="149"/>
      <c r="BZ791" s="149"/>
      <c r="CA791" s="149"/>
      <c r="CB791" s="149"/>
      <c r="CC791" s="149"/>
      <c r="CD791" s="149"/>
      <c r="CE791" s="149"/>
      <c r="CF791" s="149"/>
      <c r="CG791" s="149"/>
      <c r="CH791" s="149"/>
      <c r="CI791" s="149"/>
      <c r="CJ791" s="149"/>
      <c r="CK791" s="149"/>
      <c r="CL791" s="149"/>
      <c r="CM791" s="149"/>
      <c r="CN791" s="149"/>
      <c r="CO791" s="149"/>
      <c r="CP791" s="149"/>
      <c r="CQ791" s="149"/>
      <c r="CR791" s="149"/>
      <c r="CS791" s="149"/>
      <c r="CT791" s="149"/>
      <c r="CU791" s="149"/>
      <c r="CV791" s="149"/>
      <c r="CW791" s="149"/>
      <c r="CX791" s="149"/>
      <c r="CY791" s="149"/>
      <c r="CZ791" s="149"/>
      <c r="DA791" s="149"/>
      <c r="DB791" s="149"/>
      <c r="DC791" s="149"/>
      <c r="DD791" s="149"/>
      <c r="DE791" s="149"/>
      <c r="DF791" s="149"/>
      <c r="DG791" s="149"/>
      <c r="DH791" s="149"/>
      <c r="DI791" s="149"/>
    </row>
    <row r="792" spans="1:113" s="113" customFormat="1" ht="21.75" hidden="1" customHeight="1">
      <c r="A792" s="129">
        <f>IF(B791&lt;&gt;"",COUNTA(B$6:B791),"")</f>
        <v>786</v>
      </c>
      <c r="B792" s="217">
        <v>7138</v>
      </c>
      <c r="C792" s="249" t="s">
        <v>652</v>
      </c>
      <c r="D792" s="198">
        <v>2916</v>
      </c>
      <c r="E792" s="215" t="str">
        <f>VLOOKUP($B792,'trong tai xe'!A$1:B$201,2,0)</f>
        <v>8T</v>
      </c>
      <c r="F792" s="64" t="s">
        <v>99</v>
      </c>
      <c r="G792" s="132" t="str">
        <f>VLOOKUP(F792,Destination!$B$3:$E$337,2,0)</f>
        <v>Binh Duong</v>
      </c>
      <c r="H792" s="133">
        <f>VLOOKUP(F792,Destination!$B$2:$E$337,4,0)</f>
        <v>8</v>
      </c>
      <c r="I792" s="133">
        <f t="shared" si="26"/>
        <v>10</v>
      </c>
      <c r="J792" s="134">
        <f>INDEX(Cost!$A$2:$G$26,MATCH(I792,Cost!$A$2:$A$26,0),MATCH($E792,Cost!$A$2:$G$2,0))</f>
        <v>941356</v>
      </c>
      <c r="K792" s="141"/>
      <c r="L792" s="142"/>
      <c r="M792" s="228">
        <f t="shared" si="27"/>
        <v>941356</v>
      </c>
      <c r="N792" s="230"/>
      <c r="O792" s="144" t="str">
        <f>VLOOKUP($F792,Destination!B$3:G$338,6,0)</f>
        <v>BOARD</v>
      </c>
      <c r="P792" s="231"/>
      <c r="Q792" s="198"/>
      <c r="AI792" s="149"/>
      <c r="AJ792" s="149"/>
      <c r="AK792" s="149"/>
      <c r="AL792" s="149"/>
      <c r="AM792" s="149"/>
      <c r="AN792" s="149"/>
      <c r="AO792" s="149"/>
      <c r="AP792" s="149"/>
      <c r="AQ792" s="149"/>
      <c r="AR792" s="149"/>
      <c r="AS792" s="149"/>
      <c r="AT792" s="149"/>
      <c r="AU792" s="149"/>
      <c r="AV792" s="149"/>
      <c r="AW792" s="149"/>
      <c r="AX792" s="149"/>
      <c r="AY792" s="149"/>
      <c r="AZ792" s="149"/>
      <c r="BA792" s="149"/>
      <c r="BB792" s="149"/>
      <c r="BC792" s="149"/>
      <c r="BD792" s="149"/>
      <c r="BE792" s="149"/>
      <c r="BF792" s="149"/>
      <c r="BG792" s="149"/>
      <c r="BH792" s="149"/>
      <c r="BI792" s="149"/>
      <c r="BJ792" s="149"/>
      <c r="BK792" s="149"/>
      <c r="BL792" s="149"/>
      <c r="BM792" s="149"/>
      <c r="BN792" s="149"/>
      <c r="BO792" s="149"/>
      <c r="BP792" s="149"/>
      <c r="BQ792" s="149"/>
      <c r="BR792" s="149"/>
      <c r="BS792" s="149"/>
      <c r="BT792" s="149"/>
      <c r="BU792" s="149"/>
      <c r="BV792" s="149"/>
      <c r="BW792" s="149"/>
      <c r="BX792" s="149"/>
      <c r="BY792" s="149"/>
      <c r="BZ792" s="149"/>
      <c r="CA792" s="149"/>
      <c r="CB792" s="149"/>
      <c r="CC792" s="149"/>
      <c r="CD792" s="149"/>
      <c r="CE792" s="149"/>
      <c r="CF792" s="149"/>
      <c r="CG792" s="149"/>
      <c r="CH792" s="149"/>
      <c r="CI792" s="149"/>
      <c r="CJ792" s="149"/>
      <c r="CK792" s="149"/>
      <c r="CL792" s="149"/>
      <c r="CM792" s="149"/>
      <c r="CN792" s="149"/>
      <c r="CO792" s="149"/>
      <c r="CP792" s="149"/>
      <c r="CQ792" s="149"/>
      <c r="CR792" s="149"/>
      <c r="CS792" s="149"/>
      <c r="CT792" s="149"/>
      <c r="CU792" s="149"/>
      <c r="CV792" s="149"/>
      <c r="CW792" s="149"/>
      <c r="CX792" s="149"/>
      <c r="CY792" s="149"/>
      <c r="CZ792" s="149"/>
      <c r="DA792" s="149"/>
      <c r="DB792" s="149"/>
      <c r="DC792" s="149"/>
      <c r="DD792" s="149"/>
      <c r="DE792" s="149"/>
      <c r="DF792" s="149"/>
      <c r="DG792" s="149"/>
      <c r="DH792" s="149"/>
      <c r="DI792" s="149"/>
    </row>
    <row r="793" spans="1:113" s="113" customFormat="1" ht="21.75" hidden="1" customHeight="1">
      <c r="A793" s="129">
        <f>IF(B792&lt;&gt;"",COUNTA(B$6:B792),"")</f>
        <v>787</v>
      </c>
      <c r="B793" s="217">
        <v>3297</v>
      </c>
      <c r="C793" s="249" t="s">
        <v>652</v>
      </c>
      <c r="D793" s="198">
        <v>2977</v>
      </c>
      <c r="E793" s="215" t="str">
        <f>VLOOKUP($B793,'trong tai xe'!A$1:B$201,2,0)</f>
        <v>8T</v>
      </c>
      <c r="F793" s="64" t="s">
        <v>77</v>
      </c>
      <c r="G793" s="132" t="str">
        <f>VLOOKUP(F793,Destination!$B$3:$E$337,2,0)</f>
        <v>SONG THAN 3</v>
      </c>
      <c r="H793" s="133">
        <f>VLOOKUP(F793,Destination!$B$2:$E$337,4,0)</f>
        <v>24</v>
      </c>
      <c r="I793" s="133">
        <f t="shared" si="26"/>
        <v>30</v>
      </c>
      <c r="J793" s="134">
        <f>INDEX(Cost!$A$2:$G$26,MATCH(I793,Cost!$A$2:$A$26,0),MATCH($E793,Cost!$A$2:$G$2,0))</f>
        <v>1159225</v>
      </c>
      <c r="K793" s="141"/>
      <c r="L793" s="142"/>
      <c r="M793" s="228">
        <f t="shared" si="27"/>
        <v>1159225</v>
      </c>
      <c r="N793" s="230"/>
      <c r="O793" s="144" t="str">
        <f>VLOOKUP($F793,Destination!B$3:G$338,6,0)</f>
        <v>BOARD</v>
      </c>
      <c r="P793" s="231"/>
      <c r="Q793" s="198"/>
      <c r="AI793" s="149"/>
      <c r="AJ793" s="149"/>
      <c r="AK793" s="149"/>
      <c r="AL793" s="149"/>
      <c r="AM793" s="149"/>
      <c r="AN793" s="149"/>
      <c r="AO793" s="149"/>
      <c r="AP793" s="149"/>
      <c r="AQ793" s="149"/>
      <c r="AR793" s="149"/>
      <c r="AS793" s="149"/>
      <c r="AT793" s="149"/>
      <c r="AU793" s="149"/>
      <c r="AV793" s="149"/>
      <c r="AW793" s="149"/>
      <c r="AX793" s="149"/>
      <c r="AY793" s="149"/>
      <c r="AZ793" s="149"/>
      <c r="BA793" s="149"/>
      <c r="BB793" s="149"/>
      <c r="BC793" s="149"/>
      <c r="BD793" s="149"/>
      <c r="BE793" s="149"/>
      <c r="BF793" s="149"/>
      <c r="BG793" s="149"/>
      <c r="BH793" s="149"/>
      <c r="BI793" s="149"/>
      <c r="BJ793" s="149"/>
      <c r="BK793" s="149"/>
      <c r="BL793" s="149"/>
      <c r="BM793" s="149"/>
      <c r="BN793" s="149"/>
      <c r="BO793" s="149"/>
      <c r="BP793" s="149"/>
      <c r="BQ793" s="149"/>
      <c r="BR793" s="149"/>
      <c r="BS793" s="149"/>
      <c r="BT793" s="149"/>
      <c r="BU793" s="149"/>
      <c r="BV793" s="149"/>
      <c r="BW793" s="149"/>
      <c r="BX793" s="149"/>
      <c r="BY793" s="149"/>
      <c r="BZ793" s="149"/>
      <c r="CA793" s="149"/>
      <c r="CB793" s="149"/>
      <c r="CC793" s="149"/>
      <c r="CD793" s="149"/>
      <c r="CE793" s="149"/>
      <c r="CF793" s="149"/>
      <c r="CG793" s="149"/>
      <c r="CH793" s="149"/>
      <c r="CI793" s="149"/>
      <c r="CJ793" s="149"/>
      <c r="CK793" s="149"/>
      <c r="CL793" s="149"/>
      <c r="CM793" s="149"/>
      <c r="CN793" s="149"/>
      <c r="CO793" s="149"/>
      <c r="CP793" s="149"/>
      <c r="CQ793" s="149"/>
      <c r="CR793" s="149"/>
      <c r="CS793" s="149"/>
      <c r="CT793" s="149"/>
      <c r="CU793" s="149"/>
      <c r="CV793" s="149"/>
      <c r="CW793" s="149"/>
      <c r="CX793" s="149"/>
      <c r="CY793" s="149"/>
      <c r="CZ793" s="149"/>
      <c r="DA793" s="149"/>
      <c r="DB793" s="149"/>
      <c r="DC793" s="149"/>
      <c r="DD793" s="149"/>
      <c r="DE793" s="149"/>
      <c r="DF793" s="149"/>
      <c r="DG793" s="149"/>
      <c r="DH793" s="149"/>
      <c r="DI793" s="149"/>
    </row>
    <row r="794" spans="1:113" s="113" customFormat="1" ht="21.75" customHeight="1">
      <c r="A794" s="129">
        <f>IF(B793&lt;&gt;"",COUNTA(B$6:B793),"")</f>
        <v>788</v>
      </c>
      <c r="B794" s="217">
        <v>8548</v>
      </c>
      <c r="C794" s="249" t="s">
        <v>652</v>
      </c>
      <c r="D794" s="198">
        <v>2975</v>
      </c>
      <c r="E794" s="215" t="str">
        <f>VLOOKUP($B794,'trong tai xe'!A$1:B$201,2,0)</f>
        <v>2.5T</v>
      </c>
      <c r="F794" s="64" t="s">
        <v>69</v>
      </c>
      <c r="G794" s="132" t="str">
        <f>VLOOKUP(F794,Destination!$B$3:$E$337,2,0)</f>
        <v>HCM(Q9)</v>
      </c>
      <c r="H794" s="133">
        <f>VLOOKUP(F794,Destination!$B$2:$E$337,4,0)</f>
        <v>27</v>
      </c>
      <c r="I794" s="133">
        <f t="shared" si="26"/>
        <v>30</v>
      </c>
      <c r="J794" s="134">
        <f>INDEX(Cost!$A$2:$G$26,MATCH(I794,Cost!$A$2:$A$26,0),MATCH($E794,Cost!$A$2:$G$2,0))</f>
        <v>514557</v>
      </c>
      <c r="K794" s="141"/>
      <c r="L794" s="142"/>
      <c r="M794" s="228">
        <f t="shared" si="27"/>
        <v>514557</v>
      </c>
      <c r="N794" s="230"/>
      <c r="O794" s="144" t="str">
        <f>VLOOKUP($F794,Destination!B$3:G$338,6,0)</f>
        <v>THÙNG</v>
      </c>
      <c r="P794" s="231"/>
      <c r="Q794" s="198"/>
      <c r="AI794" s="149"/>
      <c r="AJ794" s="149"/>
      <c r="AK794" s="149"/>
      <c r="AL794" s="149"/>
      <c r="AM794" s="149"/>
      <c r="AN794" s="149"/>
      <c r="AO794" s="149"/>
      <c r="AP794" s="149"/>
      <c r="AQ794" s="149"/>
      <c r="AR794" s="149"/>
      <c r="AS794" s="149"/>
      <c r="AT794" s="149"/>
      <c r="AU794" s="149"/>
      <c r="AV794" s="149"/>
      <c r="AW794" s="149"/>
      <c r="AX794" s="149"/>
      <c r="AY794" s="149"/>
      <c r="AZ794" s="149"/>
      <c r="BA794" s="149"/>
      <c r="BB794" s="149"/>
      <c r="BC794" s="149"/>
      <c r="BD794" s="149"/>
      <c r="BE794" s="149"/>
      <c r="BF794" s="149"/>
      <c r="BG794" s="149"/>
      <c r="BH794" s="149"/>
      <c r="BI794" s="149"/>
      <c r="BJ794" s="149"/>
      <c r="BK794" s="149"/>
      <c r="BL794" s="149"/>
      <c r="BM794" s="149"/>
      <c r="BN794" s="149"/>
      <c r="BO794" s="149"/>
      <c r="BP794" s="149"/>
      <c r="BQ794" s="149"/>
      <c r="BR794" s="149"/>
      <c r="BS794" s="149"/>
      <c r="BT794" s="149"/>
      <c r="BU794" s="149"/>
      <c r="BV794" s="149"/>
      <c r="BW794" s="149"/>
      <c r="BX794" s="149"/>
      <c r="BY794" s="149"/>
      <c r="BZ794" s="149"/>
      <c r="CA794" s="149"/>
      <c r="CB794" s="149"/>
      <c r="CC794" s="149"/>
      <c r="CD794" s="149"/>
      <c r="CE794" s="149"/>
      <c r="CF794" s="149"/>
      <c r="CG794" s="149"/>
      <c r="CH794" s="149"/>
      <c r="CI794" s="149"/>
      <c r="CJ794" s="149"/>
      <c r="CK794" s="149"/>
      <c r="CL794" s="149"/>
      <c r="CM794" s="149"/>
      <c r="CN794" s="149"/>
      <c r="CO794" s="149"/>
      <c r="CP794" s="149"/>
      <c r="CQ794" s="149"/>
      <c r="CR794" s="149"/>
      <c r="CS794" s="149"/>
      <c r="CT794" s="149"/>
      <c r="CU794" s="149"/>
      <c r="CV794" s="149"/>
      <c r="CW794" s="149"/>
      <c r="CX794" s="149"/>
      <c r="CY794" s="149"/>
      <c r="CZ794" s="149"/>
      <c r="DA794" s="149"/>
      <c r="DB794" s="149"/>
      <c r="DC794" s="149"/>
      <c r="DD794" s="149"/>
      <c r="DE794" s="149"/>
      <c r="DF794" s="149"/>
      <c r="DG794" s="149"/>
      <c r="DH794" s="149"/>
      <c r="DI794" s="149"/>
    </row>
    <row r="795" spans="1:113" s="113" customFormat="1" ht="21.75" hidden="1" customHeight="1">
      <c r="A795" s="129">
        <f>IF(B794&lt;&gt;"",COUNTA(B$6:B794),"")</f>
        <v>789</v>
      </c>
      <c r="B795" s="217">
        <v>46785</v>
      </c>
      <c r="C795" s="249" t="s">
        <v>652</v>
      </c>
      <c r="D795" s="198">
        <v>2979</v>
      </c>
      <c r="E795" s="215" t="str">
        <f>VLOOKUP($B795,'trong tai xe'!A$1:B$201,2,0)</f>
        <v>2.5T</v>
      </c>
      <c r="F795" s="64" t="s">
        <v>94</v>
      </c>
      <c r="G795" s="132" t="str">
        <f>VLOOKUP(F795,Destination!$B$3:$E$337,2,0)</f>
        <v>Dong Nai</v>
      </c>
      <c r="H795" s="133">
        <f>VLOOKUP(F795,Destination!$B$2:$E$337,4,0)</f>
        <v>35</v>
      </c>
      <c r="I795" s="133">
        <f t="shared" si="26"/>
        <v>40</v>
      </c>
      <c r="J795" s="134">
        <f>INDEX(Cost!$A$2:$G$26,MATCH(I795,Cost!$A$2:$A$26,0),MATCH($E795,Cost!$A$2:$G$2,0))</f>
        <v>579395</v>
      </c>
      <c r="K795" s="141"/>
      <c r="L795" s="142"/>
      <c r="M795" s="228">
        <f t="shared" si="27"/>
        <v>579395</v>
      </c>
      <c r="N795" s="230"/>
      <c r="O795" s="144" t="str">
        <f>VLOOKUP($F795,Destination!B$3:G$338,6,0)</f>
        <v>THÙNG</v>
      </c>
      <c r="P795" s="231"/>
      <c r="Q795" s="198"/>
      <c r="AI795" s="149"/>
      <c r="AJ795" s="149"/>
      <c r="AK795" s="149"/>
      <c r="AL795" s="149"/>
      <c r="AM795" s="149"/>
      <c r="AN795" s="149"/>
      <c r="AO795" s="149"/>
      <c r="AP795" s="149"/>
      <c r="AQ795" s="149"/>
      <c r="AR795" s="149"/>
      <c r="AS795" s="149"/>
      <c r="AT795" s="149"/>
      <c r="AU795" s="149"/>
      <c r="AV795" s="149"/>
      <c r="AW795" s="149"/>
      <c r="AX795" s="149"/>
      <c r="AY795" s="149"/>
      <c r="AZ795" s="149"/>
      <c r="BA795" s="149"/>
      <c r="BB795" s="149"/>
      <c r="BC795" s="149"/>
      <c r="BD795" s="149"/>
      <c r="BE795" s="149"/>
      <c r="BF795" s="149"/>
      <c r="BG795" s="149"/>
      <c r="BH795" s="149"/>
      <c r="BI795" s="149"/>
      <c r="BJ795" s="149"/>
      <c r="BK795" s="149"/>
      <c r="BL795" s="149"/>
      <c r="BM795" s="149"/>
      <c r="BN795" s="149"/>
      <c r="BO795" s="149"/>
      <c r="BP795" s="149"/>
      <c r="BQ795" s="149"/>
      <c r="BR795" s="149"/>
      <c r="BS795" s="149"/>
      <c r="BT795" s="149"/>
      <c r="BU795" s="149"/>
      <c r="BV795" s="149"/>
      <c r="BW795" s="149"/>
      <c r="BX795" s="149"/>
      <c r="BY795" s="149"/>
      <c r="BZ795" s="149"/>
      <c r="CA795" s="149"/>
      <c r="CB795" s="149"/>
      <c r="CC795" s="149"/>
      <c r="CD795" s="149"/>
      <c r="CE795" s="149"/>
      <c r="CF795" s="149"/>
      <c r="CG795" s="149"/>
      <c r="CH795" s="149"/>
      <c r="CI795" s="149"/>
      <c r="CJ795" s="149"/>
      <c r="CK795" s="149"/>
      <c r="CL795" s="149"/>
      <c r="CM795" s="149"/>
      <c r="CN795" s="149"/>
      <c r="CO795" s="149"/>
      <c r="CP795" s="149"/>
      <c r="CQ795" s="149"/>
      <c r="CR795" s="149"/>
      <c r="CS795" s="149"/>
      <c r="CT795" s="149"/>
      <c r="CU795" s="149"/>
      <c r="CV795" s="149"/>
      <c r="CW795" s="149"/>
      <c r="CX795" s="149"/>
      <c r="CY795" s="149"/>
      <c r="CZ795" s="149"/>
      <c r="DA795" s="149"/>
      <c r="DB795" s="149"/>
      <c r="DC795" s="149"/>
      <c r="DD795" s="149"/>
      <c r="DE795" s="149"/>
      <c r="DF795" s="149"/>
      <c r="DG795" s="149"/>
      <c r="DH795" s="149"/>
      <c r="DI795" s="149"/>
    </row>
    <row r="796" spans="1:113" s="113" customFormat="1" ht="21.75" hidden="1" customHeight="1">
      <c r="A796" s="129">
        <f>IF(B795&lt;&gt;"",COUNTA(B$6:B795),"")</f>
        <v>790</v>
      </c>
      <c r="B796" s="217">
        <v>5535</v>
      </c>
      <c r="C796" s="249" t="s">
        <v>652</v>
      </c>
      <c r="D796" s="198">
        <v>2981</v>
      </c>
      <c r="E796" s="215" t="str">
        <f>VLOOKUP($B796,'trong tai xe'!A$1:B$201,2,0)</f>
        <v>2.5T</v>
      </c>
      <c r="F796" s="64" t="s">
        <v>76</v>
      </c>
      <c r="G796" s="132" t="str">
        <f>VLOOKUP(F796,Destination!$B$3:$E$337,2,0)</f>
        <v>Binh Duong</v>
      </c>
      <c r="H796" s="133">
        <f>VLOOKUP(F796,Destination!$B$2:$E$337,4,0)</f>
        <v>1</v>
      </c>
      <c r="I796" s="133">
        <f t="shared" si="26"/>
        <v>10</v>
      </c>
      <c r="J796" s="199">
        <f>INDEX(Cost!$A$2:$G$26,MATCH(I796,Cost!$A$2:$A$26,0),MATCH($E796,Cost!$A$2:$G$2,0))*0.9</f>
        <v>337641.3</v>
      </c>
      <c r="K796" s="141"/>
      <c r="L796" s="142"/>
      <c r="M796" s="228">
        <f t="shared" si="27"/>
        <v>337641.3</v>
      </c>
      <c r="N796" s="230"/>
      <c r="O796" s="144" t="str">
        <f>VLOOKUP($F796,Destination!B$3:G$338,6,0)</f>
        <v>THÙNG</v>
      </c>
      <c r="P796" s="231"/>
      <c r="Q796" s="198"/>
      <c r="AI796" s="149"/>
      <c r="AJ796" s="149"/>
      <c r="AK796" s="149"/>
      <c r="AL796" s="149"/>
      <c r="AM796" s="149"/>
      <c r="AN796" s="149"/>
      <c r="AO796" s="149"/>
      <c r="AP796" s="149"/>
      <c r="AQ796" s="149"/>
      <c r="AR796" s="149"/>
      <c r="AS796" s="149"/>
      <c r="AT796" s="149"/>
      <c r="AU796" s="149"/>
      <c r="AV796" s="149"/>
      <c r="AW796" s="149"/>
      <c r="AX796" s="149"/>
      <c r="AY796" s="149"/>
      <c r="AZ796" s="149"/>
      <c r="BA796" s="149"/>
      <c r="BB796" s="149"/>
      <c r="BC796" s="149"/>
      <c r="BD796" s="149"/>
      <c r="BE796" s="149"/>
      <c r="BF796" s="149"/>
      <c r="BG796" s="149"/>
      <c r="BH796" s="149"/>
      <c r="BI796" s="149"/>
      <c r="BJ796" s="149"/>
      <c r="BK796" s="149"/>
      <c r="BL796" s="149"/>
      <c r="BM796" s="149"/>
      <c r="BN796" s="149"/>
      <c r="BO796" s="149"/>
      <c r="BP796" s="149"/>
      <c r="BQ796" s="149"/>
      <c r="BR796" s="149"/>
      <c r="BS796" s="149"/>
      <c r="BT796" s="149"/>
      <c r="BU796" s="149"/>
      <c r="BV796" s="149"/>
      <c r="BW796" s="149"/>
      <c r="BX796" s="149"/>
      <c r="BY796" s="149"/>
      <c r="BZ796" s="149"/>
      <c r="CA796" s="149"/>
      <c r="CB796" s="149"/>
      <c r="CC796" s="149"/>
      <c r="CD796" s="149"/>
      <c r="CE796" s="149"/>
      <c r="CF796" s="149"/>
      <c r="CG796" s="149"/>
      <c r="CH796" s="149"/>
      <c r="CI796" s="149"/>
      <c r="CJ796" s="149"/>
      <c r="CK796" s="149"/>
      <c r="CL796" s="149"/>
      <c r="CM796" s="149"/>
      <c r="CN796" s="149"/>
      <c r="CO796" s="149"/>
      <c r="CP796" s="149"/>
      <c r="CQ796" s="149"/>
      <c r="CR796" s="149"/>
      <c r="CS796" s="149"/>
      <c r="CT796" s="149"/>
      <c r="CU796" s="149"/>
      <c r="CV796" s="149"/>
      <c r="CW796" s="149"/>
      <c r="CX796" s="149"/>
      <c r="CY796" s="149"/>
      <c r="CZ796" s="149"/>
      <c r="DA796" s="149"/>
      <c r="DB796" s="149"/>
      <c r="DC796" s="149"/>
      <c r="DD796" s="149"/>
      <c r="DE796" s="149"/>
      <c r="DF796" s="149"/>
      <c r="DG796" s="149"/>
      <c r="DH796" s="149"/>
      <c r="DI796" s="149"/>
    </row>
    <row r="797" spans="1:113" s="113" customFormat="1" ht="21.75" hidden="1" customHeight="1">
      <c r="A797" s="129">
        <f>IF(B796&lt;&gt;"",COUNTA(B$6:B796),"")</f>
        <v>791</v>
      </c>
      <c r="B797" s="217">
        <v>13780</v>
      </c>
      <c r="C797" s="249" t="s">
        <v>652</v>
      </c>
      <c r="D797" s="198">
        <v>2982</v>
      </c>
      <c r="E797" s="215" t="str">
        <f>VLOOKUP($B797,'trong tai xe'!A$1:B$201,2,0)</f>
        <v>5T</v>
      </c>
      <c r="F797" s="262" t="s">
        <v>84</v>
      </c>
      <c r="G797" s="132" t="str">
        <f>VLOOKUP(F797,Destination!$B$3:$E$337,2,0)</f>
        <v>Binh Duong</v>
      </c>
      <c r="H797" s="133">
        <f>VLOOKUP(F797,Destination!$B$2:$E$337,4,0)</f>
        <v>15</v>
      </c>
      <c r="I797" s="133">
        <f t="shared" si="26"/>
        <v>20</v>
      </c>
      <c r="J797" s="134">
        <f>INDEX(Cost!$A$2:$G$26,MATCH(I797,Cost!$A$2:$A$26,0),MATCH($E797,Cost!$A$2:$G$2,0))</f>
        <v>604857</v>
      </c>
      <c r="K797" s="141"/>
      <c r="L797" s="142"/>
      <c r="M797" s="228">
        <f t="shared" si="27"/>
        <v>604857</v>
      </c>
      <c r="N797" s="230"/>
      <c r="O797" s="144" t="str">
        <f>VLOOKUP($F797,Destination!B$3:G$338,6,0)</f>
        <v>BOARD</v>
      </c>
      <c r="P797" s="231"/>
      <c r="Q797" s="198"/>
      <c r="AI797" s="149"/>
      <c r="AJ797" s="149"/>
      <c r="AK797" s="149"/>
      <c r="AL797" s="149"/>
      <c r="AM797" s="149"/>
      <c r="AN797" s="149"/>
      <c r="AO797" s="149"/>
      <c r="AP797" s="149"/>
      <c r="AQ797" s="149"/>
      <c r="AR797" s="149"/>
      <c r="AS797" s="149"/>
      <c r="AT797" s="149"/>
      <c r="AU797" s="149"/>
      <c r="AV797" s="149"/>
      <c r="AW797" s="149"/>
      <c r="AX797" s="149"/>
      <c r="AY797" s="149"/>
      <c r="AZ797" s="149"/>
      <c r="BA797" s="149"/>
      <c r="BB797" s="149"/>
      <c r="BC797" s="149"/>
      <c r="BD797" s="149"/>
      <c r="BE797" s="149"/>
      <c r="BF797" s="149"/>
      <c r="BG797" s="149"/>
      <c r="BH797" s="149"/>
      <c r="BI797" s="149"/>
      <c r="BJ797" s="149"/>
      <c r="BK797" s="149"/>
      <c r="BL797" s="149"/>
      <c r="BM797" s="149"/>
      <c r="BN797" s="149"/>
      <c r="BO797" s="149"/>
      <c r="BP797" s="149"/>
      <c r="BQ797" s="149"/>
      <c r="BR797" s="149"/>
      <c r="BS797" s="149"/>
      <c r="BT797" s="149"/>
      <c r="BU797" s="149"/>
      <c r="BV797" s="149"/>
      <c r="BW797" s="149"/>
      <c r="BX797" s="149"/>
      <c r="BY797" s="149"/>
      <c r="BZ797" s="149"/>
      <c r="CA797" s="149"/>
      <c r="CB797" s="149"/>
      <c r="CC797" s="149"/>
      <c r="CD797" s="149"/>
      <c r="CE797" s="149"/>
      <c r="CF797" s="149"/>
      <c r="CG797" s="149"/>
      <c r="CH797" s="149"/>
      <c r="CI797" s="149"/>
      <c r="CJ797" s="149"/>
      <c r="CK797" s="149"/>
      <c r="CL797" s="149"/>
      <c r="CM797" s="149"/>
      <c r="CN797" s="149"/>
      <c r="CO797" s="149"/>
      <c r="CP797" s="149"/>
      <c r="CQ797" s="149"/>
      <c r="CR797" s="149"/>
      <c r="CS797" s="149"/>
      <c r="CT797" s="149"/>
      <c r="CU797" s="149"/>
      <c r="CV797" s="149"/>
      <c r="CW797" s="149"/>
      <c r="CX797" s="149"/>
      <c r="CY797" s="149"/>
      <c r="CZ797" s="149"/>
      <c r="DA797" s="149"/>
      <c r="DB797" s="149"/>
      <c r="DC797" s="149"/>
      <c r="DD797" s="149"/>
      <c r="DE797" s="149"/>
      <c r="DF797" s="149"/>
      <c r="DG797" s="149"/>
      <c r="DH797" s="149"/>
      <c r="DI797" s="149"/>
    </row>
    <row r="798" spans="1:113" s="113" customFormat="1" ht="21.75" hidden="1" customHeight="1">
      <c r="A798" s="129">
        <f>IF(B797&lt;&gt;"",COUNTA(B$6:B797),"")</f>
        <v>792</v>
      </c>
      <c r="B798" s="217">
        <v>1096</v>
      </c>
      <c r="C798" s="249" t="s">
        <v>652</v>
      </c>
      <c r="D798" s="198">
        <v>2955</v>
      </c>
      <c r="E798" s="215" t="str">
        <f>VLOOKUP($B798,'trong tai xe'!A$1:B$201,2,0)</f>
        <v>2.5T</v>
      </c>
      <c r="F798" s="267" t="s">
        <v>85</v>
      </c>
      <c r="G798" s="132" t="str">
        <f>VLOOKUP(F798,Destination!$B$3:$E$337,2,0)</f>
        <v>Binh Duong</v>
      </c>
      <c r="H798" s="133">
        <f>VLOOKUP(F798,Destination!$B$2:$E$337,4,0)</f>
        <v>1</v>
      </c>
      <c r="I798" s="133">
        <f t="shared" si="26"/>
        <v>10</v>
      </c>
      <c r="J798" s="199">
        <f>INDEX(Cost!$A$2:$G$26,MATCH(I798,Cost!$A$2:$A$26,0),MATCH($E798,Cost!$A$2:$G$2,0))*0.9</f>
        <v>337641.3</v>
      </c>
      <c r="K798" s="141"/>
      <c r="L798" s="142"/>
      <c r="M798" s="228">
        <f t="shared" si="27"/>
        <v>337641.3</v>
      </c>
      <c r="N798" s="230"/>
      <c r="O798" s="144" t="str">
        <f>VLOOKUP($F798,Destination!B$3:G$338,6,0)</f>
        <v>THÙNG</v>
      </c>
      <c r="P798" s="231"/>
      <c r="Q798" s="198"/>
      <c r="AI798" s="149"/>
      <c r="AJ798" s="149"/>
      <c r="AK798" s="149"/>
      <c r="AL798" s="149"/>
      <c r="AM798" s="149"/>
      <c r="AN798" s="149"/>
      <c r="AO798" s="149"/>
      <c r="AP798" s="149"/>
      <c r="AQ798" s="149"/>
      <c r="AR798" s="149"/>
      <c r="AS798" s="149"/>
      <c r="AT798" s="149"/>
      <c r="AU798" s="149"/>
      <c r="AV798" s="149"/>
      <c r="AW798" s="149"/>
      <c r="AX798" s="149"/>
      <c r="AY798" s="149"/>
      <c r="AZ798" s="149"/>
      <c r="BA798" s="149"/>
      <c r="BB798" s="149"/>
      <c r="BC798" s="149"/>
      <c r="BD798" s="149"/>
      <c r="BE798" s="149"/>
      <c r="BF798" s="149"/>
      <c r="BG798" s="149"/>
      <c r="BH798" s="149"/>
      <c r="BI798" s="149"/>
      <c r="BJ798" s="149"/>
      <c r="BK798" s="149"/>
      <c r="BL798" s="149"/>
      <c r="BM798" s="149"/>
      <c r="BN798" s="149"/>
      <c r="BO798" s="149"/>
      <c r="BP798" s="149"/>
      <c r="BQ798" s="149"/>
      <c r="BR798" s="149"/>
      <c r="BS798" s="149"/>
      <c r="BT798" s="149"/>
      <c r="BU798" s="149"/>
      <c r="BV798" s="149"/>
      <c r="BW798" s="149"/>
      <c r="BX798" s="149"/>
      <c r="BY798" s="149"/>
      <c r="BZ798" s="149"/>
      <c r="CA798" s="149"/>
      <c r="CB798" s="149"/>
      <c r="CC798" s="149"/>
      <c r="CD798" s="149"/>
      <c r="CE798" s="149"/>
      <c r="CF798" s="149"/>
      <c r="CG798" s="149"/>
      <c r="CH798" s="149"/>
      <c r="CI798" s="149"/>
      <c r="CJ798" s="149"/>
      <c r="CK798" s="149"/>
      <c r="CL798" s="149"/>
      <c r="CM798" s="149"/>
      <c r="CN798" s="149"/>
      <c r="CO798" s="149"/>
      <c r="CP798" s="149"/>
      <c r="CQ798" s="149"/>
      <c r="CR798" s="149"/>
      <c r="CS798" s="149"/>
      <c r="CT798" s="149"/>
      <c r="CU798" s="149"/>
      <c r="CV798" s="149"/>
      <c r="CW798" s="149"/>
      <c r="CX798" s="149"/>
      <c r="CY798" s="149"/>
      <c r="CZ798" s="149"/>
      <c r="DA798" s="149"/>
      <c r="DB798" s="149"/>
      <c r="DC798" s="149"/>
      <c r="DD798" s="149"/>
      <c r="DE798" s="149"/>
      <c r="DF798" s="149"/>
      <c r="DG798" s="149"/>
      <c r="DH798" s="149"/>
      <c r="DI798" s="149"/>
    </row>
    <row r="799" spans="1:113" s="113" customFormat="1" ht="21.75" hidden="1" customHeight="1">
      <c r="A799" s="129">
        <f>IF(B798&lt;&gt;"",COUNTA(B$6:B798),"")</f>
        <v>793</v>
      </c>
      <c r="B799" s="217">
        <v>18806</v>
      </c>
      <c r="C799" s="249" t="s">
        <v>652</v>
      </c>
      <c r="D799" s="198">
        <v>2924</v>
      </c>
      <c r="E799" s="215" t="str">
        <f>VLOOKUP($B799,'trong tai xe'!A$1:B$201,2,0)</f>
        <v>10T</v>
      </c>
      <c r="F799" s="262" t="s">
        <v>75</v>
      </c>
      <c r="G799" s="132" t="str">
        <f>VLOOKUP(F799,Destination!$B$3:$E$337,2,0)</f>
        <v>VINH LONG</v>
      </c>
      <c r="H799" s="133">
        <f>VLOOKUP(F799,Destination!$B$2:$E$337,4,0)</f>
        <v>179</v>
      </c>
      <c r="I799" s="133">
        <f t="shared" si="26"/>
        <v>180</v>
      </c>
      <c r="J799" s="134">
        <f>INDEX(Cost!$A$2:$G$26,MATCH(I799,Cost!$A$2:$A$26,0),MATCH($E799,Cost!$A$2:$G$2,0))</f>
        <v>0</v>
      </c>
      <c r="K799" s="141"/>
      <c r="L799" s="142"/>
      <c r="M799" s="228">
        <f t="shared" si="27"/>
        <v>0</v>
      </c>
      <c r="N799" s="230"/>
      <c r="O799" s="144" t="str">
        <f>VLOOKUP($F799,Destination!B$3:G$338,6,0)</f>
        <v>THÙNG</v>
      </c>
      <c r="P799" s="231"/>
      <c r="Q799" s="198"/>
      <c r="AI799" s="149"/>
      <c r="AJ799" s="149"/>
      <c r="AK799" s="149"/>
      <c r="AL799" s="149"/>
      <c r="AM799" s="149"/>
      <c r="AN799" s="149"/>
      <c r="AO799" s="149"/>
      <c r="AP799" s="149"/>
      <c r="AQ799" s="149"/>
      <c r="AR799" s="149"/>
      <c r="AS799" s="149"/>
      <c r="AT799" s="149"/>
      <c r="AU799" s="149"/>
      <c r="AV799" s="149"/>
      <c r="AW799" s="149"/>
      <c r="AX799" s="149"/>
      <c r="AY799" s="149"/>
      <c r="AZ799" s="149"/>
      <c r="BA799" s="149"/>
      <c r="BB799" s="149"/>
      <c r="BC799" s="149"/>
      <c r="BD799" s="149"/>
      <c r="BE799" s="149"/>
      <c r="BF799" s="149"/>
      <c r="BG799" s="149"/>
      <c r="BH799" s="149"/>
      <c r="BI799" s="149"/>
      <c r="BJ799" s="149"/>
      <c r="BK799" s="149"/>
      <c r="BL799" s="149"/>
      <c r="BM799" s="149"/>
      <c r="BN799" s="149"/>
      <c r="BO799" s="149"/>
      <c r="BP799" s="149"/>
      <c r="BQ799" s="149"/>
      <c r="BR799" s="149"/>
      <c r="BS799" s="149"/>
      <c r="BT799" s="149"/>
      <c r="BU799" s="149"/>
      <c r="BV799" s="149"/>
      <c r="BW799" s="149"/>
      <c r="BX799" s="149"/>
      <c r="BY799" s="149"/>
      <c r="BZ799" s="149"/>
      <c r="CA799" s="149"/>
      <c r="CB799" s="149"/>
      <c r="CC799" s="149"/>
      <c r="CD799" s="149"/>
      <c r="CE799" s="149"/>
      <c r="CF799" s="149"/>
      <c r="CG799" s="149"/>
      <c r="CH799" s="149"/>
      <c r="CI799" s="149"/>
      <c r="CJ799" s="149"/>
      <c r="CK799" s="149"/>
      <c r="CL799" s="149"/>
      <c r="CM799" s="149"/>
      <c r="CN799" s="149"/>
      <c r="CO799" s="149"/>
      <c r="CP799" s="149"/>
      <c r="CQ799" s="149"/>
      <c r="CR799" s="149"/>
      <c r="CS799" s="149"/>
      <c r="CT799" s="149"/>
      <c r="CU799" s="149"/>
      <c r="CV799" s="149"/>
      <c r="CW799" s="149"/>
      <c r="CX799" s="149"/>
      <c r="CY799" s="149"/>
      <c r="CZ799" s="149"/>
      <c r="DA799" s="149"/>
      <c r="DB799" s="149"/>
      <c r="DC799" s="149"/>
      <c r="DD799" s="149"/>
      <c r="DE799" s="149"/>
      <c r="DF799" s="149"/>
      <c r="DG799" s="149"/>
      <c r="DH799" s="149"/>
      <c r="DI799" s="149"/>
    </row>
    <row r="800" spans="1:113" s="113" customFormat="1" ht="21.75" hidden="1" customHeight="1">
      <c r="A800" s="129">
        <f>IF(B799&lt;&gt;"",COUNTA(B$6:B799),"")</f>
        <v>794</v>
      </c>
      <c r="B800" s="217">
        <v>17246</v>
      </c>
      <c r="C800" s="249" t="s">
        <v>652</v>
      </c>
      <c r="D800" s="198">
        <v>2927</v>
      </c>
      <c r="E800" s="215" t="str">
        <f>VLOOKUP($B800,'trong tai xe'!A$1:B$201,2,0)</f>
        <v>8T</v>
      </c>
      <c r="F800" s="64" t="s">
        <v>73</v>
      </c>
      <c r="G800" s="132" t="str">
        <f>VLOOKUP(F800,Destination!$B$3:$E$337,2,0)</f>
        <v>HCM</v>
      </c>
      <c r="H800" s="133">
        <f>VLOOKUP(F800,Destination!$B$2:$E$337,4,0)</f>
        <v>55</v>
      </c>
      <c r="I800" s="133">
        <f t="shared" si="26"/>
        <v>60</v>
      </c>
      <c r="J800" s="134">
        <f>INDEX(Cost!$A$2:$G$26,MATCH(I800,Cost!$A$2:$A$26,0),MATCH($E800,Cost!$A$2:$G$2,0))</f>
        <v>1468296</v>
      </c>
      <c r="K800" s="141"/>
      <c r="L800" s="142"/>
      <c r="M800" s="228">
        <f t="shared" si="27"/>
        <v>1468296</v>
      </c>
      <c r="N800" s="230"/>
      <c r="O800" s="144" t="str">
        <f>VLOOKUP($F800,Destination!B$3:G$338,6,0)</f>
        <v>THÙNG</v>
      </c>
      <c r="P800" s="231"/>
      <c r="Q800" s="198"/>
      <c r="AI800" s="149"/>
      <c r="AJ800" s="149"/>
      <c r="AK800" s="149"/>
      <c r="AL800" s="149"/>
      <c r="AM800" s="149"/>
      <c r="AN800" s="149"/>
      <c r="AO800" s="149"/>
      <c r="AP800" s="149"/>
      <c r="AQ800" s="149"/>
      <c r="AR800" s="149"/>
      <c r="AS800" s="149"/>
      <c r="AT800" s="149"/>
      <c r="AU800" s="149"/>
      <c r="AV800" s="149"/>
      <c r="AW800" s="149"/>
      <c r="AX800" s="149"/>
      <c r="AY800" s="149"/>
      <c r="AZ800" s="149"/>
      <c r="BA800" s="149"/>
      <c r="BB800" s="149"/>
      <c r="BC800" s="149"/>
      <c r="BD800" s="149"/>
      <c r="BE800" s="149"/>
      <c r="BF800" s="149"/>
      <c r="BG800" s="149"/>
      <c r="BH800" s="149"/>
      <c r="BI800" s="149"/>
      <c r="BJ800" s="149"/>
      <c r="BK800" s="149"/>
      <c r="BL800" s="149"/>
      <c r="BM800" s="149"/>
      <c r="BN800" s="149"/>
      <c r="BO800" s="149"/>
      <c r="BP800" s="149"/>
      <c r="BQ800" s="149"/>
      <c r="BR800" s="149"/>
      <c r="BS800" s="149"/>
      <c r="BT800" s="149"/>
      <c r="BU800" s="149"/>
      <c r="BV800" s="149"/>
      <c r="BW800" s="149"/>
      <c r="BX800" s="149"/>
      <c r="BY800" s="149"/>
      <c r="BZ800" s="149"/>
      <c r="CA800" s="149"/>
      <c r="CB800" s="149"/>
      <c r="CC800" s="149"/>
      <c r="CD800" s="149"/>
      <c r="CE800" s="149"/>
      <c r="CF800" s="149"/>
      <c r="CG800" s="149"/>
      <c r="CH800" s="149"/>
      <c r="CI800" s="149"/>
      <c r="CJ800" s="149"/>
      <c r="CK800" s="149"/>
      <c r="CL800" s="149"/>
      <c r="CM800" s="149"/>
      <c r="CN800" s="149"/>
      <c r="CO800" s="149"/>
      <c r="CP800" s="149"/>
      <c r="CQ800" s="149"/>
      <c r="CR800" s="149"/>
      <c r="CS800" s="149"/>
      <c r="CT800" s="149"/>
      <c r="CU800" s="149"/>
      <c r="CV800" s="149"/>
      <c r="CW800" s="149"/>
      <c r="CX800" s="149"/>
      <c r="CY800" s="149"/>
      <c r="CZ800" s="149"/>
      <c r="DA800" s="149"/>
      <c r="DB800" s="149"/>
      <c r="DC800" s="149"/>
      <c r="DD800" s="149"/>
      <c r="DE800" s="149"/>
      <c r="DF800" s="149"/>
      <c r="DG800" s="149"/>
      <c r="DH800" s="149"/>
      <c r="DI800" s="149"/>
    </row>
    <row r="801" spans="1:113" s="113" customFormat="1" ht="21.75" hidden="1" customHeight="1">
      <c r="A801" s="129">
        <f>IF(B800&lt;&gt;"",COUNTA(B$6:B800),"")</f>
        <v>795</v>
      </c>
      <c r="B801" s="217">
        <v>44457</v>
      </c>
      <c r="C801" s="249" t="s">
        <v>652</v>
      </c>
      <c r="D801" s="198">
        <v>2952</v>
      </c>
      <c r="E801" s="215" t="str">
        <f>VLOOKUP($B801,'trong tai xe'!A$1:B$201,2,0)</f>
        <v>2.5T</v>
      </c>
      <c r="F801" s="64" t="s">
        <v>69</v>
      </c>
      <c r="G801" s="132" t="str">
        <f>VLOOKUP(F801,Destination!$B$3:$E$337,2,0)</f>
        <v>HCM(Q9)</v>
      </c>
      <c r="H801" s="133">
        <f>VLOOKUP(F801,Destination!$B$2:$E$337,4,0)</f>
        <v>27</v>
      </c>
      <c r="I801" s="133">
        <f t="shared" si="26"/>
        <v>30</v>
      </c>
      <c r="J801" s="134">
        <f>INDEX(Cost!$A$2:$G$26,MATCH(I801,Cost!$A$2:$A$26,0),MATCH($E801,Cost!$A$2:$G$2,0))</f>
        <v>514557</v>
      </c>
      <c r="K801" s="141"/>
      <c r="L801" s="142"/>
      <c r="M801" s="228">
        <f t="shared" si="27"/>
        <v>514557</v>
      </c>
      <c r="N801" s="230"/>
      <c r="O801" s="144" t="str">
        <f>VLOOKUP($F801,Destination!B$3:G$338,6,0)</f>
        <v>THÙNG</v>
      </c>
      <c r="P801" s="231"/>
      <c r="Q801" s="198"/>
      <c r="AI801" s="149"/>
      <c r="AJ801" s="149"/>
      <c r="AK801" s="149"/>
      <c r="AL801" s="149"/>
      <c r="AM801" s="149"/>
      <c r="AN801" s="149"/>
      <c r="AO801" s="149"/>
      <c r="AP801" s="149"/>
      <c r="AQ801" s="149"/>
      <c r="AR801" s="149"/>
      <c r="AS801" s="149"/>
      <c r="AT801" s="149"/>
      <c r="AU801" s="149"/>
      <c r="AV801" s="149"/>
      <c r="AW801" s="149"/>
      <c r="AX801" s="149"/>
      <c r="AY801" s="149"/>
      <c r="AZ801" s="149"/>
      <c r="BA801" s="149"/>
      <c r="BB801" s="149"/>
      <c r="BC801" s="149"/>
      <c r="BD801" s="149"/>
      <c r="BE801" s="149"/>
      <c r="BF801" s="149"/>
      <c r="BG801" s="149"/>
      <c r="BH801" s="149"/>
      <c r="BI801" s="149"/>
      <c r="BJ801" s="149"/>
      <c r="BK801" s="149"/>
      <c r="BL801" s="149"/>
      <c r="BM801" s="149"/>
      <c r="BN801" s="149"/>
      <c r="BO801" s="149"/>
      <c r="BP801" s="149"/>
      <c r="BQ801" s="149"/>
      <c r="BR801" s="149"/>
      <c r="BS801" s="149"/>
      <c r="BT801" s="149"/>
      <c r="BU801" s="149"/>
      <c r="BV801" s="149"/>
      <c r="BW801" s="149"/>
      <c r="BX801" s="149"/>
      <c r="BY801" s="149"/>
      <c r="BZ801" s="149"/>
      <c r="CA801" s="149"/>
      <c r="CB801" s="149"/>
      <c r="CC801" s="149"/>
      <c r="CD801" s="149"/>
      <c r="CE801" s="149"/>
      <c r="CF801" s="149"/>
      <c r="CG801" s="149"/>
      <c r="CH801" s="149"/>
      <c r="CI801" s="149"/>
      <c r="CJ801" s="149"/>
      <c r="CK801" s="149"/>
      <c r="CL801" s="149"/>
      <c r="CM801" s="149"/>
      <c r="CN801" s="149"/>
      <c r="CO801" s="149"/>
      <c r="CP801" s="149"/>
      <c r="CQ801" s="149"/>
      <c r="CR801" s="149"/>
      <c r="CS801" s="149"/>
      <c r="CT801" s="149"/>
      <c r="CU801" s="149"/>
      <c r="CV801" s="149"/>
      <c r="CW801" s="149"/>
      <c r="CX801" s="149"/>
      <c r="CY801" s="149"/>
      <c r="CZ801" s="149"/>
      <c r="DA801" s="149"/>
      <c r="DB801" s="149"/>
      <c r="DC801" s="149"/>
      <c r="DD801" s="149"/>
      <c r="DE801" s="149"/>
      <c r="DF801" s="149"/>
      <c r="DG801" s="149"/>
      <c r="DH801" s="149"/>
      <c r="DI801" s="149"/>
    </row>
    <row r="802" spans="1:113" s="113" customFormat="1" ht="21.75" hidden="1" customHeight="1">
      <c r="A802" s="129">
        <f>IF(B801&lt;&gt;"",COUNTA(B$6:B801),"")</f>
        <v>796</v>
      </c>
      <c r="B802" s="217">
        <v>15469</v>
      </c>
      <c r="C802" s="249" t="s">
        <v>652</v>
      </c>
      <c r="D802" s="198">
        <v>2926</v>
      </c>
      <c r="E802" s="215" t="str">
        <f>VLOOKUP($B802,'trong tai xe'!A$1:B$201,2,0)</f>
        <v>2.5T</v>
      </c>
      <c r="F802" s="64" t="s">
        <v>69</v>
      </c>
      <c r="G802" s="132" t="str">
        <f>VLOOKUP(F802,Destination!$B$3:$E$337,2,0)</f>
        <v>HCM(Q9)</v>
      </c>
      <c r="H802" s="133">
        <f>VLOOKUP(F802,Destination!$B$2:$E$337,4,0)</f>
        <v>27</v>
      </c>
      <c r="I802" s="133">
        <f t="shared" si="26"/>
        <v>30</v>
      </c>
      <c r="J802" s="134">
        <f>INDEX(Cost!$A$2:$G$26,MATCH(I802,Cost!$A$2:$A$26,0),MATCH($E802,Cost!$A$2:$G$2,0))</f>
        <v>514557</v>
      </c>
      <c r="K802" s="141"/>
      <c r="L802" s="142"/>
      <c r="M802" s="228">
        <f t="shared" si="27"/>
        <v>514557</v>
      </c>
      <c r="N802" s="230"/>
      <c r="O802" s="144" t="str">
        <f>VLOOKUP($F802,Destination!B$3:G$338,6,0)</f>
        <v>THÙNG</v>
      </c>
      <c r="P802" s="231"/>
      <c r="Q802" s="198"/>
      <c r="AI802" s="149"/>
      <c r="AJ802" s="149"/>
      <c r="AK802" s="149"/>
      <c r="AL802" s="149"/>
      <c r="AM802" s="149"/>
      <c r="AN802" s="149"/>
      <c r="AO802" s="149"/>
      <c r="AP802" s="149"/>
      <c r="AQ802" s="149"/>
      <c r="AR802" s="149"/>
      <c r="AS802" s="149"/>
      <c r="AT802" s="149"/>
      <c r="AU802" s="149"/>
      <c r="AV802" s="149"/>
      <c r="AW802" s="149"/>
      <c r="AX802" s="149"/>
      <c r="AY802" s="149"/>
      <c r="AZ802" s="149"/>
      <c r="BA802" s="149"/>
      <c r="BB802" s="149"/>
      <c r="BC802" s="149"/>
      <c r="BD802" s="149"/>
      <c r="BE802" s="149"/>
      <c r="BF802" s="149"/>
      <c r="BG802" s="149"/>
      <c r="BH802" s="149"/>
      <c r="BI802" s="149"/>
      <c r="BJ802" s="149"/>
      <c r="BK802" s="149"/>
      <c r="BL802" s="149"/>
      <c r="BM802" s="149"/>
      <c r="BN802" s="149"/>
      <c r="BO802" s="149"/>
      <c r="BP802" s="149"/>
      <c r="BQ802" s="149"/>
      <c r="BR802" s="149"/>
      <c r="BS802" s="149"/>
      <c r="BT802" s="149"/>
      <c r="BU802" s="149"/>
      <c r="BV802" s="149"/>
      <c r="BW802" s="149"/>
      <c r="BX802" s="149"/>
      <c r="BY802" s="149"/>
      <c r="BZ802" s="149"/>
      <c r="CA802" s="149"/>
      <c r="CB802" s="149"/>
      <c r="CC802" s="149"/>
      <c r="CD802" s="149"/>
      <c r="CE802" s="149"/>
      <c r="CF802" s="149"/>
      <c r="CG802" s="149"/>
      <c r="CH802" s="149"/>
      <c r="CI802" s="149"/>
      <c r="CJ802" s="149"/>
      <c r="CK802" s="149"/>
      <c r="CL802" s="149"/>
      <c r="CM802" s="149"/>
      <c r="CN802" s="149"/>
      <c r="CO802" s="149"/>
      <c r="CP802" s="149"/>
      <c r="CQ802" s="149"/>
      <c r="CR802" s="149"/>
      <c r="CS802" s="149"/>
      <c r="CT802" s="149"/>
      <c r="CU802" s="149"/>
      <c r="CV802" s="149"/>
      <c r="CW802" s="149"/>
      <c r="CX802" s="149"/>
      <c r="CY802" s="149"/>
      <c r="CZ802" s="149"/>
      <c r="DA802" s="149"/>
      <c r="DB802" s="149"/>
      <c r="DC802" s="149"/>
      <c r="DD802" s="149"/>
      <c r="DE802" s="149"/>
      <c r="DF802" s="149"/>
      <c r="DG802" s="149"/>
      <c r="DH802" s="149"/>
      <c r="DI802" s="149"/>
    </row>
    <row r="803" spans="1:113" s="113" customFormat="1" ht="21.75" hidden="1" customHeight="1">
      <c r="A803" s="129">
        <f>IF(B802&lt;&gt;"",COUNTA(B$6:B802),"")</f>
        <v>797</v>
      </c>
      <c r="B803" s="217">
        <v>19791</v>
      </c>
      <c r="C803" s="249" t="s">
        <v>652</v>
      </c>
      <c r="D803" s="198">
        <v>2963</v>
      </c>
      <c r="E803" s="215" t="str">
        <f>VLOOKUP($B803,'trong tai xe'!A$1:B$201,2,0)</f>
        <v>8T</v>
      </c>
      <c r="F803" s="64" t="s">
        <v>91</v>
      </c>
      <c r="G803" s="132" t="str">
        <f>VLOOKUP(F803,Destination!$B$3:$E$337,2,0)</f>
        <v>LONG AN</v>
      </c>
      <c r="H803" s="133">
        <f>VLOOKUP(F803,Destination!$B$2:$E$337,4,0)</f>
        <v>64</v>
      </c>
      <c r="I803" s="133">
        <f t="shared" si="26"/>
        <v>70</v>
      </c>
      <c r="J803" s="134">
        <f>INDEX(Cost!$A$2:$G$26,MATCH(I803,Cost!$A$2:$A$26,0),MATCH($E803,Cost!$A$2:$G$2,0))</f>
        <v>1564565</v>
      </c>
      <c r="K803" s="141"/>
      <c r="L803" s="142"/>
      <c r="M803" s="228">
        <f t="shared" si="27"/>
        <v>1564565</v>
      </c>
      <c r="N803" s="230"/>
      <c r="O803" s="144" t="str">
        <f>VLOOKUP($F803,Destination!B$3:G$338,6,0)</f>
        <v>BOARD</v>
      </c>
      <c r="P803" s="231"/>
      <c r="Q803" s="198"/>
      <c r="AI803" s="149"/>
      <c r="AJ803" s="149"/>
      <c r="AK803" s="149"/>
      <c r="AL803" s="149"/>
      <c r="AM803" s="149"/>
      <c r="AN803" s="149"/>
      <c r="AO803" s="149"/>
      <c r="AP803" s="149"/>
      <c r="AQ803" s="149"/>
      <c r="AR803" s="149"/>
      <c r="AS803" s="149"/>
      <c r="AT803" s="149"/>
      <c r="AU803" s="149"/>
      <c r="AV803" s="149"/>
      <c r="AW803" s="149"/>
      <c r="AX803" s="149"/>
      <c r="AY803" s="149"/>
      <c r="AZ803" s="149"/>
      <c r="BA803" s="149"/>
      <c r="BB803" s="149"/>
      <c r="BC803" s="149"/>
      <c r="BD803" s="149"/>
      <c r="BE803" s="149"/>
      <c r="BF803" s="149"/>
      <c r="BG803" s="149"/>
      <c r="BH803" s="149"/>
      <c r="BI803" s="149"/>
      <c r="BJ803" s="149"/>
      <c r="BK803" s="149"/>
      <c r="BL803" s="149"/>
      <c r="BM803" s="149"/>
      <c r="BN803" s="149"/>
      <c r="BO803" s="149"/>
      <c r="BP803" s="149"/>
      <c r="BQ803" s="149"/>
      <c r="BR803" s="149"/>
      <c r="BS803" s="149"/>
      <c r="BT803" s="149"/>
      <c r="BU803" s="149"/>
      <c r="BV803" s="149"/>
      <c r="BW803" s="149"/>
      <c r="BX803" s="149"/>
      <c r="BY803" s="149"/>
      <c r="BZ803" s="149"/>
      <c r="CA803" s="149"/>
      <c r="CB803" s="149"/>
      <c r="CC803" s="149"/>
      <c r="CD803" s="149"/>
      <c r="CE803" s="149"/>
      <c r="CF803" s="149"/>
      <c r="CG803" s="149"/>
      <c r="CH803" s="149"/>
      <c r="CI803" s="149"/>
      <c r="CJ803" s="149"/>
      <c r="CK803" s="149"/>
      <c r="CL803" s="149"/>
      <c r="CM803" s="149"/>
      <c r="CN803" s="149"/>
      <c r="CO803" s="149"/>
      <c r="CP803" s="149"/>
      <c r="CQ803" s="149"/>
      <c r="CR803" s="149"/>
      <c r="CS803" s="149"/>
      <c r="CT803" s="149"/>
      <c r="CU803" s="149"/>
      <c r="CV803" s="149"/>
      <c r="CW803" s="149"/>
      <c r="CX803" s="149"/>
      <c r="CY803" s="149"/>
      <c r="CZ803" s="149"/>
      <c r="DA803" s="149"/>
      <c r="DB803" s="149"/>
      <c r="DC803" s="149"/>
      <c r="DD803" s="149"/>
      <c r="DE803" s="149"/>
      <c r="DF803" s="149"/>
      <c r="DG803" s="149"/>
      <c r="DH803" s="149"/>
      <c r="DI803" s="149"/>
    </row>
    <row r="804" spans="1:113" s="113" customFormat="1" ht="21.75" hidden="1" customHeight="1">
      <c r="A804" s="129">
        <f>IF(B803&lt;&gt;"",COUNTA(B$6:B803),"")</f>
        <v>798</v>
      </c>
      <c r="B804" s="217">
        <v>3094</v>
      </c>
      <c r="C804" s="249" t="s">
        <v>652</v>
      </c>
      <c r="D804" s="198">
        <v>2912</v>
      </c>
      <c r="E804" s="215" t="str">
        <f>VLOOKUP($B804,'trong tai xe'!A$1:B$201,2,0)</f>
        <v>10T</v>
      </c>
      <c r="F804" s="64" t="s">
        <v>135</v>
      </c>
      <c r="G804" s="132" t="str">
        <f>VLOOKUP(F804,Destination!$B$3:$E$337,2,0)</f>
        <v>HAU GIANG</v>
      </c>
      <c r="H804" s="133">
        <f>VLOOKUP(F804,Destination!$B$2:$E$337,4,0)</f>
        <v>240</v>
      </c>
      <c r="I804" s="133">
        <f t="shared" si="26"/>
        <v>240</v>
      </c>
      <c r="J804" s="134">
        <f>INDEX(Cost!$A$2:$G$26,MATCH(I804,Cost!$A$2:$A$26,0),MATCH($E804,Cost!$A$2:$G$2,0))</f>
        <v>0</v>
      </c>
      <c r="K804" s="141"/>
      <c r="L804" s="142"/>
      <c r="M804" s="228">
        <f t="shared" si="27"/>
        <v>0</v>
      </c>
      <c r="N804" s="230"/>
      <c r="O804" s="144" t="str">
        <f>VLOOKUP($F804,Destination!B$3:G$338,6,0)</f>
        <v>THÙNG</v>
      </c>
      <c r="P804" s="231"/>
      <c r="Q804" s="198"/>
      <c r="AI804" s="149"/>
      <c r="AJ804" s="149"/>
      <c r="AK804" s="149"/>
      <c r="AL804" s="149"/>
      <c r="AM804" s="149"/>
      <c r="AN804" s="149"/>
      <c r="AO804" s="149"/>
      <c r="AP804" s="149"/>
      <c r="AQ804" s="149"/>
      <c r="AR804" s="149"/>
      <c r="AS804" s="149"/>
      <c r="AT804" s="149"/>
      <c r="AU804" s="149"/>
      <c r="AV804" s="149"/>
      <c r="AW804" s="149"/>
      <c r="AX804" s="149"/>
      <c r="AY804" s="149"/>
      <c r="AZ804" s="149"/>
      <c r="BA804" s="149"/>
      <c r="BB804" s="149"/>
      <c r="BC804" s="149"/>
      <c r="BD804" s="149"/>
      <c r="BE804" s="149"/>
      <c r="BF804" s="149"/>
      <c r="BG804" s="149"/>
      <c r="BH804" s="149"/>
      <c r="BI804" s="149"/>
      <c r="BJ804" s="149"/>
      <c r="BK804" s="149"/>
      <c r="BL804" s="149"/>
      <c r="BM804" s="149"/>
      <c r="BN804" s="149"/>
      <c r="BO804" s="149"/>
      <c r="BP804" s="149"/>
      <c r="BQ804" s="149"/>
      <c r="BR804" s="149"/>
      <c r="BS804" s="149"/>
      <c r="BT804" s="149"/>
      <c r="BU804" s="149"/>
      <c r="BV804" s="149"/>
      <c r="BW804" s="149"/>
      <c r="BX804" s="149"/>
      <c r="BY804" s="149"/>
      <c r="BZ804" s="149"/>
      <c r="CA804" s="149"/>
      <c r="CB804" s="149"/>
      <c r="CC804" s="149"/>
      <c r="CD804" s="149"/>
      <c r="CE804" s="149"/>
      <c r="CF804" s="149"/>
      <c r="CG804" s="149"/>
      <c r="CH804" s="149"/>
      <c r="CI804" s="149"/>
      <c r="CJ804" s="149"/>
      <c r="CK804" s="149"/>
      <c r="CL804" s="149"/>
      <c r="CM804" s="149"/>
      <c r="CN804" s="149"/>
      <c r="CO804" s="149"/>
      <c r="CP804" s="149"/>
      <c r="CQ804" s="149"/>
      <c r="CR804" s="149"/>
      <c r="CS804" s="149"/>
      <c r="CT804" s="149"/>
      <c r="CU804" s="149"/>
      <c r="CV804" s="149"/>
      <c r="CW804" s="149"/>
      <c r="CX804" s="149"/>
      <c r="CY804" s="149"/>
      <c r="CZ804" s="149"/>
      <c r="DA804" s="149"/>
      <c r="DB804" s="149"/>
      <c r="DC804" s="149"/>
      <c r="DD804" s="149"/>
      <c r="DE804" s="149"/>
      <c r="DF804" s="149"/>
      <c r="DG804" s="149"/>
      <c r="DH804" s="149"/>
      <c r="DI804" s="149"/>
    </row>
    <row r="805" spans="1:113" s="113" customFormat="1" ht="21.75" hidden="1" customHeight="1">
      <c r="A805" s="129">
        <f>IF(B804&lt;&gt;"",COUNTA(B$6:B804),"")</f>
        <v>799</v>
      </c>
      <c r="B805" s="217">
        <v>10658</v>
      </c>
      <c r="C805" s="249" t="s">
        <v>652</v>
      </c>
      <c r="D805" s="198">
        <v>2910</v>
      </c>
      <c r="E805" s="215" t="str">
        <f>VLOOKUP($B805,'trong tai xe'!A$1:B$201,2,0)</f>
        <v>10T</v>
      </c>
      <c r="F805" s="64" t="s">
        <v>75</v>
      </c>
      <c r="G805" s="132" t="str">
        <f>VLOOKUP(F805,Destination!$B$3:$E$337,2,0)</f>
        <v>VINH LONG</v>
      </c>
      <c r="H805" s="133">
        <f>VLOOKUP(F805,Destination!$B$2:$E$337,4,0)</f>
        <v>179</v>
      </c>
      <c r="I805" s="133">
        <f t="shared" si="26"/>
        <v>180</v>
      </c>
      <c r="J805" s="134">
        <f>INDEX(Cost!$A$2:$G$26,MATCH(I805,Cost!$A$2:$A$26,0),MATCH($E805,Cost!$A$2:$G$2,0))</f>
        <v>0</v>
      </c>
      <c r="K805" s="141"/>
      <c r="L805" s="142"/>
      <c r="M805" s="228">
        <f t="shared" si="27"/>
        <v>0</v>
      </c>
      <c r="N805" s="230"/>
      <c r="O805" s="144" t="str">
        <f>VLOOKUP($F805,Destination!B$3:G$338,6,0)</f>
        <v>THÙNG</v>
      </c>
      <c r="P805" s="231"/>
      <c r="Q805" s="198"/>
      <c r="AI805" s="149"/>
      <c r="AJ805" s="149"/>
      <c r="AK805" s="149"/>
      <c r="AL805" s="149"/>
      <c r="AM805" s="149"/>
      <c r="AN805" s="149"/>
      <c r="AO805" s="149"/>
      <c r="AP805" s="149"/>
      <c r="AQ805" s="149"/>
      <c r="AR805" s="149"/>
      <c r="AS805" s="149"/>
      <c r="AT805" s="149"/>
      <c r="AU805" s="149"/>
      <c r="AV805" s="149"/>
      <c r="AW805" s="149"/>
      <c r="AX805" s="149"/>
      <c r="AY805" s="149"/>
      <c r="AZ805" s="149"/>
      <c r="BA805" s="149"/>
      <c r="BB805" s="149"/>
      <c r="BC805" s="149"/>
      <c r="BD805" s="149"/>
      <c r="BE805" s="149"/>
      <c r="BF805" s="149"/>
      <c r="BG805" s="149"/>
      <c r="BH805" s="149"/>
      <c r="BI805" s="149"/>
      <c r="BJ805" s="149"/>
      <c r="BK805" s="149"/>
      <c r="BL805" s="149"/>
      <c r="BM805" s="149"/>
      <c r="BN805" s="149"/>
      <c r="BO805" s="149"/>
      <c r="BP805" s="149"/>
      <c r="BQ805" s="149"/>
      <c r="BR805" s="149"/>
      <c r="BS805" s="149"/>
      <c r="BT805" s="149"/>
      <c r="BU805" s="149"/>
      <c r="BV805" s="149"/>
      <c r="BW805" s="149"/>
      <c r="BX805" s="149"/>
      <c r="BY805" s="149"/>
      <c r="BZ805" s="149"/>
      <c r="CA805" s="149"/>
      <c r="CB805" s="149"/>
      <c r="CC805" s="149"/>
      <c r="CD805" s="149"/>
      <c r="CE805" s="149"/>
      <c r="CF805" s="149"/>
      <c r="CG805" s="149"/>
      <c r="CH805" s="149"/>
      <c r="CI805" s="149"/>
      <c r="CJ805" s="149"/>
      <c r="CK805" s="149"/>
      <c r="CL805" s="149"/>
      <c r="CM805" s="149"/>
      <c r="CN805" s="149"/>
      <c r="CO805" s="149"/>
      <c r="CP805" s="149"/>
      <c r="CQ805" s="149"/>
      <c r="CR805" s="149"/>
      <c r="CS805" s="149"/>
      <c r="CT805" s="149"/>
      <c r="CU805" s="149"/>
      <c r="CV805" s="149"/>
      <c r="CW805" s="149"/>
      <c r="CX805" s="149"/>
      <c r="CY805" s="149"/>
      <c r="CZ805" s="149"/>
      <c r="DA805" s="149"/>
      <c r="DB805" s="149"/>
      <c r="DC805" s="149"/>
      <c r="DD805" s="149"/>
      <c r="DE805" s="149"/>
      <c r="DF805" s="149"/>
      <c r="DG805" s="149"/>
      <c r="DH805" s="149"/>
      <c r="DI805" s="149"/>
    </row>
    <row r="806" spans="1:113" s="113" customFormat="1" ht="21.75" hidden="1" customHeight="1">
      <c r="A806" s="129">
        <f>IF(B805&lt;&gt;"",COUNTA(B$6:B805),"")</f>
        <v>800</v>
      </c>
      <c r="B806" s="217">
        <v>34439</v>
      </c>
      <c r="C806" s="249" t="s">
        <v>652</v>
      </c>
      <c r="D806" s="198">
        <v>2903</v>
      </c>
      <c r="E806" s="215" t="str">
        <f>VLOOKUP($B806,'trong tai xe'!A$1:B$201,2,0)</f>
        <v>1.2T</v>
      </c>
      <c r="F806" s="64" t="s">
        <v>75</v>
      </c>
      <c r="G806" s="132" t="str">
        <f>VLOOKUP(F806,Destination!$B$3:$E$337,2,0)</f>
        <v>VINH LONG</v>
      </c>
      <c r="H806" s="133">
        <f>VLOOKUP(F806,Destination!$B$2:$E$337,4,0)</f>
        <v>179</v>
      </c>
      <c r="I806" s="133">
        <f t="shared" si="26"/>
        <v>180</v>
      </c>
      <c r="J806" s="134">
        <f>INDEX(Cost!$A$2:$G$26,MATCH(I806,Cost!$A$2:$A$26,0),MATCH($E806,Cost!$A$2:$G$2,0))</f>
        <v>2472000</v>
      </c>
      <c r="K806" s="141"/>
      <c r="L806" s="142"/>
      <c r="M806" s="228">
        <f t="shared" si="27"/>
        <v>2472000</v>
      </c>
      <c r="N806" s="230"/>
      <c r="O806" s="144" t="str">
        <f>VLOOKUP($F806,Destination!B$3:G$338,6,0)</f>
        <v>THÙNG</v>
      </c>
      <c r="P806" s="231"/>
      <c r="Q806" s="198"/>
      <c r="AI806" s="149"/>
      <c r="AJ806" s="149"/>
      <c r="AK806" s="149"/>
      <c r="AL806" s="149"/>
      <c r="AM806" s="149"/>
      <c r="AN806" s="149"/>
      <c r="AO806" s="149"/>
      <c r="AP806" s="149"/>
      <c r="AQ806" s="149"/>
      <c r="AR806" s="149"/>
      <c r="AS806" s="149"/>
      <c r="AT806" s="149"/>
      <c r="AU806" s="149"/>
      <c r="AV806" s="149"/>
      <c r="AW806" s="149"/>
      <c r="AX806" s="149"/>
      <c r="AY806" s="149"/>
      <c r="AZ806" s="149"/>
      <c r="BA806" s="149"/>
      <c r="BB806" s="149"/>
      <c r="BC806" s="149"/>
      <c r="BD806" s="149"/>
      <c r="BE806" s="149"/>
      <c r="BF806" s="149"/>
      <c r="BG806" s="149"/>
      <c r="BH806" s="149"/>
      <c r="BI806" s="149"/>
      <c r="BJ806" s="149"/>
      <c r="BK806" s="149"/>
      <c r="BL806" s="149"/>
      <c r="BM806" s="149"/>
      <c r="BN806" s="149"/>
      <c r="BO806" s="149"/>
      <c r="BP806" s="149"/>
      <c r="BQ806" s="149"/>
      <c r="BR806" s="149"/>
      <c r="BS806" s="149"/>
      <c r="BT806" s="149"/>
      <c r="BU806" s="149"/>
      <c r="BV806" s="149"/>
      <c r="BW806" s="149"/>
      <c r="BX806" s="149"/>
      <c r="BY806" s="149"/>
      <c r="BZ806" s="149"/>
      <c r="CA806" s="149"/>
      <c r="CB806" s="149"/>
      <c r="CC806" s="149"/>
      <c r="CD806" s="149"/>
      <c r="CE806" s="149"/>
      <c r="CF806" s="149"/>
      <c r="CG806" s="149"/>
      <c r="CH806" s="149"/>
      <c r="CI806" s="149"/>
      <c r="CJ806" s="149"/>
      <c r="CK806" s="149"/>
      <c r="CL806" s="149"/>
      <c r="CM806" s="149"/>
      <c r="CN806" s="149"/>
      <c r="CO806" s="149"/>
      <c r="CP806" s="149"/>
      <c r="CQ806" s="149"/>
      <c r="CR806" s="149"/>
      <c r="CS806" s="149"/>
      <c r="CT806" s="149"/>
      <c r="CU806" s="149"/>
      <c r="CV806" s="149"/>
      <c r="CW806" s="149"/>
      <c r="CX806" s="149"/>
      <c r="CY806" s="149"/>
      <c r="CZ806" s="149"/>
      <c r="DA806" s="149"/>
      <c r="DB806" s="149"/>
      <c r="DC806" s="149"/>
      <c r="DD806" s="149"/>
      <c r="DE806" s="149"/>
      <c r="DF806" s="149"/>
      <c r="DG806" s="149"/>
      <c r="DH806" s="149"/>
      <c r="DI806" s="149"/>
    </row>
    <row r="807" spans="1:113" s="113" customFormat="1" ht="21.75" hidden="1" customHeight="1">
      <c r="A807" s="129">
        <f>IF(B806&lt;&gt;"",COUNTA(B$6:B806),"")</f>
        <v>801</v>
      </c>
      <c r="B807" s="217">
        <v>2959</v>
      </c>
      <c r="C807" s="249" t="s">
        <v>652</v>
      </c>
      <c r="D807" s="198">
        <v>2989</v>
      </c>
      <c r="E807" s="215" t="str">
        <f>VLOOKUP($B807,'trong tai xe'!A$1:B$201,2,0)</f>
        <v>2.5T</v>
      </c>
      <c r="F807" s="64" t="s">
        <v>633</v>
      </c>
      <c r="G807" s="132" t="str">
        <f>VLOOKUP(F807,Destination!$B$3:$E$337,2,0)</f>
        <v>TAN YUEN</v>
      </c>
      <c r="H807" s="133">
        <f>VLOOKUP(F807,Destination!$B$2:$E$337,4,0)</f>
        <v>34</v>
      </c>
      <c r="I807" s="133">
        <f t="shared" si="26"/>
        <v>40</v>
      </c>
      <c r="J807" s="134">
        <f>INDEX(Cost!$A$2:$G$26,MATCH(I807,Cost!$A$2:$A$26,0),MATCH($E807,Cost!$A$2:$G$2,0))</f>
        <v>579395</v>
      </c>
      <c r="K807" s="141"/>
      <c r="L807" s="142"/>
      <c r="M807" s="228">
        <f t="shared" si="27"/>
        <v>579395</v>
      </c>
      <c r="N807" s="230"/>
      <c r="O807" s="144">
        <f>VLOOKUP($F807,Destination!B$3:G$338,6,0)</f>
        <v>0</v>
      </c>
      <c r="P807" s="231"/>
      <c r="Q807" s="198"/>
      <c r="AI807" s="149"/>
      <c r="AJ807" s="149"/>
      <c r="AK807" s="149"/>
      <c r="AL807" s="149"/>
      <c r="AM807" s="149"/>
      <c r="AN807" s="149"/>
      <c r="AO807" s="149"/>
      <c r="AP807" s="149"/>
      <c r="AQ807" s="149"/>
      <c r="AR807" s="149"/>
      <c r="AS807" s="149"/>
      <c r="AT807" s="149"/>
      <c r="AU807" s="149"/>
      <c r="AV807" s="149"/>
      <c r="AW807" s="149"/>
      <c r="AX807" s="149"/>
      <c r="AY807" s="149"/>
      <c r="AZ807" s="149"/>
      <c r="BA807" s="149"/>
      <c r="BB807" s="149"/>
      <c r="BC807" s="149"/>
      <c r="BD807" s="149"/>
      <c r="BE807" s="149"/>
      <c r="BF807" s="149"/>
      <c r="BG807" s="149"/>
      <c r="BH807" s="149"/>
      <c r="BI807" s="149"/>
      <c r="BJ807" s="149"/>
      <c r="BK807" s="149"/>
      <c r="BL807" s="149"/>
      <c r="BM807" s="149"/>
      <c r="BN807" s="149"/>
      <c r="BO807" s="149"/>
      <c r="BP807" s="149"/>
      <c r="BQ807" s="149"/>
      <c r="BR807" s="149"/>
      <c r="BS807" s="149"/>
      <c r="BT807" s="149"/>
      <c r="BU807" s="149"/>
      <c r="BV807" s="149"/>
      <c r="BW807" s="149"/>
      <c r="BX807" s="149"/>
      <c r="BY807" s="149"/>
      <c r="BZ807" s="149"/>
      <c r="CA807" s="149"/>
      <c r="CB807" s="149"/>
      <c r="CC807" s="149"/>
      <c r="CD807" s="149"/>
      <c r="CE807" s="149"/>
      <c r="CF807" s="149"/>
      <c r="CG807" s="149"/>
      <c r="CH807" s="149"/>
      <c r="CI807" s="149"/>
      <c r="CJ807" s="149"/>
      <c r="CK807" s="149"/>
      <c r="CL807" s="149"/>
      <c r="CM807" s="149"/>
      <c r="CN807" s="149"/>
      <c r="CO807" s="149"/>
      <c r="CP807" s="149"/>
      <c r="CQ807" s="149"/>
      <c r="CR807" s="149"/>
      <c r="CS807" s="149"/>
      <c r="CT807" s="149"/>
      <c r="CU807" s="149"/>
      <c r="CV807" s="149"/>
      <c r="CW807" s="149"/>
      <c r="CX807" s="149"/>
      <c r="CY807" s="149"/>
      <c r="CZ807" s="149"/>
      <c r="DA807" s="149"/>
      <c r="DB807" s="149"/>
      <c r="DC807" s="149"/>
      <c r="DD807" s="149"/>
      <c r="DE807" s="149"/>
      <c r="DF807" s="149"/>
      <c r="DG807" s="149"/>
      <c r="DH807" s="149"/>
      <c r="DI807" s="149"/>
    </row>
    <row r="808" spans="1:113" s="113" customFormat="1" ht="21.75" hidden="1" customHeight="1">
      <c r="A808" s="129">
        <f>IF(B807&lt;&gt;"",COUNTA(B$6:B807),"")</f>
        <v>802</v>
      </c>
      <c r="B808" s="217">
        <v>14459</v>
      </c>
      <c r="C808" s="249" t="s">
        <v>652</v>
      </c>
      <c r="D808" s="198">
        <v>2915</v>
      </c>
      <c r="E808" s="215" t="str">
        <f>VLOOKUP($B808,'trong tai xe'!A$1:B$201,2,0)</f>
        <v>1.2T</v>
      </c>
      <c r="F808" s="64" t="s">
        <v>102</v>
      </c>
      <c r="G808" s="132" t="str">
        <f>VLOOKUP(F808,Destination!$B$3:$E$337,2,0)</f>
        <v>Dong Nai</v>
      </c>
      <c r="H808" s="133">
        <f>VLOOKUP(F808,Destination!$B$2:$E$337,4,0)</f>
        <v>40</v>
      </c>
      <c r="I808" s="133">
        <f t="shared" si="26"/>
        <v>40</v>
      </c>
      <c r="J808" s="134">
        <f>INDEX(Cost!$A$2:$G$26,MATCH(I808,Cost!$A$2:$A$26,0),MATCH($E808,Cost!$A$2:$G$2,0))</f>
        <v>521455</v>
      </c>
      <c r="K808" s="141"/>
      <c r="L808" s="142"/>
      <c r="M808" s="228">
        <f t="shared" si="27"/>
        <v>521455</v>
      </c>
      <c r="N808" s="230"/>
      <c r="O808" s="144" t="str">
        <f>VLOOKUP($F808,Destination!B$3:G$338,6,0)</f>
        <v>THÙNG</v>
      </c>
      <c r="P808" s="231"/>
      <c r="Q808" s="198"/>
      <c r="AI808" s="149"/>
      <c r="AJ808" s="149"/>
      <c r="AK808" s="149"/>
      <c r="AL808" s="149"/>
      <c r="AM808" s="149"/>
      <c r="AN808" s="149"/>
      <c r="AO808" s="149"/>
      <c r="AP808" s="149"/>
      <c r="AQ808" s="149"/>
      <c r="AR808" s="149"/>
      <c r="AS808" s="149"/>
      <c r="AT808" s="149"/>
      <c r="AU808" s="149"/>
      <c r="AV808" s="149"/>
      <c r="AW808" s="149"/>
      <c r="AX808" s="149"/>
      <c r="AY808" s="149"/>
      <c r="AZ808" s="149"/>
      <c r="BA808" s="149"/>
      <c r="BB808" s="149"/>
      <c r="BC808" s="149"/>
      <c r="BD808" s="149"/>
      <c r="BE808" s="149"/>
      <c r="BF808" s="149"/>
      <c r="BG808" s="149"/>
      <c r="BH808" s="149"/>
      <c r="BI808" s="149"/>
      <c r="BJ808" s="149"/>
      <c r="BK808" s="149"/>
      <c r="BL808" s="149"/>
      <c r="BM808" s="149"/>
      <c r="BN808" s="149"/>
      <c r="BO808" s="149"/>
      <c r="BP808" s="149"/>
      <c r="BQ808" s="149"/>
      <c r="BR808" s="149"/>
      <c r="BS808" s="149"/>
      <c r="BT808" s="149"/>
      <c r="BU808" s="149"/>
      <c r="BV808" s="149"/>
      <c r="BW808" s="149"/>
      <c r="BX808" s="149"/>
      <c r="BY808" s="149"/>
      <c r="BZ808" s="149"/>
      <c r="CA808" s="149"/>
      <c r="CB808" s="149"/>
      <c r="CC808" s="149"/>
      <c r="CD808" s="149"/>
      <c r="CE808" s="149"/>
      <c r="CF808" s="149"/>
      <c r="CG808" s="149"/>
      <c r="CH808" s="149"/>
      <c r="CI808" s="149"/>
      <c r="CJ808" s="149"/>
      <c r="CK808" s="149"/>
      <c r="CL808" s="149"/>
      <c r="CM808" s="149"/>
      <c r="CN808" s="149"/>
      <c r="CO808" s="149"/>
      <c r="CP808" s="149"/>
      <c r="CQ808" s="149"/>
      <c r="CR808" s="149"/>
      <c r="CS808" s="149"/>
      <c r="CT808" s="149"/>
      <c r="CU808" s="149"/>
      <c r="CV808" s="149"/>
      <c r="CW808" s="149"/>
      <c r="CX808" s="149"/>
      <c r="CY808" s="149"/>
      <c r="CZ808" s="149"/>
      <c r="DA808" s="149"/>
      <c r="DB808" s="149"/>
      <c r="DC808" s="149"/>
      <c r="DD808" s="149"/>
      <c r="DE808" s="149"/>
      <c r="DF808" s="149"/>
      <c r="DG808" s="149"/>
      <c r="DH808" s="149"/>
      <c r="DI808" s="149"/>
    </row>
    <row r="809" spans="1:113" s="113" customFormat="1" ht="21.75" hidden="1" customHeight="1">
      <c r="A809" s="129">
        <f>IF(B808&lt;&gt;"",COUNTA(B$6:B808),"")</f>
        <v>803</v>
      </c>
      <c r="B809" s="217">
        <v>7138</v>
      </c>
      <c r="C809" s="249" t="s">
        <v>652</v>
      </c>
      <c r="D809" s="198">
        <v>2998</v>
      </c>
      <c r="E809" s="215" t="str">
        <f>VLOOKUP($B809,'trong tai xe'!A$1:B$201,2,0)</f>
        <v>8T</v>
      </c>
      <c r="F809" s="64" t="s">
        <v>96</v>
      </c>
      <c r="G809" s="132" t="str">
        <f>VLOOKUP(F809,Destination!$B$3:$E$337,2,0)</f>
        <v>SONG THAN</v>
      </c>
      <c r="H809" s="133">
        <f>VLOOKUP(F809,Destination!$B$2:$E$337,4,0)</f>
        <v>17</v>
      </c>
      <c r="I809" s="133">
        <f t="shared" si="26"/>
        <v>20</v>
      </c>
      <c r="J809" s="134">
        <f>INDEX(Cost!$A$2:$G$26,MATCH(I809,Cost!$A$2:$A$26,0),MATCH($E809,Cost!$A$2:$G$2,0))</f>
        <v>1057891</v>
      </c>
      <c r="K809" s="141"/>
      <c r="L809" s="142"/>
      <c r="M809" s="228">
        <f t="shared" si="27"/>
        <v>1057891</v>
      </c>
      <c r="N809" s="230"/>
      <c r="O809" s="144" t="str">
        <f>VLOOKUP($F809,Destination!B$3:G$338,6,0)</f>
        <v>THÙNG</v>
      </c>
      <c r="P809" s="231"/>
      <c r="Q809" s="198"/>
      <c r="AI809" s="149"/>
      <c r="AJ809" s="149"/>
      <c r="AK809" s="149"/>
      <c r="AL809" s="149"/>
      <c r="AM809" s="149"/>
      <c r="AN809" s="149"/>
      <c r="AO809" s="149"/>
      <c r="AP809" s="149"/>
      <c r="AQ809" s="149"/>
      <c r="AR809" s="149"/>
      <c r="AS809" s="149"/>
      <c r="AT809" s="149"/>
      <c r="AU809" s="149"/>
      <c r="AV809" s="149"/>
      <c r="AW809" s="149"/>
      <c r="AX809" s="149"/>
      <c r="AY809" s="149"/>
      <c r="AZ809" s="149"/>
      <c r="BA809" s="149"/>
      <c r="BB809" s="149"/>
      <c r="BC809" s="149"/>
      <c r="BD809" s="149"/>
      <c r="BE809" s="149"/>
      <c r="BF809" s="149"/>
      <c r="BG809" s="149"/>
      <c r="BH809" s="149"/>
      <c r="BI809" s="149"/>
      <c r="BJ809" s="149"/>
      <c r="BK809" s="149"/>
      <c r="BL809" s="149"/>
      <c r="BM809" s="149"/>
      <c r="BN809" s="149"/>
      <c r="BO809" s="149"/>
      <c r="BP809" s="149"/>
      <c r="BQ809" s="149"/>
      <c r="BR809" s="149"/>
      <c r="BS809" s="149"/>
      <c r="BT809" s="149"/>
      <c r="BU809" s="149"/>
      <c r="BV809" s="149"/>
      <c r="BW809" s="149"/>
      <c r="BX809" s="149"/>
      <c r="BY809" s="149"/>
      <c r="BZ809" s="149"/>
      <c r="CA809" s="149"/>
      <c r="CB809" s="149"/>
      <c r="CC809" s="149"/>
      <c r="CD809" s="149"/>
      <c r="CE809" s="149"/>
      <c r="CF809" s="149"/>
      <c r="CG809" s="149"/>
      <c r="CH809" s="149"/>
      <c r="CI809" s="149"/>
      <c r="CJ809" s="149"/>
      <c r="CK809" s="149"/>
      <c r="CL809" s="149"/>
      <c r="CM809" s="149"/>
      <c r="CN809" s="149"/>
      <c r="CO809" s="149"/>
      <c r="CP809" s="149"/>
      <c r="CQ809" s="149"/>
      <c r="CR809" s="149"/>
      <c r="CS809" s="149"/>
      <c r="CT809" s="149"/>
      <c r="CU809" s="149"/>
      <c r="CV809" s="149"/>
      <c r="CW809" s="149"/>
      <c r="CX809" s="149"/>
      <c r="CY809" s="149"/>
      <c r="CZ809" s="149"/>
      <c r="DA809" s="149"/>
      <c r="DB809" s="149"/>
      <c r="DC809" s="149"/>
      <c r="DD809" s="149"/>
      <c r="DE809" s="149"/>
      <c r="DF809" s="149"/>
      <c r="DG809" s="149"/>
      <c r="DH809" s="149"/>
      <c r="DI809" s="149"/>
    </row>
    <row r="810" spans="1:113" s="113" customFormat="1" ht="21.75" hidden="1" customHeight="1">
      <c r="A810" s="129">
        <f>IF(B809&lt;&gt;"",COUNTA(B$6:B809),"")</f>
        <v>804</v>
      </c>
      <c r="B810" s="217">
        <v>46785</v>
      </c>
      <c r="C810" s="249" t="s">
        <v>652</v>
      </c>
      <c r="D810" s="198">
        <v>2906</v>
      </c>
      <c r="E810" s="215" t="str">
        <f>VLOOKUP($B810,'trong tai xe'!A$1:B$201,2,0)</f>
        <v>2.5T</v>
      </c>
      <c r="F810" s="64" t="s">
        <v>251</v>
      </c>
      <c r="G810" s="132" t="str">
        <f>VLOOKUP(F810,Destination!$B$3:$E$337,2,0)</f>
        <v>Binh Duong</v>
      </c>
      <c r="H810" s="133">
        <f>VLOOKUP(F810,Destination!$B$2:$E$337,4,0)</f>
        <v>15</v>
      </c>
      <c r="I810" s="133">
        <f t="shared" si="26"/>
        <v>20</v>
      </c>
      <c r="J810" s="134">
        <f>INDEX(Cost!$A$2:$G$26,MATCH(I810,Cost!$A$2:$A$26,0),MATCH($E810,Cost!$A$2:$G$2,0))</f>
        <v>449720</v>
      </c>
      <c r="K810" s="141"/>
      <c r="L810" s="142"/>
      <c r="M810" s="228">
        <f t="shared" si="27"/>
        <v>449720</v>
      </c>
      <c r="N810" s="230"/>
      <c r="O810" s="144">
        <f>VLOOKUP($F810,Destination!B$3:G$338,6,0)</f>
        <v>0</v>
      </c>
      <c r="P810" s="231"/>
      <c r="Q810" s="198"/>
      <c r="AI810" s="149"/>
      <c r="AJ810" s="149"/>
      <c r="AK810" s="149"/>
      <c r="AL810" s="149"/>
      <c r="AM810" s="149"/>
      <c r="AN810" s="149"/>
      <c r="AO810" s="149"/>
      <c r="AP810" s="149"/>
      <c r="AQ810" s="149"/>
      <c r="AR810" s="149"/>
      <c r="AS810" s="149"/>
      <c r="AT810" s="149"/>
      <c r="AU810" s="149"/>
      <c r="AV810" s="149"/>
      <c r="AW810" s="149"/>
      <c r="AX810" s="149"/>
      <c r="AY810" s="149"/>
      <c r="AZ810" s="149"/>
      <c r="BA810" s="149"/>
      <c r="BB810" s="149"/>
      <c r="BC810" s="149"/>
      <c r="BD810" s="149"/>
      <c r="BE810" s="149"/>
      <c r="BF810" s="149"/>
      <c r="BG810" s="149"/>
      <c r="BH810" s="149"/>
      <c r="BI810" s="149"/>
      <c r="BJ810" s="149"/>
      <c r="BK810" s="149"/>
      <c r="BL810" s="149"/>
      <c r="BM810" s="149"/>
      <c r="BN810" s="149"/>
      <c r="BO810" s="149"/>
      <c r="BP810" s="149"/>
      <c r="BQ810" s="149"/>
      <c r="BR810" s="149"/>
      <c r="BS810" s="149"/>
      <c r="BT810" s="149"/>
      <c r="BU810" s="149"/>
      <c r="BV810" s="149"/>
      <c r="BW810" s="149"/>
      <c r="BX810" s="149"/>
      <c r="BY810" s="149"/>
      <c r="BZ810" s="149"/>
      <c r="CA810" s="149"/>
      <c r="CB810" s="149"/>
      <c r="CC810" s="149"/>
      <c r="CD810" s="149"/>
      <c r="CE810" s="149"/>
      <c r="CF810" s="149"/>
      <c r="CG810" s="149"/>
      <c r="CH810" s="149"/>
      <c r="CI810" s="149"/>
      <c r="CJ810" s="149"/>
      <c r="CK810" s="149"/>
      <c r="CL810" s="149"/>
      <c r="CM810" s="149"/>
      <c r="CN810" s="149"/>
      <c r="CO810" s="149"/>
      <c r="CP810" s="149"/>
      <c r="CQ810" s="149"/>
      <c r="CR810" s="149"/>
      <c r="CS810" s="149"/>
      <c r="CT810" s="149"/>
      <c r="CU810" s="149"/>
      <c r="CV810" s="149"/>
      <c r="CW810" s="149"/>
      <c r="CX810" s="149"/>
      <c r="CY810" s="149"/>
      <c r="CZ810" s="149"/>
      <c r="DA810" s="149"/>
      <c r="DB810" s="149"/>
      <c r="DC810" s="149"/>
      <c r="DD810" s="149"/>
      <c r="DE810" s="149"/>
      <c r="DF810" s="149"/>
      <c r="DG810" s="149"/>
      <c r="DH810" s="149"/>
      <c r="DI810" s="149"/>
    </row>
    <row r="811" spans="1:113" s="113" customFormat="1" ht="21.75" hidden="1" customHeight="1">
      <c r="A811" s="129">
        <f>IF(B810&lt;&gt;"",COUNTA(B$6:B810),"")</f>
        <v>805</v>
      </c>
      <c r="B811" s="217">
        <v>64551</v>
      </c>
      <c r="C811" s="249" t="s">
        <v>652</v>
      </c>
      <c r="D811" s="198">
        <v>2983</v>
      </c>
      <c r="E811" s="215" t="str">
        <f>VLOOKUP($B811,'trong tai xe'!A$1:B$201,2,0)</f>
        <v>5T</v>
      </c>
      <c r="F811" s="64" t="s">
        <v>69</v>
      </c>
      <c r="G811" s="132" t="str">
        <f>VLOOKUP(F811,Destination!$B$3:$E$337,2,0)</f>
        <v>HCM(Q9)</v>
      </c>
      <c r="H811" s="133">
        <f>VLOOKUP(F811,Destination!$B$2:$E$337,4,0)</f>
        <v>27</v>
      </c>
      <c r="I811" s="133">
        <f t="shared" si="26"/>
        <v>30</v>
      </c>
      <c r="J811" s="134">
        <f>INDEX(Cost!$A$2:$G$26,MATCH(I811,Cost!$A$2:$A$26,0),MATCH($E811,Cost!$A$2:$G$2,0))</f>
        <v>691065</v>
      </c>
      <c r="K811" s="141"/>
      <c r="L811" s="142"/>
      <c r="M811" s="228">
        <f t="shared" si="27"/>
        <v>691065</v>
      </c>
      <c r="N811" s="230"/>
      <c r="O811" s="144" t="str">
        <f>VLOOKUP($F811,Destination!B$3:G$338,6,0)</f>
        <v>THÙNG</v>
      </c>
      <c r="P811" s="231"/>
      <c r="Q811" s="198"/>
      <c r="AI811" s="149"/>
      <c r="AJ811" s="149"/>
      <c r="AK811" s="149"/>
      <c r="AL811" s="149"/>
      <c r="AM811" s="149"/>
      <c r="AN811" s="149"/>
      <c r="AO811" s="149"/>
      <c r="AP811" s="149"/>
      <c r="AQ811" s="149"/>
      <c r="AR811" s="149"/>
      <c r="AS811" s="149"/>
      <c r="AT811" s="149"/>
      <c r="AU811" s="149"/>
      <c r="AV811" s="149"/>
      <c r="AW811" s="149"/>
      <c r="AX811" s="149"/>
      <c r="AY811" s="149"/>
      <c r="AZ811" s="149"/>
      <c r="BA811" s="149"/>
      <c r="BB811" s="149"/>
      <c r="BC811" s="149"/>
      <c r="BD811" s="149"/>
      <c r="BE811" s="149"/>
      <c r="BF811" s="149"/>
      <c r="BG811" s="149"/>
      <c r="BH811" s="149"/>
      <c r="BI811" s="149"/>
      <c r="BJ811" s="149"/>
      <c r="BK811" s="149"/>
      <c r="BL811" s="149"/>
      <c r="BM811" s="149"/>
      <c r="BN811" s="149"/>
      <c r="BO811" s="149"/>
      <c r="BP811" s="149"/>
      <c r="BQ811" s="149"/>
      <c r="BR811" s="149"/>
      <c r="BS811" s="149"/>
      <c r="BT811" s="149"/>
      <c r="BU811" s="149"/>
      <c r="BV811" s="149"/>
      <c r="BW811" s="149"/>
      <c r="BX811" s="149"/>
      <c r="BY811" s="149"/>
      <c r="BZ811" s="149"/>
      <c r="CA811" s="149"/>
      <c r="CB811" s="149"/>
      <c r="CC811" s="149"/>
      <c r="CD811" s="149"/>
      <c r="CE811" s="149"/>
      <c r="CF811" s="149"/>
      <c r="CG811" s="149"/>
      <c r="CH811" s="149"/>
      <c r="CI811" s="149"/>
      <c r="CJ811" s="149"/>
      <c r="CK811" s="149"/>
      <c r="CL811" s="149"/>
      <c r="CM811" s="149"/>
      <c r="CN811" s="149"/>
      <c r="CO811" s="149"/>
      <c r="CP811" s="149"/>
      <c r="CQ811" s="149"/>
      <c r="CR811" s="149"/>
      <c r="CS811" s="149"/>
      <c r="CT811" s="149"/>
      <c r="CU811" s="149"/>
      <c r="CV811" s="149"/>
      <c r="CW811" s="149"/>
      <c r="CX811" s="149"/>
      <c r="CY811" s="149"/>
      <c r="CZ811" s="149"/>
      <c r="DA811" s="149"/>
      <c r="DB811" s="149"/>
      <c r="DC811" s="149"/>
      <c r="DD811" s="149"/>
      <c r="DE811" s="149"/>
      <c r="DF811" s="149"/>
      <c r="DG811" s="149"/>
      <c r="DH811" s="149"/>
      <c r="DI811" s="149"/>
    </row>
    <row r="812" spans="1:113" s="113" customFormat="1" ht="21.75" hidden="1" customHeight="1">
      <c r="A812" s="129">
        <f>IF(B811&lt;&gt;"",COUNTA(B$6:B811),"")</f>
        <v>806</v>
      </c>
      <c r="B812" s="217">
        <v>8561</v>
      </c>
      <c r="C812" s="249" t="s">
        <v>652</v>
      </c>
      <c r="D812" s="198">
        <v>2954</v>
      </c>
      <c r="E812" s="215" t="str">
        <f>VLOOKUP($B812,'trong tai xe'!A$1:B$201,2,0)</f>
        <v>10T</v>
      </c>
      <c r="F812" s="64" t="s">
        <v>117</v>
      </c>
      <c r="G812" s="132" t="str">
        <f>VLOOKUP(F812,Destination!$B$3:$E$337,2,0)</f>
        <v>Long An</v>
      </c>
      <c r="H812" s="133">
        <f>VLOOKUP(F812,Destination!$B$2:$E$337,4,0)</f>
        <v>93</v>
      </c>
      <c r="I812" s="133">
        <f t="shared" si="26"/>
        <v>100</v>
      </c>
      <c r="J812" s="134">
        <f>INDEX(Cost!$A$2:$G$26,MATCH(I812,Cost!$A$2:$A$26,0),MATCH($E812,Cost!$A$2:$G$2,0))</f>
        <v>0</v>
      </c>
      <c r="K812" s="141"/>
      <c r="L812" s="142"/>
      <c r="M812" s="228">
        <f t="shared" si="27"/>
        <v>0</v>
      </c>
      <c r="N812" s="230"/>
      <c r="O812" s="144" t="str">
        <f>VLOOKUP($F812,Destination!B$3:G$338,6,0)</f>
        <v>THÙNG</v>
      </c>
      <c r="P812" s="231"/>
      <c r="Q812" s="198"/>
      <c r="AI812" s="149"/>
      <c r="AJ812" s="149"/>
      <c r="AK812" s="149"/>
      <c r="AL812" s="149"/>
      <c r="AM812" s="149"/>
      <c r="AN812" s="149"/>
      <c r="AO812" s="149"/>
      <c r="AP812" s="149"/>
      <c r="AQ812" s="149"/>
      <c r="AR812" s="149"/>
      <c r="AS812" s="149"/>
      <c r="AT812" s="149"/>
      <c r="AU812" s="149"/>
      <c r="AV812" s="149"/>
      <c r="AW812" s="149"/>
      <c r="AX812" s="149"/>
      <c r="AY812" s="149"/>
      <c r="AZ812" s="149"/>
      <c r="BA812" s="149"/>
      <c r="BB812" s="149"/>
      <c r="BC812" s="149"/>
      <c r="BD812" s="149"/>
      <c r="BE812" s="149"/>
      <c r="BF812" s="149"/>
      <c r="BG812" s="149"/>
      <c r="BH812" s="149"/>
      <c r="BI812" s="149"/>
      <c r="BJ812" s="149"/>
      <c r="BK812" s="149"/>
      <c r="BL812" s="149"/>
      <c r="BM812" s="149"/>
      <c r="BN812" s="149"/>
      <c r="BO812" s="149"/>
      <c r="BP812" s="149"/>
      <c r="BQ812" s="149"/>
      <c r="BR812" s="149"/>
      <c r="BS812" s="149"/>
      <c r="BT812" s="149"/>
      <c r="BU812" s="149"/>
      <c r="BV812" s="149"/>
      <c r="BW812" s="149"/>
      <c r="BX812" s="149"/>
      <c r="BY812" s="149"/>
      <c r="BZ812" s="149"/>
      <c r="CA812" s="149"/>
      <c r="CB812" s="149"/>
      <c r="CC812" s="149"/>
      <c r="CD812" s="149"/>
      <c r="CE812" s="149"/>
      <c r="CF812" s="149"/>
      <c r="CG812" s="149"/>
      <c r="CH812" s="149"/>
      <c r="CI812" s="149"/>
      <c r="CJ812" s="149"/>
      <c r="CK812" s="149"/>
      <c r="CL812" s="149"/>
      <c r="CM812" s="149"/>
      <c r="CN812" s="149"/>
      <c r="CO812" s="149"/>
      <c r="CP812" s="149"/>
      <c r="CQ812" s="149"/>
      <c r="CR812" s="149"/>
      <c r="CS812" s="149"/>
      <c r="CT812" s="149"/>
      <c r="CU812" s="149"/>
      <c r="CV812" s="149"/>
      <c r="CW812" s="149"/>
      <c r="CX812" s="149"/>
      <c r="CY812" s="149"/>
      <c r="CZ812" s="149"/>
      <c r="DA812" s="149"/>
      <c r="DB812" s="149"/>
      <c r="DC812" s="149"/>
      <c r="DD812" s="149"/>
      <c r="DE812" s="149"/>
      <c r="DF812" s="149"/>
      <c r="DG812" s="149"/>
      <c r="DH812" s="149"/>
      <c r="DI812" s="149"/>
    </row>
    <row r="813" spans="1:113" s="113" customFormat="1" ht="21.75" hidden="1" customHeight="1">
      <c r="A813" s="129">
        <f>IF(B812&lt;&gt;"",COUNTA(B$6:B812),"")</f>
        <v>807</v>
      </c>
      <c r="B813" s="217">
        <v>2959</v>
      </c>
      <c r="C813" s="249" t="s">
        <v>652</v>
      </c>
      <c r="D813" s="198">
        <v>2918</v>
      </c>
      <c r="E813" s="215" t="str">
        <f>VLOOKUP($B813,'trong tai xe'!A$1:B$201,2,0)</f>
        <v>2.5T</v>
      </c>
      <c r="F813" s="64" t="s">
        <v>105</v>
      </c>
      <c r="G813" s="132" t="str">
        <f>VLOOKUP(F813,Destination!$B$3:$E$337,2,0)</f>
        <v>Binh Duong</v>
      </c>
      <c r="H813" s="133">
        <f>VLOOKUP(F813,Destination!$B$2:$E$337,4,0)</f>
        <v>14</v>
      </c>
      <c r="I813" s="133">
        <f t="shared" si="26"/>
        <v>20</v>
      </c>
      <c r="J813" s="134">
        <f>INDEX(Cost!$A$2:$G$26,MATCH(I813,Cost!$A$2:$A$26,0),MATCH($E813,Cost!$A$2:$G$2,0))</f>
        <v>449720</v>
      </c>
      <c r="K813" s="141"/>
      <c r="L813" s="142"/>
      <c r="M813" s="228">
        <f t="shared" si="27"/>
        <v>449720</v>
      </c>
      <c r="N813" s="230"/>
      <c r="O813" s="144" t="str">
        <f>VLOOKUP($F813,Destination!B$3:G$338,6,0)</f>
        <v>THÙNG</v>
      </c>
      <c r="P813" s="231"/>
      <c r="Q813" s="198"/>
      <c r="AI813" s="149"/>
      <c r="AJ813" s="149"/>
      <c r="AK813" s="149"/>
      <c r="AL813" s="149"/>
      <c r="AM813" s="149"/>
      <c r="AN813" s="149"/>
      <c r="AO813" s="149"/>
      <c r="AP813" s="149"/>
      <c r="AQ813" s="149"/>
      <c r="AR813" s="149"/>
      <c r="AS813" s="149"/>
      <c r="AT813" s="149"/>
      <c r="AU813" s="149"/>
      <c r="AV813" s="149"/>
      <c r="AW813" s="149"/>
      <c r="AX813" s="149"/>
      <c r="AY813" s="149"/>
      <c r="AZ813" s="149"/>
      <c r="BA813" s="149"/>
      <c r="BB813" s="149"/>
      <c r="BC813" s="149"/>
      <c r="BD813" s="149"/>
      <c r="BE813" s="149"/>
      <c r="BF813" s="149"/>
      <c r="BG813" s="149"/>
      <c r="BH813" s="149"/>
      <c r="BI813" s="149"/>
      <c r="BJ813" s="149"/>
      <c r="BK813" s="149"/>
      <c r="BL813" s="149"/>
      <c r="BM813" s="149"/>
      <c r="BN813" s="149"/>
      <c r="BO813" s="149"/>
      <c r="BP813" s="149"/>
      <c r="BQ813" s="149"/>
      <c r="BR813" s="149"/>
      <c r="BS813" s="149"/>
      <c r="BT813" s="149"/>
      <c r="BU813" s="149"/>
      <c r="BV813" s="149"/>
      <c r="BW813" s="149"/>
      <c r="BX813" s="149"/>
      <c r="BY813" s="149"/>
      <c r="BZ813" s="149"/>
      <c r="CA813" s="149"/>
      <c r="CB813" s="149"/>
      <c r="CC813" s="149"/>
      <c r="CD813" s="149"/>
      <c r="CE813" s="149"/>
      <c r="CF813" s="149"/>
      <c r="CG813" s="149"/>
      <c r="CH813" s="149"/>
      <c r="CI813" s="149"/>
      <c r="CJ813" s="149"/>
      <c r="CK813" s="149"/>
      <c r="CL813" s="149"/>
      <c r="CM813" s="149"/>
      <c r="CN813" s="149"/>
      <c r="CO813" s="149"/>
      <c r="CP813" s="149"/>
      <c r="CQ813" s="149"/>
      <c r="CR813" s="149"/>
      <c r="CS813" s="149"/>
      <c r="CT813" s="149"/>
      <c r="CU813" s="149"/>
      <c r="CV813" s="149"/>
      <c r="CW813" s="149"/>
      <c r="CX813" s="149"/>
      <c r="CY813" s="149"/>
      <c r="CZ813" s="149"/>
      <c r="DA813" s="149"/>
      <c r="DB813" s="149"/>
      <c r="DC813" s="149"/>
      <c r="DD813" s="149"/>
      <c r="DE813" s="149"/>
      <c r="DF813" s="149"/>
      <c r="DG813" s="149"/>
      <c r="DH813" s="149"/>
      <c r="DI813" s="149"/>
    </row>
    <row r="814" spans="1:113" s="113" customFormat="1" ht="21.75" hidden="1" customHeight="1">
      <c r="A814" s="129">
        <f>IF(B813&lt;&gt;"",COUNTA(B$6:B813),"")</f>
        <v>808</v>
      </c>
      <c r="B814" s="217">
        <v>13650</v>
      </c>
      <c r="C814" s="249" t="s">
        <v>652</v>
      </c>
      <c r="D814" s="198">
        <v>2917</v>
      </c>
      <c r="E814" s="215" t="str">
        <f>VLOOKUP($B814,'trong tai xe'!A$1:B$201,2,0)</f>
        <v>2.5T</v>
      </c>
      <c r="F814" s="64" t="s">
        <v>88</v>
      </c>
      <c r="G814" s="132" t="str">
        <f>VLOOKUP(F814,Destination!$B$3:$E$337,2,0)</f>
        <v>HCM</v>
      </c>
      <c r="H814" s="133">
        <f>VLOOKUP(F814,Destination!$B$2:$E$337,4,0)</f>
        <v>35</v>
      </c>
      <c r="I814" s="133">
        <f t="shared" si="26"/>
        <v>40</v>
      </c>
      <c r="J814" s="134">
        <f>INDEX(Cost!$A$2:$G$26,MATCH(I814,Cost!$A$2:$A$26,0),MATCH($E814,Cost!$A$2:$G$2,0))</f>
        <v>579395</v>
      </c>
      <c r="K814" s="141"/>
      <c r="L814" s="142"/>
      <c r="M814" s="228">
        <f t="shared" si="27"/>
        <v>579395</v>
      </c>
      <c r="N814" s="230"/>
      <c r="O814" s="144" t="str">
        <f>VLOOKUP($F814,Destination!B$3:G$338,6,0)</f>
        <v>BOARD</v>
      </c>
      <c r="P814" s="231"/>
      <c r="Q814" s="198"/>
      <c r="AI814" s="149"/>
      <c r="AJ814" s="149"/>
      <c r="AK814" s="149"/>
      <c r="AL814" s="149"/>
      <c r="AM814" s="149"/>
      <c r="AN814" s="149"/>
      <c r="AO814" s="149"/>
      <c r="AP814" s="149"/>
      <c r="AQ814" s="149"/>
      <c r="AR814" s="149"/>
      <c r="AS814" s="149"/>
      <c r="AT814" s="149"/>
      <c r="AU814" s="149"/>
      <c r="AV814" s="149"/>
      <c r="AW814" s="149"/>
      <c r="AX814" s="149"/>
      <c r="AY814" s="149"/>
      <c r="AZ814" s="149"/>
      <c r="BA814" s="149"/>
      <c r="BB814" s="149"/>
      <c r="BC814" s="149"/>
      <c r="BD814" s="149"/>
      <c r="BE814" s="149"/>
      <c r="BF814" s="149"/>
      <c r="BG814" s="149"/>
      <c r="BH814" s="149"/>
      <c r="BI814" s="149"/>
      <c r="BJ814" s="149"/>
      <c r="BK814" s="149"/>
      <c r="BL814" s="149"/>
      <c r="BM814" s="149"/>
      <c r="BN814" s="149"/>
      <c r="BO814" s="149"/>
      <c r="BP814" s="149"/>
      <c r="BQ814" s="149"/>
      <c r="BR814" s="149"/>
      <c r="BS814" s="149"/>
      <c r="BT814" s="149"/>
      <c r="BU814" s="149"/>
      <c r="BV814" s="149"/>
      <c r="BW814" s="149"/>
      <c r="BX814" s="149"/>
      <c r="BY814" s="149"/>
      <c r="BZ814" s="149"/>
      <c r="CA814" s="149"/>
      <c r="CB814" s="149"/>
      <c r="CC814" s="149"/>
      <c r="CD814" s="149"/>
      <c r="CE814" s="149"/>
      <c r="CF814" s="149"/>
      <c r="CG814" s="149"/>
      <c r="CH814" s="149"/>
      <c r="CI814" s="149"/>
      <c r="CJ814" s="149"/>
      <c r="CK814" s="149"/>
      <c r="CL814" s="149"/>
      <c r="CM814" s="149"/>
      <c r="CN814" s="149"/>
      <c r="CO814" s="149"/>
      <c r="CP814" s="149"/>
      <c r="CQ814" s="149"/>
      <c r="CR814" s="149"/>
      <c r="CS814" s="149"/>
      <c r="CT814" s="149"/>
      <c r="CU814" s="149"/>
      <c r="CV814" s="149"/>
      <c r="CW814" s="149"/>
      <c r="CX814" s="149"/>
      <c r="CY814" s="149"/>
      <c r="CZ814" s="149"/>
      <c r="DA814" s="149"/>
      <c r="DB814" s="149"/>
      <c r="DC814" s="149"/>
      <c r="DD814" s="149"/>
      <c r="DE814" s="149"/>
      <c r="DF814" s="149"/>
      <c r="DG814" s="149"/>
      <c r="DH814" s="149"/>
      <c r="DI814" s="149"/>
    </row>
    <row r="815" spans="1:113" s="113" customFormat="1" ht="21.75" hidden="1" customHeight="1">
      <c r="A815" s="129">
        <f>IF(B814&lt;&gt;"",COUNTA(B$6:B814),"")</f>
        <v>809</v>
      </c>
      <c r="B815" s="217">
        <v>9338</v>
      </c>
      <c r="C815" s="249" t="s">
        <v>652</v>
      </c>
      <c r="D815" s="198">
        <v>2920</v>
      </c>
      <c r="E815" s="215" t="str">
        <f>VLOOKUP($B815,'trong tai xe'!A$1:B$201,2,0)</f>
        <v>8T</v>
      </c>
      <c r="F815" s="64" t="s">
        <v>93</v>
      </c>
      <c r="G815" s="132" t="str">
        <f>VLOOKUP(F815,Destination!$B$3:$E$337,2,0)</f>
        <v>HCM</v>
      </c>
      <c r="H815" s="133">
        <f>VLOOKUP(F815,Destination!$B$2:$E$337,4,0)</f>
        <v>12</v>
      </c>
      <c r="I815" s="133">
        <f t="shared" si="26"/>
        <v>20</v>
      </c>
      <c r="J815" s="134">
        <f>INDEX(Cost!$A$2:$G$26,MATCH(I815,Cost!$A$2:$A$26,0),MATCH($E815,Cost!$A$2:$G$2,0))</f>
        <v>1057891</v>
      </c>
      <c r="K815" s="141"/>
      <c r="L815" s="142"/>
      <c r="M815" s="228">
        <f t="shared" si="27"/>
        <v>1057891</v>
      </c>
      <c r="N815" s="230"/>
      <c r="O815" s="144" t="str">
        <f>VLOOKUP($F815,Destination!B$3:G$338,6,0)</f>
        <v>THÙNG</v>
      </c>
      <c r="P815" s="231"/>
      <c r="Q815" s="198"/>
      <c r="AI815" s="149"/>
      <c r="AJ815" s="149"/>
      <c r="AK815" s="149"/>
      <c r="AL815" s="149"/>
      <c r="AM815" s="149"/>
      <c r="AN815" s="149"/>
      <c r="AO815" s="149"/>
      <c r="AP815" s="149"/>
      <c r="AQ815" s="149"/>
      <c r="AR815" s="149"/>
      <c r="AS815" s="149"/>
      <c r="AT815" s="149"/>
      <c r="AU815" s="149"/>
      <c r="AV815" s="149"/>
      <c r="AW815" s="149"/>
      <c r="AX815" s="149"/>
      <c r="AY815" s="149"/>
      <c r="AZ815" s="149"/>
      <c r="BA815" s="149"/>
      <c r="BB815" s="149"/>
      <c r="BC815" s="149"/>
      <c r="BD815" s="149"/>
      <c r="BE815" s="149"/>
      <c r="BF815" s="149"/>
      <c r="BG815" s="149"/>
      <c r="BH815" s="149"/>
      <c r="BI815" s="149"/>
      <c r="BJ815" s="149"/>
      <c r="BK815" s="149"/>
      <c r="BL815" s="149"/>
      <c r="BM815" s="149"/>
      <c r="BN815" s="149"/>
      <c r="BO815" s="149"/>
      <c r="BP815" s="149"/>
      <c r="BQ815" s="149"/>
      <c r="BR815" s="149"/>
      <c r="BS815" s="149"/>
      <c r="BT815" s="149"/>
      <c r="BU815" s="149"/>
      <c r="BV815" s="149"/>
      <c r="BW815" s="149"/>
      <c r="BX815" s="149"/>
      <c r="BY815" s="149"/>
      <c r="BZ815" s="149"/>
      <c r="CA815" s="149"/>
      <c r="CB815" s="149"/>
      <c r="CC815" s="149"/>
      <c r="CD815" s="149"/>
      <c r="CE815" s="149"/>
      <c r="CF815" s="149"/>
      <c r="CG815" s="149"/>
      <c r="CH815" s="149"/>
      <c r="CI815" s="149"/>
      <c r="CJ815" s="149"/>
      <c r="CK815" s="149"/>
      <c r="CL815" s="149"/>
      <c r="CM815" s="149"/>
      <c r="CN815" s="149"/>
      <c r="CO815" s="149"/>
      <c r="CP815" s="149"/>
      <c r="CQ815" s="149"/>
      <c r="CR815" s="149"/>
      <c r="CS815" s="149"/>
      <c r="CT815" s="149"/>
      <c r="CU815" s="149"/>
      <c r="CV815" s="149"/>
      <c r="CW815" s="149"/>
      <c r="CX815" s="149"/>
      <c r="CY815" s="149"/>
      <c r="CZ815" s="149"/>
      <c r="DA815" s="149"/>
      <c r="DB815" s="149"/>
      <c r="DC815" s="149"/>
      <c r="DD815" s="149"/>
      <c r="DE815" s="149"/>
      <c r="DF815" s="149"/>
      <c r="DG815" s="149"/>
      <c r="DH815" s="149"/>
      <c r="DI815" s="149"/>
    </row>
    <row r="816" spans="1:113" s="113" customFormat="1" ht="21.75" hidden="1" customHeight="1">
      <c r="A816" s="129">
        <f>IF(B815&lt;&gt;"",COUNTA(B$6:B815),"")</f>
        <v>810</v>
      </c>
      <c r="B816" s="217">
        <v>12803</v>
      </c>
      <c r="C816" s="249" t="s">
        <v>652</v>
      </c>
      <c r="D816" s="198">
        <v>2919</v>
      </c>
      <c r="E816" s="215" t="str">
        <f>VLOOKUP($B816,'trong tai xe'!A$1:B$201,2,0)</f>
        <v>2.5T</v>
      </c>
      <c r="F816" s="64" t="s">
        <v>70</v>
      </c>
      <c r="G816" s="132" t="str">
        <f>VLOOKUP(F816,Destination!$B$3:$E$337,2,0)</f>
        <v>Tien Giang</v>
      </c>
      <c r="H816" s="133">
        <f>VLOOKUP(F816,Destination!$B$2:$E$337,4,0)</f>
        <v>107</v>
      </c>
      <c r="I816" s="133">
        <f t="shared" si="26"/>
        <v>110</v>
      </c>
      <c r="J816" s="134">
        <f>INDEX(Cost!$A$2:$G$26,MATCH(I816,Cost!$A$2:$A$26,0),MATCH($E816,Cost!$A$2:$G$2,0))</f>
        <v>1033254</v>
      </c>
      <c r="K816" s="141"/>
      <c r="L816" s="142"/>
      <c r="M816" s="228">
        <f t="shared" si="27"/>
        <v>1033254</v>
      </c>
      <c r="N816" s="230"/>
      <c r="O816" s="144" t="str">
        <f>VLOOKUP($F816,Destination!B$3:G$338,6,0)</f>
        <v>THÙNG</v>
      </c>
      <c r="P816" s="231"/>
      <c r="Q816" s="198"/>
      <c r="AI816" s="149"/>
      <c r="AJ816" s="149"/>
      <c r="AK816" s="149"/>
      <c r="AL816" s="149"/>
      <c r="AM816" s="149"/>
      <c r="AN816" s="149"/>
      <c r="AO816" s="149"/>
      <c r="AP816" s="149"/>
      <c r="AQ816" s="149"/>
      <c r="AR816" s="149"/>
      <c r="AS816" s="149"/>
      <c r="AT816" s="149"/>
      <c r="AU816" s="149"/>
      <c r="AV816" s="149"/>
      <c r="AW816" s="149"/>
      <c r="AX816" s="149"/>
      <c r="AY816" s="149"/>
      <c r="AZ816" s="149"/>
      <c r="BA816" s="149"/>
      <c r="BB816" s="149"/>
      <c r="BC816" s="149"/>
      <c r="BD816" s="149"/>
      <c r="BE816" s="149"/>
      <c r="BF816" s="149"/>
      <c r="BG816" s="149"/>
      <c r="BH816" s="149"/>
      <c r="BI816" s="149"/>
      <c r="BJ816" s="149"/>
      <c r="BK816" s="149"/>
      <c r="BL816" s="149"/>
      <c r="BM816" s="149"/>
      <c r="BN816" s="149"/>
      <c r="BO816" s="149"/>
      <c r="BP816" s="149"/>
      <c r="BQ816" s="149"/>
      <c r="BR816" s="149"/>
      <c r="BS816" s="149"/>
      <c r="BT816" s="149"/>
      <c r="BU816" s="149"/>
      <c r="BV816" s="149"/>
      <c r="BW816" s="149"/>
      <c r="BX816" s="149"/>
      <c r="BY816" s="149"/>
      <c r="BZ816" s="149"/>
      <c r="CA816" s="149"/>
      <c r="CB816" s="149"/>
      <c r="CC816" s="149"/>
      <c r="CD816" s="149"/>
      <c r="CE816" s="149"/>
      <c r="CF816" s="149"/>
      <c r="CG816" s="149"/>
      <c r="CH816" s="149"/>
      <c r="CI816" s="149"/>
      <c r="CJ816" s="149"/>
      <c r="CK816" s="149"/>
      <c r="CL816" s="149"/>
      <c r="CM816" s="149"/>
      <c r="CN816" s="149"/>
      <c r="CO816" s="149"/>
      <c r="CP816" s="149"/>
      <c r="CQ816" s="149"/>
      <c r="CR816" s="149"/>
      <c r="CS816" s="149"/>
      <c r="CT816" s="149"/>
      <c r="CU816" s="149"/>
      <c r="CV816" s="149"/>
      <c r="CW816" s="149"/>
      <c r="CX816" s="149"/>
      <c r="CY816" s="149"/>
      <c r="CZ816" s="149"/>
      <c r="DA816" s="149"/>
      <c r="DB816" s="149"/>
      <c r="DC816" s="149"/>
      <c r="DD816" s="149"/>
      <c r="DE816" s="149"/>
      <c r="DF816" s="149"/>
      <c r="DG816" s="149"/>
      <c r="DH816" s="149"/>
      <c r="DI816" s="149"/>
    </row>
    <row r="817" spans="1:113" s="113" customFormat="1" ht="21.75" hidden="1" customHeight="1">
      <c r="A817" s="129">
        <f>IF(B816&lt;&gt;"",COUNTA(B$6:B816),"")</f>
        <v>811</v>
      </c>
      <c r="B817" s="217">
        <v>2959</v>
      </c>
      <c r="C817" s="249" t="s">
        <v>652</v>
      </c>
      <c r="D817" s="198">
        <v>2959</v>
      </c>
      <c r="E817" s="215" t="str">
        <f>VLOOKUP($B817,'trong tai xe'!A$1:B$201,2,0)</f>
        <v>2.5T</v>
      </c>
      <c r="F817" s="64" t="s">
        <v>485</v>
      </c>
      <c r="G817" s="132" t="str">
        <f>VLOOKUP(F817,Destination!$B$3:$E$337,2,0)</f>
        <v>Binh Duong</v>
      </c>
      <c r="H817" s="133">
        <f>VLOOKUP(F817,Destination!$B$2:$E$337,4,0)</f>
        <v>35</v>
      </c>
      <c r="I817" s="133">
        <f t="shared" si="26"/>
        <v>40</v>
      </c>
      <c r="J817" s="134">
        <f>INDEX(Cost!$A$2:$G$26,MATCH(I817,Cost!$A$2:$A$26,0),MATCH($E817,Cost!$A$2:$G$2,0))</f>
        <v>579395</v>
      </c>
      <c r="K817" s="141"/>
      <c r="L817" s="142"/>
      <c r="M817" s="228">
        <f t="shared" si="27"/>
        <v>579395</v>
      </c>
      <c r="N817" s="230"/>
      <c r="O817" s="144" t="str">
        <f>VLOOKUP($F817,Destination!B$3:G$338,6,0)</f>
        <v>THÙNG</v>
      </c>
      <c r="P817" s="231"/>
      <c r="Q817" s="198"/>
      <c r="AI817" s="149"/>
      <c r="AJ817" s="149"/>
      <c r="AK817" s="149"/>
      <c r="AL817" s="149"/>
      <c r="AM817" s="149"/>
      <c r="AN817" s="149"/>
      <c r="AO817" s="149"/>
      <c r="AP817" s="149"/>
      <c r="AQ817" s="149"/>
      <c r="AR817" s="149"/>
      <c r="AS817" s="149"/>
      <c r="AT817" s="149"/>
      <c r="AU817" s="149"/>
      <c r="AV817" s="149"/>
      <c r="AW817" s="149"/>
      <c r="AX817" s="149"/>
      <c r="AY817" s="149"/>
      <c r="AZ817" s="149"/>
      <c r="BA817" s="149"/>
      <c r="BB817" s="149"/>
      <c r="BC817" s="149"/>
      <c r="BD817" s="149"/>
      <c r="BE817" s="149"/>
      <c r="BF817" s="149"/>
      <c r="BG817" s="149"/>
      <c r="BH817" s="149"/>
      <c r="BI817" s="149"/>
      <c r="BJ817" s="149"/>
      <c r="BK817" s="149"/>
      <c r="BL817" s="149"/>
      <c r="BM817" s="149"/>
      <c r="BN817" s="149"/>
      <c r="BO817" s="149"/>
      <c r="BP817" s="149"/>
      <c r="BQ817" s="149"/>
      <c r="BR817" s="149"/>
      <c r="BS817" s="149"/>
      <c r="BT817" s="149"/>
      <c r="BU817" s="149"/>
      <c r="BV817" s="149"/>
      <c r="BW817" s="149"/>
      <c r="BX817" s="149"/>
      <c r="BY817" s="149"/>
      <c r="BZ817" s="149"/>
      <c r="CA817" s="149"/>
      <c r="CB817" s="149"/>
      <c r="CC817" s="149"/>
      <c r="CD817" s="149"/>
      <c r="CE817" s="149"/>
      <c r="CF817" s="149"/>
      <c r="CG817" s="149"/>
      <c r="CH817" s="149"/>
      <c r="CI817" s="149"/>
      <c r="CJ817" s="149"/>
      <c r="CK817" s="149"/>
      <c r="CL817" s="149"/>
      <c r="CM817" s="149"/>
      <c r="CN817" s="149"/>
      <c r="CO817" s="149"/>
      <c r="CP817" s="149"/>
      <c r="CQ817" s="149"/>
      <c r="CR817" s="149"/>
      <c r="CS817" s="149"/>
      <c r="CT817" s="149"/>
      <c r="CU817" s="149"/>
      <c r="CV817" s="149"/>
      <c r="CW817" s="149"/>
      <c r="CX817" s="149"/>
      <c r="CY817" s="149"/>
      <c r="CZ817" s="149"/>
      <c r="DA817" s="149"/>
      <c r="DB817" s="149"/>
      <c r="DC817" s="149"/>
      <c r="DD817" s="149"/>
      <c r="DE817" s="149"/>
      <c r="DF817" s="149"/>
      <c r="DG817" s="149"/>
      <c r="DH817" s="149"/>
      <c r="DI817" s="149"/>
    </row>
    <row r="818" spans="1:113" s="113" customFormat="1" ht="21.75" hidden="1" customHeight="1">
      <c r="A818" s="129">
        <f>IF(B817&lt;&gt;"",COUNTA(B$6:B817),"")</f>
        <v>812</v>
      </c>
      <c r="B818" s="217">
        <v>12803</v>
      </c>
      <c r="C818" s="249" t="s">
        <v>652</v>
      </c>
      <c r="D818" s="198">
        <v>2891</v>
      </c>
      <c r="E818" s="215" t="str">
        <f>VLOOKUP($B818,'trong tai xe'!A$1:B$201,2,0)</f>
        <v>2.5T</v>
      </c>
      <c r="F818" s="64" t="s">
        <v>86</v>
      </c>
      <c r="G818" s="132" t="str">
        <f>VLOOKUP(F818,Destination!$B$3:$E$337,2,0)</f>
        <v>Binh Duong</v>
      </c>
      <c r="H818" s="133">
        <f>VLOOKUP(F818,Destination!$B$2:$E$337,4,0)</f>
        <v>25</v>
      </c>
      <c r="I818" s="133">
        <f t="shared" si="26"/>
        <v>30</v>
      </c>
      <c r="J818" s="134">
        <f>INDEX(Cost!$A$2:$G$26,MATCH(I818,Cost!$A$2:$A$26,0),MATCH($E818,Cost!$A$2:$G$2,0))</f>
        <v>514557</v>
      </c>
      <c r="K818" s="141"/>
      <c r="L818" s="142"/>
      <c r="M818" s="228">
        <f t="shared" si="27"/>
        <v>514557</v>
      </c>
      <c r="N818" s="230"/>
      <c r="O818" s="144" t="str">
        <f>VLOOKUP($F818,Destination!B$3:G$338,6,0)</f>
        <v>BOARD</v>
      </c>
      <c r="P818" s="231"/>
      <c r="Q818" s="198"/>
      <c r="AI818" s="149"/>
      <c r="AJ818" s="149"/>
      <c r="AK818" s="149"/>
      <c r="AL818" s="149"/>
      <c r="AM818" s="149"/>
      <c r="AN818" s="149"/>
      <c r="AO818" s="149"/>
      <c r="AP818" s="149"/>
      <c r="AQ818" s="149"/>
      <c r="AR818" s="149"/>
      <c r="AS818" s="149"/>
      <c r="AT818" s="149"/>
      <c r="AU818" s="149"/>
      <c r="AV818" s="149"/>
      <c r="AW818" s="149"/>
      <c r="AX818" s="149"/>
      <c r="AY818" s="149"/>
      <c r="AZ818" s="149"/>
      <c r="BA818" s="149"/>
      <c r="BB818" s="149"/>
      <c r="BC818" s="149"/>
      <c r="BD818" s="149"/>
      <c r="BE818" s="149"/>
      <c r="BF818" s="149"/>
      <c r="BG818" s="149"/>
      <c r="BH818" s="149"/>
      <c r="BI818" s="149"/>
      <c r="BJ818" s="149"/>
      <c r="BK818" s="149"/>
      <c r="BL818" s="149"/>
      <c r="BM818" s="149"/>
      <c r="BN818" s="149"/>
      <c r="BO818" s="149"/>
      <c r="BP818" s="149"/>
      <c r="BQ818" s="149"/>
      <c r="BR818" s="149"/>
      <c r="BS818" s="149"/>
      <c r="BT818" s="149"/>
      <c r="BU818" s="149"/>
      <c r="BV818" s="149"/>
      <c r="BW818" s="149"/>
      <c r="BX818" s="149"/>
      <c r="BY818" s="149"/>
      <c r="BZ818" s="149"/>
      <c r="CA818" s="149"/>
      <c r="CB818" s="149"/>
      <c r="CC818" s="149"/>
      <c r="CD818" s="149"/>
      <c r="CE818" s="149"/>
      <c r="CF818" s="149"/>
      <c r="CG818" s="149"/>
      <c r="CH818" s="149"/>
      <c r="CI818" s="149"/>
      <c r="CJ818" s="149"/>
      <c r="CK818" s="149"/>
      <c r="CL818" s="149"/>
      <c r="CM818" s="149"/>
      <c r="CN818" s="149"/>
      <c r="CO818" s="149"/>
      <c r="CP818" s="149"/>
      <c r="CQ818" s="149"/>
      <c r="CR818" s="149"/>
      <c r="CS818" s="149"/>
      <c r="CT818" s="149"/>
      <c r="CU818" s="149"/>
      <c r="CV818" s="149"/>
      <c r="CW818" s="149"/>
      <c r="CX818" s="149"/>
      <c r="CY818" s="149"/>
      <c r="CZ818" s="149"/>
      <c r="DA818" s="149"/>
      <c r="DB818" s="149"/>
      <c r="DC818" s="149"/>
      <c r="DD818" s="149"/>
      <c r="DE818" s="149"/>
      <c r="DF818" s="149"/>
      <c r="DG818" s="149"/>
      <c r="DH818" s="149"/>
      <c r="DI818" s="149"/>
    </row>
    <row r="819" spans="1:113" s="113" customFormat="1" ht="21.75" customHeight="1">
      <c r="A819" s="129">
        <f>IF(B818&lt;&gt;"",COUNTA(B$6:B818),"")</f>
        <v>813</v>
      </c>
      <c r="B819" s="217">
        <v>8548</v>
      </c>
      <c r="C819" s="249" t="s">
        <v>652</v>
      </c>
      <c r="D819" s="198">
        <v>2905</v>
      </c>
      <c r="E819" s="215" t="str">
        <f>VLOOKUP($B819,'trong tai xe'!A$1:B$201,2,0)</f>
        <v>2.5T</v>
      </c>
      <c r="F819" s="64" t="s">
        <v>86</v>
      </c>
      <c r="G819" s="132" t="str">
        <f>VLOOKUP(F819,Destination!$B$3:$E$337,2,0)</f>
        <v>Binh Duong</v>
      </c>
      <c r="H819" s="133">
        <f>VLOOKUP(F819,Destination!$B$2:$E$337,4,0)</f>
        <v>25</v>
      </c>
      <c r="I819" s="133">
        <f t="shared" si="26"/>
        <v>30</v>
      </c>
      <c r="J819" s="134">
        <f>INDEX(Cost!$A$2:$G$26,MATCH(I819,Cost!$A$2:$A$26,0),MATCH($E819,Cost!$A$2:$G$2,0))</f>
        <v>514557</v>
      </c>
      <c r="K819" s="141"/>
      <c r="L819" s="142"/>
      <c r="M819" s="228">
        <f t="shared" si="27"/>
        <v>514557</v>
      </c>
      <c r="N819" s="230"/>
      <c r="O819" s="144" t="str">
        <f>VLOOKUP($F819,Destination!B$3:G$338,6,0)</f>
        <v>BOARD</v>
      </c>
      <c r="P819" s="231"/>
      <c r="Q819" s="198"/>
      <c r="AI819" s="149"/>
      <c r="AJ819" s="149"/>
      <c r="AK819" s="149"/>
      <c r="AL819" s="149"/>
      <c r="AM819" s="149"/>
      <c r="AN819" s="149"/>
      <c r="AO819" s="149"/>
      <c r="AP819" s="149"/>
      <c r="AQ819" s="149"/>
      <c r="AR819" s="149"/>
      <c r="AS819" s="149"/>
      <c r="AT819" s="149"/>
      <c r="AU819" s="149"/>
      <c r="AV819" s="149"/>
      <c r="AW819" s="149"/>
      <c r="AX819" s="149"/>
      <c r="AY819" s="149"/>
      <c r="AZ819" s="149"/>
      <c r="BA819" s="149"/>
      <c r="BB819" s="149"/>
      <c r="BC819" s="149"/>
      <c r="BD819" s="149"/>
      <c r="BE819" s="149"/>
      <c r="BF819" s="149"/>
      <c r="BG819" s="149"/>
      <c r="BH819" s="149"/>
      <c r="BI819" s="149"/>
      <c r="BJ819" s="149"/>
      <c r="BK819" s="149"/>
      <c r="BL819" s="149"/>
      <c r="BM819" s="149"/>
      <c r="BN819" s="149"/>
      <c r="BO819" s="149"/>
      <c r="BP819" s="149"/>
      <c r="BQ819" s="149"/>
      <c r="BR819" s="149"/>
      <c r="BS819" s="149"/>
      <c r="BT819" s="149"/>
      <c r="BU819" s="149"/>
      <c r="BV819" s="149"/>
      <c r="BW819" s="149"/>
      <c r="BX819" s="149"/>
      <c r="BY819" s="149"/>
      <c r="BZ819" s="149"/>
      <c r="CA819" s="149"/>
      <c r="CB819" s="149"/>
      <c r="CC819" s="149"/>
      <c r="CD819" s="149"/>
      <c r="CE819" s="149"/>
      <c r="CF819" s="149"/>
      <c r="CG819" s="149"/>
      <c r="CH819" s="149"/>
      <c r="CI819" s="149"/>
      <c r="CJ819" s="149"/>
      <c r="CK819" s="149"/>
      <c r="CL819" s="149"/>
      <c r="CM819" s="149"/>
      <c r="CN819" s="149"/>
      <c r="CO819" s="149"/>
      <c r="CP819" s="149"/>
      <c r="CQ819" s="149"/>
      <c r="CR819" s="149"/>
      <c r="CS819" s="149"/>
      <c r="CT819" s="149"/>
      <c r="CU819" s="149"/>
      <c r="CV819" s="149"/>
      <c r="CW819" s="149"/>
      <c r="CX819" s="149"/>
      <c r="CY819" s="149"/>
      <c r="CZ819" s="149"/>
      <c r="DA819" s="149"/>
      <c r="DB819" s="149"/>
      <c r="DC819" s="149"/>
      <c r="DD819" s="149"/>
      <c r="DE819" s="149"/>
      <c r="DF819" s="149"/>
      <c r="DG819" s="149"/>
      <c r="DH819" s="149"/>
      <c r="DI819" s="149"/>
    </row>
    <row r="820" spans="1:113" s="113" customFormat="1" ht="21.75" hidden="1" customHeight="1">
      <c r="A820" s="129">
        <f>IF(B819&lt;&gt;"",COUNTA(B$6:B819),"")</f>
        <v>814</v>
      </c>
      <c r="B820" s="217">
        <v>2634</v>
      </c>
      <c r="C820" s="249" t="s">
        <v>653</v>
      </c>
      <c r="D820" s="198">
        <v>3153</v>
      </c>
      <c r="E820" s="215" t="str">
        <f>VLOOKUP($B820,'trong tai xe'!A$1:B$201,2,0)</f>
        <v>5T</v>
      </c>
      <c r="F820" s="262" t="s">
        <v>69</v>
      </c>
      <c r="G820" s="132" t="str">
        <f>VLOOKUP(F820,Destination!$B$3:$E$337,2,0)</f>
        <v>HCM(Q9)</v>
      </c>
      <c r="H820" s="133">
        <f>VLOOKUP(F820,Destination!$B$2:$E$337,4,0)</f>
        <v>27</v>
      </c>
      <c r="I820" s="133">
        <f t="shared" si="26"/>
        <v>30</v>
      </c>
      <c r="J820" s="134">
        <f>INDEX(Cost!$A$2:$G$26,MATCH(I820,Cost!$A$2:$A$26,0),MATCH($E820,Cost!$A$2:$G$2,0))</f>
        <v>691065</v>
      </c>
      <c r="K820" s="141"/>
      <c r="L820" s="142"/>
      <c r="M820" s="228">
        <f t="shared" si="27"/>
        <v>691065</v>
      </c>
      <c r="N820" s="230"/>
      <c r="O820" s="144" t="str">
        <f>VLOOKUP($F820,Destination!B$3:G$338,6,0)</f>
        <v>THÙNG</v>
      </c>
      <c r="P820" s="231"/>
      <c r="Q820" s="198"/>
      <c r="AI820" s="149"/>
      <c r="AJ820" s="149"/>
      <c r="AK820" s="149"/>
      <c r="AL820" s="149"/>
      <c r="AM820" s="149"/>
      <c r="AN820" s="149"/>
      <c r="AO820" s="149"/>
      <c r="AP820" s="149"/>
      <c r="AQ820" s="149"/>
      <c r="AR820" s="149"/>
      <c r="AS820" s="149"/>
      <c r="AT820" s="149"/>
      <c r="AU820" s="149"/>
      <c r="AV820" s="149"/>
      <c r="AW820" s="149"/>
      <c r="AX820" s="149"/>
      <c r="AY820" s="149"/>
      <c r="AZ820" s="149"/>
      <c r="BA820" s="149"/>
      <c r="BB820" s="149"/>
      <c r="BC820" s="149"/>
      <c r="BD820" s="149"/>
      <c r="BE820" s="149"/>
      <c r="BF820" s="149"/>
      <c r="BG820" s="149"/>
      <c r="BH820" s="149"/>
      <c r="BI820" s="149"/>
      <c r="BJ820" s="149"/>
      <c r="BK820" s="149"/>
      <c r="BL820" s="149"/>
      <c r="BM820" s="149"/>
      <c r="BN820" s="149"/>
      <c r="BO820" s="149"/>
      <c r="BP820" s="149"/>
      <c r="BQ820" s="149"/>
      <c r="BR820" s="149"/>
      <c r="BS820" s="149"/>
      <c r="BT820" s="149"/>
      <c r="BU820" s="149"/>
      <c r="BV820" s="149"/>
      <c r="BW820" s="149"/>
      <c r="BX820" s="149"/>
      <c r="BY820" s="149"/>
      <c r="BZ820" s="149"/>
      <c r="CA820" s="149"/>
      <c r="CB820" s="149"/>
      <c r="CC820" s="149"/>
      <c r="CD820" s="149"/>
      <c r="CE820" s="149"/>
      <c r="CF820" s="149"/>
      <c r="CG820" s="149"/>
      <c r="CH820" s="149"/>
      <c r="CI820" s="149"/>
      <c r="CJ820" s="149"/>
      <c r="CK820" s="149"/>
      <c r="CL820" s="149"/>
      <c r="CM820" s="149"/>
      <c r="CN820" s="149"/>
      <c r="CO820" s="149"/>
      <c r="CP820" s="149"/>
      <c r="CQ820" s="149"/>
      <c r="CR820" s="149"/>
      <c r="CS820" s="149"/>
      <c r="CT820" s="149"/>
      <c r="CU820" s="149"/>
      <c r="CV820" s="149"/>
      <c r="CW820" s="149"/>
      <c r="CX820" s="149"/>
      <c r="CY820" s="149"/>
      <c r="CZ820" s="149"/>
      <c r="DA820" s="149"/>
      <c r="DB820" s="149"/>
      <c r="DC820" s="149"/>
      <c r="DD820" s="149"/>
      <c r="DE820" s="149"/>
      <c r="DF820" s="149"/>
      <c r="DG820" s="149"/>
      <c r="DH820" s="149"/>
      <c r="DI820" s="149"/>
    </row>
    <row r="821" spans="1:113" s="113" customFormat="1" ht="21.75" hidden="1" customHeight="1">
      <c r="A821" s="129">
        <f>IF(B820&lt;&gt;"",COUNTA(B$6:B820),"")</f>
        <v>815</v>
      </c>
      <c r="B821" s="217">
        <v>46785</v>
      </c>
      <c r="C821" s="249" t="s">
        <v>653</v>
      </c>
      <c r="D821" s="198">
        <v>3135</v>
      </c>
      <c r="E821" s="215" t="str">
        <f>VLOOKUP($B821,'trong tai xe'!A$1:B$201,2,0)</f>
        <v>2.5T</v>
      </c>
      <c r="F821" s="262" t="s">
        <v>82</v>
      </c>
      <c r="G821" s="132" t="str">
        <f>VLOOKUP(F821,Destination!$B$3:$E$337,2,0)</f>
        <v>HCM</v>
      </c>
      <c r="H821" s="133">
        <f>VLOOKUP(F821,Destination!$B$2:$E$337,4,0)</f>
        <v>35</v>
      </c>
      <c r="I821" s="133">
        <f t="shared" si="26"/>
        <v>40</v>
      </c>
      <c r="J821" s="134">
        <f>INDEX(Cost!$A$2:$G$26,MATCH(I821,Cost!$A$2:$A$26,0),MATCH($E821,Cost!$A$2:$G$2,0))</f>
        <v>579395</v>
      </c>
      <c r="K821" s="141"/>
      <c r="L821" s="142"/>
      <c r="M821" s="228">
        <f t="shared" si="27"/>
        <v>579395</v>
      </c>
      <c r="N821" s="230"/>
      <c r="O821" s="144" t="str">
        <f>VLOOKUP($F821,Destination!B$3:G$338,6,0)</f>
        <v>BOARD</v>
      </c>
      <c r="P821" s="231"/>
      <c r="Q821" s="198"/>
      <c r="AI821" s="149"/>
      <c r="AJ821" s="149"/>
      <c r="AK821" s="149"/>
      <c r="AL821" s="149"/>
      <c r="AM821" s="149"/>
      <c r="AN821" s="149"/>
      <c r="AO821" s="149"/>
      <c r="AP821" s="149"/>
      <c r="AQ821" s="149"/>
      <c r="AR821" s="149"/>
      <c r="AS821" s="149"/>
      <c r="AT821" s="149"/>
      <c r="AU821" s="149"/>
      <c r="AV821" s="149"/>
      <c r="AW821" s="149"/>
      <c r="AX821" s="149"/>
      <c r="AY821" s="149"/>
      <c r="AZ821" s="149"/>
      <c r="BA821" s="149"/>
      <c r="BB821" s="149"/>
      <c r="BC821" s="149"/>
      <c r="BD821" s="149"/>
      <c r="BE821" s="149"/>
      <c r="BF821" s="149"/>
      <c r="BG821" s="149"/>
      <c r="BH821" s="149"/>
      <c r="BI821" s="149"/>
      <c r="BJ821" s="149"/>
      <c r="BK821" s="149"/>
      <c r="BL821" s="149"/>
      <c r="BM821" s="149"/>
      <c r="BN821" s="149"/>
      <c r="BO821" s="149"/>
      <c r="BP821" s="149"/>
      <c r="BQ821" s="149"/>
      <c r="BR821" s="149"/>
      <c r="BS821" s="149"/>
      <c r="BT821" s="149"/>
      <c r="BU821" s="149"/>
      <c r="BV821" s="149"/>
      <c r="BW821" s="149"/>
      <c r="BX821" s="149"/>
      <c r="BY821" s="149"/>
      <c r="BZ821" s="149"/>
      <c r="CA821" s="149"/>
      <c r="CB821" s="149"/>
      <c r="CC821" s="149"/>
      <c r="CD821" s="149"/>
      <c r="CE821" s="149"/>
      <c r="CF821" s="149"/>
      <c r="CG821" s="149"/>
      <c r="CH821" s="149"/>
      <c r="CI821" s="149"/>
      <c r="CJ821" s="149"/>
      <c r="CK821" s="149"/>
      <c r="CL821" s="149"/>
      <c r="CM821" s="149"/>
      <c r="CN821" s="149"/>
      <c r="CO821" s="149"/>
      <c r="CP821" s="149"/>
      <c r="CQ821" s="149"/>
      <c r="CR821" s="149"/>
      <c r="CS821" s="149"/>
      <c r="CT821" s="149"/>
      <c r="CU821" s="149"/>
      <c r="CV821" s="149"/>
      <c r="CW821" s="149"/>
      <c r="CX821" s="149"/>
      <c r="CY821" s="149"/>
      <c r="CZ821" s="149"/>
      <c r="DA821" s="149"/>
      <c r="DB821" s="149"/>
      <c r="DC821" s="149"/>
      <c r="DD821" s="149"/>
      <c r="DE821" s="149"/>
      <c r="DF821" s="149"/>
      <c r="DG821" s="149"/>
      <c r="DH821" s="149"/>
      <c r="DI821" s="149"/>
    </row>
    <row r="822" spans="1:113" s="113" customFormat="1" ht="21.75" hidden="1" customHeight="1">
      <c r="A822" s="129">
        <f>IF(B821&lt;&gt;"",COUNTA(B$6:B821),"")</f>
        <v>816</v>
      </c>
      <c r="B822" s="217">
        <v>18806</v>
      </c>
      <c r="C822" s="249" t="s">
        <v>653</v>
      </c>
      <c r="D822" s="198">
        <v>3154</v>
      </c>
      <c r="E822" s="215" t="str">
        <f>VLOOKUP($B822,'trong tai xe'!A$1:B$201,2,0)</f>
        <v>10T</v>
      </c>
      <c r="F822" s="262" t="s">
        <v>103</v>
      </c>
      <c r="G822" s="132" t="str">
        <f>VLOOKUP(F822,Destination!$B$3:$E$337,2,0)</f>
        <v>Binh Duong</v>
      </c>
      <c r="H822" s="133">
        <f>VLOOKUP(F822,Destination!$B$2:$E$337,4,0)</f>
        <v>25</v>
      </c>
      <c r="I822" s="133">
        <f t="shared" si="26"/>
        <v>30</v>
      </c>
      <c r="J822" s="134">
        <f>INDEX(Cost!$A$2:$G$26,MATCH(I822,Cost!$A$2:$A$26,0),MATCH($E822,Cost!$A$2:$G$2,0))</f>
        <v>0</v>
      </c>
      <c r="K822" s="141"/>
      <c r="L822" s="142"/>
      <c r="M822" s="228">
        <f t="shared" si="27"/>
        <v>0</v>
      </c>
      <c r="N822" s="230"/>
      <c r="O822" s="144" t="str">
        <f>VLOOKUP($F822,Destination!B$3:G$338,6,0)</f>
        <v>BOARD</v>
      </c>
      <c r="P822" s="231"/>
      <c r="Q822" s="198"/>
      <c r="AI822" s="149"/>
      <c r="AJ822" s="149"/>
      <c r="AK822" s="149"/>
      <c r="AL822" s="149"/>
      <c r="AM822" s="149"/>
      <c r="AN822" s="149"/>
      <c r="AO822" s="149"/>
      <c r="AP822" s="149"/>
      <c r="AQ822" s="149"/>
      <c r="AR822" s="149"/>
      <c r="AS822" s="149"/>
      <c r="AT822" s="149"/>
      <c r="AU822" s="149"/>
      <c r="AV822" s="149"/>
      <c r="AW822" s="149"/>
      <c r="AX822" s="149"/>
      <c r="AY822" s="149"/>
      <c r="AZ822" s="149"/>
      <c r="BA822" s="149"/>
      <c r="BB822" s="149"/>
      <c r="BC822" s="149"/>
      <c r="BD822" s="149"/>
      <c r="BE822" s="149"/>
      <c r="BF822" s="149"/>
      <c r="BG822" s="149"/>
      <c r="BH822" s="149"/>
      <c r="BI822" s="149"/>
      <c r="BJ822" s="149"/>
      <c r="BK822" s="149"/>
      <c r="BL822" s="149"/>
      <c r="BM822" s="149"/>
      <c r="BN822" s="149"/>
      <c r="BO822" s="149"/>
      <c r="BP822" s="149"/>
      <c r="BQ822" s="149"/>
      <c r="BR822" s="149"/>
      <c r="BS822" s="149"/>
      <c r="BT822" s="149"/>
      <c r="BU822" s="149"/>
      <c r="BV822" s="149"/>
      <c r="BW822" s="149"/>
      <c r="BX822" s="149"/>
      <c r="BY822" s="149"/>
      <c r="BZ822" s="149"/>
      <c r="CA822" s="149"/>
      <c r="CB822" s="149"/>
      <c r="CC822" s="149"/>
      <c r="CD822" s="149"/>
      <c r="CE822" s="149"/>
      <c r="CF822" s="149"/>
      <c r="CG822" s="149"/>
      <c r="CH822" s="149"/>
      <c r="CI822" s="149"/>
      <c r="CJ822" s="149"/>
      <c r="CK822" s="149"/>
      <c r="CL822" s="149"/>
      <c r="CM822" s="149"/>
      <c r="CN822" s="149"/>
      <c r="CO822" s="149"/>
      <c r="CP822" s="149"/>
      <c r="CQ822" s="149"/>
      <c r="CR822" s="149"/>
      <c r="CS822" s="149"/>
      <c r="CT822" s="149"/>
      <c r="CU822" s="149"/>
      <c r="CV822" s="149"/>
      <c r="CW822" s="149"/>
      <c r="CX822" s="149"/>
      <c r="CY822" s="149"/>
      <c r="CZ822" s="149"/>
      <c r="DA822" s="149"/>
      <c r="DB822" s="149"/>
      <c r="DC822" s="149"/>
      <c r="DD822" s="149"/>
      <c r="DE822" s="149"/>
      <c r="DF822" s="149"/>
      <c r="DG822" s="149"/>
      <c r="DH822" s="149"/>
      <c r="DI822" s="149"/>
    </row>
    <row r="823" spans="1:113" s="113" customFormat="1" ht="21.75" hidden="1" customHeight="1">
      <c r="A823" s="129">
        <f>IF(B822&lt;&gt;"",COUNTA(B$6:B822),"")</f>
        <v>817</v>
      </c>
      <c r="B823" s="254" t="s">
        <v>41</v>
      </c>
      <c r="C823" s="249" t="s">
        <v>653</v>
      </c>
      <c r="D823" s="198">
        <v>3155</v>
      </c>
      <c r="E823" s="215" t="str">
        <f>VLOOKUP($B823,'trong tai xe'!A$1:B$201,2,0)</f>
        <v>5T</v>
      </c>
      <c r="F823" s="262" t="s">
        <v>96</v>
      </c>
      <c r="G823" s="132" t="str">
        <f>VLOOKUP(F823,Destination!$B$3:$E$337,2,0)</f>
        <v>SONG THAN</v>
      </c>
      <c r="H823" s="133">
        <f>VLOOKUP(F823,Destination!$B$2:$E$337,4,0)</f>
        <v>17</v>
      </c>
      <c r="I823" s="133">
        <f t="shared" si="26"/>
        <v>20</v>
      </c>
      <c r="J823" s="134">
        <f>INDEX(Cost!$A$2:$G$26,MATCH(I823,Cost!$A$2:$A$26,0),MATCH($E823,Cost!$A$2:$G$2,0))</f>
        <v>604857</v>
      </c>
      <c r="K823" s="141"/>
      <c r="L823" s="142"/>
      <c r="M823" s="228">
        <f t="shared" si="27"/>
        <v>604857</v>
      </c>
      <c r="N823" s="230"/>
      <c r="O823" s="144" t="str">
        <f>VLOOKUP($F823,Destination!B$3:G$338,6,0)</f>
        <v>THÙNG</v>
      </c>
      <c r="P823" s="231"/>
      <c r="Q823" s="198"/>
      <c r="AI823" s="149"/>
      <c r="AJ823" s="149"/>
      <c r="AK823" s="149"/>
      <c r="AL823" s="149"/>
      <c r="AM823" s="149"/>
      <c r="AN823" s="149"/>
      <c r="AO823" s="149"/>
      <c r="AP823" s="149"/>
      <c r="AQ823" s="149"/>
      <c r="AR823" s="149"/>
      <c r="AS823" s="149"/>
      <c r="AT823" s="149"/>
      <c r="AU823" s="149"/>
      <c r="AV823" s="149"/>
      <c r="AW823" s="149"/>
      <c r="AX823" s="149"/>
      <c r="AY823" s="149"/>
      <c r="AZ823" s="149"/>
      <c r="BA823" s="149"/>
      <c r="BB823" s="149"/>
      <c r="BC823" s="149"/>
      <c r="BD823" s="149"/>
      <c r="BE823" s="149"/>
      <c r="BF823" s="149"/>
      <c r="BG823" s="149"/>
      <c r="BH823" s="149"/>
      <c r="BI823" s="149"/>
      <c r="BJ823" s="149"/>
      <c r="BK823" s="149"/>
      <c r="BL823" s="149"/>
      <c r="BM823" s="149"/>
      <c r="BN823" s="149"/>
      <c r="BO823" s="149"/>
      <c r="BP823" s="149"/>
      <c r="BQ823" s="149"/>
      <c r="BR823" s="149"/>
      <c r="BS823" s="149"/>
      <c r="BT823" s="149"/>
      <c r="BU823" s="149"/>
      <c r="BV823" s="149"/>
      <c r="BW823" s="149"/>
      <c r="BX823" s="149"/>
      <c r="BY823" s="149"/>
      <c r="BZ823" s="149"/>
      <c r="CA823" s="149"/>
      <c r="CB823" s="149"/>
      <c r="CC823" s="149"/>
      <c r="CD823" s="149"/>
      <c r="CE823" s="149"/>
      <c r="CF823" s="149"/>
      <c r="CG823" s="149"/>
      <c r="CH823" s="149"/>
      <c r="CI823" s="149"/>
      <c r="CJ823" s="149"/>
      <c r="CK823" s="149"/>
      <c r="CL823" s="149"/>
      <c r="CM823" s="149"/>
      <c r="CN823" s="149"/>
      <c r="CO823" s="149"/>
      <c r="CP823" s="149"/>
      <c r="CQ823" s="149"/>
      <c r="CR823" s="149"/>
      <c r="CS823" s="149"/>
      <c r="CT823" s="149"/>
      <c r="CU823" s="149"/>
      <c r="CV823" s="149"/>
      <c r="CW823" s="149"/>
      <c r="CX823" s="149"/>
      <c r="CY823" s="149"/>
      <c r="CZ823" s="149"/>
      <c r="DA823" s="149"/>
      <c r="DB823" s="149"/>
      <c r="DC823" s="149"/>
      <c r="DD823" s="149"/>
      <c r="DE823" s="149"/>
      <c r="DF823" s="149"/>
      <c r="DG823" s="149"/>
      <c r="DH823" s="149"/>
      <c r="DI823" s="149"/>
    </row>
    <row r="824" spans="1:113" s="113" customFormat="1" ht="21.75" hidden="1" customHeight="1">
      <c r="A824" s="129">
        <f>IF(B823&lt;&gt;"",COUNTA(B$6:B823),"")</f>
        <v>818</v>
      </c>
      <c r="B824" s="217">
        <v>3297</v>
      </c>
      <c r="C824" s="249" t="s">
        <v>653</v>
      </c>
      <c r="D824" s="198">
        <v>3130</v>
      </c>
      <c r="E824" s="215" t="str">
        <f>VLOOKUP($B824,'trong tai xe'!A$1:B$201,2,0)</f>
        <v>8T</v>
      </c>
      <c r="F824" s="262" t="s">
        <v>103</v>
      </c>
      <c r="G824" s="132" t="str">
        <f>VLOOKUP(F824,Destination!$B$3:$E$337,2,0)</f>
        <v>Binh Duong</v>
      </c>
      <c r="H824" s="133">
        <f>VLOOKUP(F824,Destination!$B$2:$E$337,4,0)</f>
        <v>25</v>
      </c>
      <c r="I824" s="133">
        <f t="shared" si="26"/>
        <v>30</v>
      </c>
      <c r="J824" s="134">
        <f>INDEX(Cost!$A$2:$G$26,MATCH(I824,Cost!$A$2:$A$26,0),MATCH($E824,Cost!$A$2:$G$2,0))</f>
        <v>1159225</v>
      </c>
      <c r="K824" s="141"/>
      <c r="L824" s="142"/>
      <c r="M824" s="228">
        <f t="shared" si="27"/>
        <v>1159225</v>
      </c>
      <c r="N824" s="230"/>
      <c r="O824" s="144" t="str">
        <f>VLOOKUP($F824,Destination!B$3:G$338,6,0)</f>
        <v>BOARD</v>
      </c>
      <c r="P824" s="231"/>
      <c r="Q824" s="198"/>
      <c r="AI824" s="149"/>
      <c r="AJ824" s="149"/>
      <c r="AK824" s="149"/>
      <c r="AL824" s="149"/>
      <c r="AM824" s="149"/>
      <c r="AN824" s="149"/>
      <c r="AO824" s="149"/>
      <c r="AP824" s="149"/>
      <c r="AQ824" s="149"/>
      <c r="AR824" s="149"/>
      <c r="AS824" s="149"/>
      <c r="AT824" s="149"/>
      <c r="AU824" s="149"/>
      <c r="AV824" s="149"/>
      <c r="AW824" s="149"/>
      <c r="AX824" s="149"/>
      <c r="AY824" s="149"/>
      <c r="AZ824" s="149"/>
      <c r="BA824" s="149"/>
      <c r="BB824" s="149"/>
      <c r="BC824" s="149"/>
      <c r="BD824" s="149"/>
      <c r="BE824" s="149"/>
      <c r="BF824" s="149"/>
      <c r="BG824" s="149"/>
      <c r="BH824" s="149"/>
      <c r="BI824" s="149"/>
      <c r="BJ824" s="149"/>
      <c r="BK824" s="149"/>
      <c r="BL824" s="149"/>
      <c r="BM824" s="149"/>
      <c r="BN824" s="149"/>
      <c r="BO824" s="149"/>
      <c r="BP824" s="149"/>
      <c r="BQ824" s="149"/>
      <c r="BR824" s="149"/>
      <c r="BS824" s="149"/>
      <c r="BT824" s="149"/>
      <c r="BU824" s="149"/>
      <c r="BV824" s="149"/>
      <c r="BW824" s="149"/>
      <c r="BX824" s="149"/>
      <c r="BY824" s="149"/>
      <c r="BZ824" s="149"/>
      <c r="CA824" s="149"/>
      <c r="CB824" s="149"/>
      <c r="CC824" s="149"/>
      <c r="CD824" s="149"/>
      <c r="CE824" s="149"/>
      <c r="CF824" s="149"/>
      <c r="CG824" s="149"/>
      <c r="CH824" s="149"/>
      <c r="CI824" s="149"/>
      <c r="CJ824" s="149"/>
      <c r="CK824" s="149"/>
      <c r="CL824" s="149"/>
      <c r="CM824" s="149"/>
      <c r="CN824" s="149"/>
      <c r="CO824" s="149"/>
      <c r="CP824" s="149"/>
      <c r="CQ824" s="149"/>
      <c r="CR824" s="149"/>
      <c r="CS824" s="149"/>
      <c r="CT824" s="149"/>
      <c r="CU824" s="149"/>
      <c r="CV824" s="149"/>
      <c r="CW824" s="149"/>
      <c r="CX824" s="149"/>
      <c r="CY824" s="149"/>
      <c r="CZ824" s="149"/>
      <c r="DA824" s="149"/>
      <c r="DB824" s="149"/>
      <c r="DC824" s="149"/>
      <c r="DD824" s="149"/>
      <c r="DE824" s="149"/>
      <c r="DF824" s="149"/>
      <c r="DG824" s="149"/>
      <c r="DH824" s="149"/>
      <c r="DI824" s="149"/>
    </row>
    <row r="825" spans="1:113" s="113" customFormat="1" ht="21.75" hidden="1" customHeight="1">
      <c r="A825" s="129">
        <f>IF(B824&lt;&gt;"",COUNTA(B$6:B824),"")</f>
        <v>819</v>
      </c>
      <c r="B825" s="217">
        <v>4662</v>
      </c>
      <c r="C825" s="249" t="s">
        <v>653</v>
      </c>
      <c r="D825" s="198">
        <v>3114</v>
      </c>
      <c r="E825" s="215" t="str">
        <f>VLOOKUP($B825,'trong tai xe'!A$1:B$201,2,0)</f>
        <v>2.5T</v>
      </c>
      <c r="F825" s="262" t="s">
        <v>69</v>
      </c>
      <c r="G825" s="132" t="str">
        <f>VLOOKUP(F825,Destination!$B$3:$E$337,2,0)</f>
        <v>HCM(Q9)</v>
      </c>
      <c r="H825" s="133">
        <f>VLOOKUP(F825,Destination!$B$2:$E$337,4,0)</f>
        <v>27</v>
      </c>
      <c r="I825" s="133">
        <f t="shared" si="26"/>
        <v>30</v>
      </c>
      <c r="J825" s="134">
        <f>INDEX(Cost!$A$2:$G$26,MATCH(I825,Cost!$A$2:$A$26,0),MATCH($E825,Cost!$A$2:$G$2,0))</f>
        <v>514557</v>
      </c>
      <c r="K825" s="141"/>
      <c r="L825" s="142"/>
      <c r="M825" s="228">
        <f t="shared" si="27"/>
        <v>514557</v>
      </c>
      <c r="N825" s="230"/>
      <c r="O825" s="144" t="str">
        <f>VLOOKUP($F825,Destination!B$3:G$338,6,0)</f>
        <v>THÙNG</v>
      </c>
      <c r="P825" s="231"/>
      <c r="Q825" s="198"/>
      <c r="AI825" s="149"/>
      <c r="AJ825" s="149"/>
      <c r="AK825" s="149"/>
      <c r="AL825" s="149"/>
      <c r="AM825" s="149"/>
      <c r="AN825" s="149"/>
      <c r="AO825" s="149"/>
      <c r="AP825" s="149"/>
      <c r="AQ825" s="149"/>
      <c r="AR825" s="149"/>
      <c r="AS825" s="149"/>
      <c r="AT825" s="149"/>
      <c r="AU825" s="149"/>
      <c r="AV825" s="149"/>
      <c r="AW825" s="149"/>
      <c r="AX825" s="149"/>
      <c r="AY825" s="149"/>
      <c r="AZ825" s="149"/>
      <c r="BA825" s="149"/>
      <c r="BB825" s="149"/>
      <c r="BC825" s="149"/>
      <c r="BD825" s="149"/>
      <c r="BE825" s="149"/>
      <c r="BF825" s="149"/>
      <c r="BG825" s="149"/>
      <c r="BH825" s="149"/>
      <c r="BI825" s="149"/>
      <c r="BJ825" s="149"/>
      <c r="BK825" s="149"/>
      <c r="BL825" s="149"/>
      <c r="BM825" s="149"/>
      <c r="BN825" s="149"/>
      <c r="BO825" s="149"/>
      <c r="BP825" s="149"/>
      <c r="BQ825" s="149"/>
      <c r="BR825" s="149"/>
      <c r="BS825" s="149"/>
      <c r="BT825" s="149"/>
      <c r="BU825" s="149"/>
      <c r="BV825" s="149"/>
      <c r="BW825" s="149"/>
      <c r="BX825" s="149"/>
      <c r="BY825" s="149"/>
      <c r="BZ825" s="149"/>
      <c r="CA825" s="149"/>
      <c r="CB825" s="149"/>
      <c r="CC825" s="149"/>
      <c r="CD825" s="149"/>
      <c r="CE825" s="149"/>
      <c r="CF825" s="149"/>
      <c r="CG825" s="149"/>
      <c r="CH825" s="149"/>
      <c r="CI825" s="149"/>
      <c r="CJ825" s="149"/>
      <c r="CK825" s="149"/>
      <c r="CL825" s="149"/>
      <c r="CM825" s="149"/>
      <c r="CN825" s="149"/>
      <c r="CO825" s="149"/>
      <c r="CP825" s="149"/>
      <c r="CQ825" s="149"/>
      <c r="CR825" s="149"/>
      <c r="CS825" s="149"/>
      <c r="CT825" s="149"/>
      <c r="CU825" s="149"/>
      <c r="CV825" s="149"/>
      <c r="CW825" s="149"/>
      <c r="CX825" s="149"/>
      <c r="CY825" s="149"/>
      <c r="CZ825" s="149"/>
      <c r="DA825" s="149"/>
      <c r="DB825" s="149"/>
      <c r="DC825" s="149"/>
      <c r="DD825" s="149"/>
      <c r="DE825" s="149"/>
      <c r="DF825" s="149"/>
      <c r="DG825" s="149"/>
      <c r="DH825" s="149"/>
      <c r="DI825" s="149"/>
    </row>
    <row r="826" spans="1:113" s="113" customFormat="1" ht="21.75" hidden="1" customHeight="1">
      <c r="A826" s="129">
        <f>IF(B825&lt;&gt;"",COUNTA(B$6:B825),"")</f>
        <v>820</v>
      </c>
      <c r="B826" s="217">
        <v>6980</v>
      </c>
      <c r="C826" s="249" t="s">
        <v>653</v>
      </c>
      <c r="D826" s="198">
        <v>3116</v>
      </c>
      <c r="E826" s="215" t="str">
        <f>VLOOKUP($B826,'trong tai xe'!A$1:B$201,2,0)</f>
        <v>5T</v>
      </c>
      <c r="F826" s="262" t="s">
        <v>69</v>
      </c>
      <c r="G826" s="132" t="str">
        <f>VLOOKUP(F826,Destination!$B$3:$E$337,2,0)</f>
        <v>HCM(Q9)</v>
      </c>
      <c r="H826" s="133">
        <f>VLOOKUP(F826,Destination!$B$2:$E$337,4,0)</f>
        <v>27</v>
      </c>
      <c r="I826" s="133">
        <f t="shared" si="26"/>
        <v>30</v>
      </c>
      <c r="J826" s="134">
        <f>INDEX(Cost!$A$2:$G$26,MATCH(I826,Cost!$A$2:$A$26,0),MATCH($E826,Cost!$A$2:$G$2,0))</f>
        <v>691065</v>
      </c>
      <c r="K826" s="141"/>
      <c r="L826" s="142"/>
      <c r="M826" s="228">
        <f t="shared" si="27"/>
        <v>691065</v>
      </c>
      <c r="N826" s="230"/>
      <c r="O826" s="144" t="str">
        <f>VLOOKUP($F826,Destination!B$3:G$338,6,0)</f>
        <v>THÙNG</v>
      </c>
      <c r="P826" s="231"/>
      <c r="Q826" s="198"/>
      <c r="AI826" s="149"/>
      <c r="AJ826" s="149"/>
      <c r="AK826" s="149"/>
      <c r="AL826" s="149"/>
      <c r="AM826" s="149"/>
      <c r="AN826" s="149"/>
      <c r="AO826" s="149"/>
      <c r="AP826" s="149"/>
      <c r="AQ826" s="149"/>
      <c r="AR826" s="149"/>
      <c r="AS826" s="149"/>
      <c r="AT826" s="149"/>
      <c r="AU826" s="149"/>
      <c r="AV826" s="149"/>
      <c r="AW826" s="149"/>
      <c r="AX826" s="149"/>
      <c r="AY826" s="149"/>
      <c r="AZ826" s="149"/>
      <c r="BA826" s="149"/>
      <c r="BB826" s="149"/>
      <c r="BC826" s="149"/>
      <c r="BD826" s="149"/>
      <c r="BE826" s="149"/>
      <c r="BF826" s="149"/>
      <c r="BG826" s="149"/>
      <c r="BH826" s="149"/>
      <c r="BI826" s="149"/>
      <c r="BJ826" s="149"/>
      <c r="BK826" s="149"/>
      <c r="BL826" s="149"/>
      <c r="BM826" s="149"/>
      <c r="BN826" s="149"/>
      <c r="BO826" s="149"/>
      <c r="BP826" s="149"/>
      <c r="BQ826" s="149"/>
      <c r="BR826" s="149"/>
      <c r="BS826" s="149"/>
      <c r="BT826" s="149"/>
      <c r="BU826" s="149"/>
      <c r="BV826" s="149"/>
      <c r="BW826" s="149"/>
      <c r="BX826" s="149"/>
      <c r="BY826" s="149"/>
      <c r="BZ826" s="149"/>
      <c r="CA826" s="149"/>
      <c r="CB826" s="149"/>
      <c r="CC826" s="149"/>
      <c r="CD826" s="149"/>
      <c r="CE826" s="149"/>
      <c r="CF826" s="149"/>
      <c r="CG826" s="149"/>
      <c r="CH826" s="149"/>
      <c r="CI826" s="149"/>
      <c r="CJ826" s="149"/>
      <c r="CK826" s="149"/>
      <c r="CL826" s="149"/>
      <c r="CM826" s="149"/>
      <c r="CN826" s="149"/>
      <c r="CO826" s="149"/>
      <c r="CP826" s="149"/>
      <c r="CQ826" s="149"/>
      <c r="CR826" s="149"/>
      <c r="CS826" s="149"/>
      <c r="CT826" s="149"/>
      <c r="CU826" s="149"/>
      <c r="CV826" s="149"/>
      <c r="CW826" s="149"/>
      <c r="CX826" s="149"/>
      <c r="CY826" s="149"/>
      <c r="CZ826" s="149"/>
      <c r="DA826" s="149"/>
      <c r="DB826" s="149"/>
      <c r="DC826" s="149"/>
      <c r="DD826" s="149"/>
      <c r="DE826" s="149"/>
      <c r="DF826" s="149"/>
      <c r="DG826" s="149"/>
      <c r="DH826" s="149"/>
      <c r="DI826" s="149"/>
    </row>
    <row r="827" spans="1:113" s="113" customFormat="1" ht="21.75" hidden="1" customHeight="1">
      <c r="A827" s="129">
        <f>IF(B826&lt;&gt;"",COUNTA(B$6:B826),"")</f>
        <v>821</v>
      </c>
      <c r="B827" s="217">
        <v>2959</v>
      </c>
      <c r="C827" s="249" t="s">
        <v>653</v>
      </c>
      <c r="D827" s="198">
        <v>3117</v>
      </c>
      <c r="E827" s="215" t="str">
        <f>VLOOKUP($B827,'trong tai xe'!A$1:B$201,2,0)</f>
        <v>2.5T</v>
      </c>
      <c r="F827" s="262" t="s">
        <v>82</v>
      </c>
      <c r="G827" s="132" t="str">
        <f>VLOOKUP(F827,Destination!$B$3:$E$337,2,0)</f>
        <v>HCM</v>
      </c>
      <c r="H827" s="133">
        <f>VLOOKUP(F827,Destination!$B$2:$E$337,4,0)</f>
        <v>35</v>
      </c>
      <c r="I827" s="133">
        <f t="shared" si="26"/>
        <v>40</v>
      </c>
      <c r="J827" s="134">
        <f>INDEX(Cost!$A$2:$G$26,MATCH(I827,Cost!$A$2:$A$26,0),MATCH($E827,Cost!$A$2:$G$2,0))</f>
        <v>579395</v>
      </c>
      <c r="K827" s="141"/>
      <c r="L827" s="142"/>
      <c r="M827" s="228">
        <f t="shared" si="27"/>
        <v>579395</v>
      </c>
      <c r="N827" s="230"/>
      <c r="O827" s="144" t="str">
        <f>VLOOKUP($F827,Destination!B$3:G$338,6,0)</f>
        <v>BOARD</v>
      </c>
      <c r="P827" s="231"/>
      <c r="Q827" s="198"/>
      <c r="AI827" s="149"/>
      <c r="AJ827" s="149"/>
      <c r="AK827" s="149"/>
      <c r="AL827" s="149"/>
      <c r="AM827" s="149"/>
      <c r="AN827" s="149"/>
      <c r="AO827" s="149"/>
      <c r="AP827" s="149"/>
      <c r="AQ827" s="149"/>
      <c r="AR827" s="149"/>
      <c r="AS827" s="149"/>
      <c r="AT827" s="149"/>
      <c r="AU827" s="149"/>
      <c r="AV827" s="149"/>
      <c r="AW827" s="149"/>
      <c r="AX827" s="149"/>
      <c r="AY827" s="149"/>
      <c r="AZ827" s="149"/>
      <c r="BA827" s="149"/>
      <c r="BB827" s="149"/>
      <c r="BC827" s="149"/>
      <c r="BD827" s="149"/>
      <c r="BE827" s="149"/>
      <c r="BF827" s="149"/>
      <c r="BG827" s="149"/>
      <c r="BH827" s="149"/>
      <c r="BI827" s="149"/>
      <c r="BJ827" s="149"/>
      <c r="BK827" s="149"/>
      <c r="BL827" s="149"/>
      <c r="BM827" s="149"/>
      <c r="BN827" s="149"/>
      <c r="BO827" s="149"/>
      <c r="BP827" s="149"/>
      <c r="BQ827" s="149"/>
      <c r="BR827" s="149"/>
      <c r="BS827" s="149"/>
      <c r="BT827" s="149"/>
      <c r="BU827" s="149"/>
      <c r="BV827" s="149"/>
      <c r="BW827" s="149"/>
      <c r="BX827" s="149"/>
      <c r="BY827" s="149"/>
      <c r="BZ827" s="149"/>
      <c r="CA827" s="149"/>
      <c r="CB827" s="149"/>
      <c r="CC827" s="149"/>
      <c r="CD827" s="149"/>
      <c r="CE827" s="149"/>
      <c r="CF827" s="149"/>
      <c r="CG827" s="149"/>
      <c r="CH827" s="149"/>
      <c r="CI827" s="149"/>
      <c r="CJ827" s="149"/>
      <c r="CK827" s="149"/>
      <c r="CL827" s="149"/>
      <c r="CM827" s="149"/>
      <c r="CN827" s="149"/>
      <c r="CO827" s="149"/>
      <c r="CP827" s="149"/>
      <c r="CQ827" s="149"/>
      <c r="CR827" s="149"/>
      <c r="CS827" s="149"/>
      <c r="CT827" s="149"/>
      <c r="CU827" s="149"/>
      <c r="CV827" s="149"/>
      <c r="CW827" s="149"/>
      <c r="CX827" s="149"/>
      <c r="CY827" s="149"/>
      <c r="CZ827" s="149"/>
      <c r="DA827" s="149"/>
      <c r="DB827" s="149"/>
      <c r="DC827" s="149"/>
      <c r="DD827" s="149"/>
      <c r="DE827" s="149"/>
      <c r="DF827" s="149"/>
      <c r="DG827" s="149"/>
      <c r="DH827" s="149"/>
      <c r="DI827" s="149"/>
    </row>
    <row r="828" spans="1:113" s="113" customFormat="1" ht="21.75" hidden="1" customHeight="1">
      <c r="A828" s="129">
        <f>IF(B827&lt;&gt;"",COUNTA(B$6:B827),"")</f>
        <v>822</v>
      </c>
      <c r="B828" s="217">
        <v>44457</v>
      </c>
      <c r="C828" s="249" t="s">
        <v>653</v>
      </c>
      <c r="D828" s="198">
        <v>3113</v>
      </c>
      <c r="E828" s="215" t="str">
        <f>VLOOKUP($B828,'trong tai xe'!A$1:B$201,2,0)</f>
        <v>2.5T</v>
      </c>
      <c r="F828" s="262" t="s">
        <v>69</v>
      </c>
      <c r="G828" s="132" t="str">
        <f>VLOOKUP(F828,Destination!$B$3:$E$337,2,0)</f>
        <v>HCM(Q9)</v>
      </c>
      <c r="H828" s="133">
        <f>VLOOKUP(F828,Destination!$B$2:$E$337,4,0)</f>
        <v>27</v>
      </c>
      <c r="I828" s="133">
        <f t="shared" si="26"/>
        <v>30</v>
      </c>
      <c r="J828" s="134">
        <f>INDEX(Cost!$A$2:$G$26,MATCH(I828,Cost!$A$2:$A$26,0),MATCH($E828,Cost!$A$2:$G$2,0))</f>
        <v>514557</v>
      </c>
      <c r="K828" s="141"/>
      <c r="L828" s="142"/>
      <c r="M828" s="228">
        <f t="shared" si="27"/>
        <v>514557</v>
      </c>
      <c r="N828" s="230"/>
      <c r="O828" s="144" t="str">
        <f>VLOOKUP($F828,Destination!B$3:G$338,6,0)</f>
        <v>THÙNG</v>
      </c>
      <c r="P828" s="231"/>
      <c r="Q828" s="198"/>
      <c r="AI828" s="149"/>
      <c r="AJ828" s="149"/>
      <c r="AK828" s="149"/>
      <c r="AL828" s="149"/>
      <c r="AM828" s="149"/>
      <c r="AN828" s="149"/>
      <c r="AO828" s="149"/>
      <c r="AP828" s="149"/>
      <c r="AQ828" s="149"/>
      <c r="AR828" s="149"/>
      <c r="AS828" s="149"/>
      <c r="AT828" s="149"/>
      <c r="AU828" s="149"/>
      <c r="AV828" s="149"/>
      <c r="AW828" s="149"/>
      <c r="AX828" s="149"/>
      <c r="AY828" s="149"/>
      <c r="AZ828" s="149"/>
      <c r="BA828" s="149"/>
      <c r="BB828" s="149"/>
      <c r="BC828" s="149"/>
      <c r="BD828" s="149"/>
      <c r="BE828" s="149"/>
      <c r="BF828" s="149"/>
      <c r="BG828" s="149"/>
      <c r="BH828" s="149"/>
      <c r="BI828" s="149"/>
      <c r="BJ828" s="149"/>
      <c r="BK828" s="149"/>
      <c r="BL828" s="149"/>
      <c r="BM828" s="149"/>
      <c r="BN828" s="149"/>
      <c r="BO828" s="149"/>
      <c r="BP828" s="149"/>
      <c r="BQ828" s="149"/>
      <c r="BR828" s="149"/>
      <c r="BS828" s="149"/>
      <c r="BT828" s="149"/>
      <c r="BU828" s="149"/>
      <c r="BV828" s="149"/>
      <c r="BW828" s="149"/>
      <c r="BX828" s="149"/>
      <c r="BY828" s="149"/>
      <c r="BZ828" s="149"/>
      <c r="CA828" s="149"/>
      <c r="CB828" s="149"/>
      <c r="CC828" s="149"/>
      <c r="CD828" s="149"/>
      <c r="CE828" s="149"/>
      <c r="CF828" s="149"/>
      <c r="CG828" s="149"/>
      <c r="CH828" s="149"/>
      <c r="CI828" s="149"/>
      <c r="CJ828" s="149"/>
      <c r="CK828" s="149"/>
      <c r="CL828" s="149"/>
      <c r="CM828" s="149"/>
      <c r="CN828" s="149"/>
      <c r="CO828" s="149"/>
      <c r="CP828" s="149"/>
      <c r="CQ828" s="149"/>
      <c r="CR828" s="149"/>
      <c r="CS828" s="149"/>
      <c r="CT828" s="149"/>
      <c r="CU828" s="149"/>
      <c r="CV828" s="149"/>
      <c r="CW828" s="149"/>
      <c r="CX828" s="149"/>
      <c r="CY828" s="149"/>
      <c r="CZ828" s="149"/>
      <c r="DA828" s="149"/>
      <c r="DB828" s="149"/>
      <c r="DC828" s="149"/>
      <c r="DD828" s="149"/>
      <c r="DE828" s="149"/>
      <c r="DF828" s="149"/>
      <c r="DG828" s="149"/>
      <c r="DH828" s="149"/>
      <c r="DI828" s="149"/>
    </row>
    <row r="829" spans="1:113" s="113" customFormat="1" ht="21.75" hidden="1" customHeight="1">
      <c r="A829" s="129">
        <f>IF(B828&lt;&gt;"",COUNTA(B$6:B828),"")</f>
        <v>823</v>
      </c>
      <c r="B829" s="217">
        <v>13780</v>
      </c>
      <c r="C829" s="249" t="s">
        <v>653</v>
      </c>
      <c r="D829" s="198">
        <v>3112</v>
      </c>
      <c r="E829" s="215" t="str">
        <f>VLOOKUP($B829,'trong tai xe'!A$1:B$201,2,0)</f>
        <v>5T</v>
      </c>
      <c r="F829" s="262" t="s">
        <v>69</v>
      </c>
      <c r="G829" s="132" t="str">
        <f>VLOOKUP(F829,Destination!$B$3:$E$337,2,0)</f>
        <v>HCM(Q9)</v>
      </c>
      <c r="H829" s="133">
        <f>VLOOKUP(F829,Destination!$B$2:$E$337,4,0)</f>
        <v>27</v>
      </c>
      <c r="I829" s="133">
        <f t="shared" si="26"/>
        <v>30</v>
      </c>
      <c r="J829" s="134">
        <f>INDEX(Cost!$A$2:$G$26,MATCH(I829,Cost!$A$2:$A$26,0),MATCH($E829,Cost!$A$2:$G$2,0))</f>
        <v>691065</v>
      </c>
      <c r="K829" s="141"/>
      <c r="L829" s="142"/>
      <c r="M829" s="228">
        <f t="shared" si="27"/>
        <v>691065</v>
      </c>
      <c r="N829" s="230"/>
      <c r="O829" s="144" t="str">
        <f>VLOOKUP($F829,Destination!B$3:G$338,6,0)</f>
        <v>THÙNG</v>
      </c>
      <c r="P829" s="231"/>
      <c r="Q829" s="198"/>
      <c r="AI829" s="149"/>
      <c r="AJ829" s="149"/>
      <c r="AK829" s="149"/>
      <c r="AL829" s="149"/>
      <c r="AM829" s="149"/>
      <c r="AN829" s="149"/>
      <c r="AO829" s="149"/>
      <c r="AP829" s="149"/>
      <c r="AQ829" s="149"/>
      <c r="AR829" s="149"/>
      <c r="AS829" s="149"/>
      <c r="AT829" s="149"/>
      <c r="AU829" s="149"/>
      <c r="AV829" s="149"/>
      <c r="AW829" s="149"/>
      <c r="AX829" s="149"/>
      <c r="AY829" s="149"/>
      <c r="AZ829" s="149"/>
      <c r="BA829" s="149"/>
      <c r="BB829" s="149"/>
      <c r="BC829" s="149"/>
      <c r="BD829" s="149"/>
      <c r="BE829" s="149"/>
      <c r="BF829" s="149"/>
      <c r="BG829" s="149"/>
      <c r="BH829" s="149"/>
      <c r="BI829" s="149"/>
      <c r="BJ829" s="149"/>
      <c r="BK829" s="149"/>
      <c r="BL829" s="149"/>
      <c r="BM829" s="149"/>
      <c r="BN829" s="149"/>
      <c r="BO829" s="149"/>
      <c r="BP829" s="149"/>
      <c r="BQ829" s="149"/>
      <c r="BR829" s="149"/>
      <c r="BS829" s="149"/>
      <c r="BT829" s="149"/>
      <c r="BU829" s="149"/>
      <c r="BV829" s="149"/>
      <c r="BW829" s="149"/>
      <c r="BX829" s="149"/>
      <c r="BY829" s="149"/>
      <c r="BZ829" s="149"/>
      <c r="CA829" s="149"/>
      <c r="CB829" s="149"/>
      <c r="CC829" s="149"/>
      <c r="CD829" s="149"/>
      <c r="CE829" s="149"/>
      <c r="CF829" s="149"/>
      <c r="CG829" s="149"/>
      <c r="CH829" s="149"/>
      <c r="CI829" s="149"/>
      <c r="CJ829" s="149"/>
      <c r="CK829" s="149"/>
      <c r="CL829" s="149"/>
      <c r="CM829" s="149"/>
      <c r="CN829" s="149"/>
      <c r="CO829" s="149"/>
      <c r="CP829" s="149"/>
      <c r="CQ829" s="149"/>
      <c r="CR829" s="149"/>
      <c r="CS829" s="149"/>
      <c r="CT829" s="149"/>
      <c r="CU829" s="149"/>
      <c r="CV829" s="149"/>
      <c r="CW829" s="149"/>
      <c r="CX829" s="149"/>
      <c r="CY829" s="149"/>
      <c r="CZ829" s="149"/>
      <c r="DA829" s="149"/>
      <c r="DB829" s="149"/>
      <c r="DC829" s="149"/>
      <c r="DD829" s="149"/>
      <c r="DE829" s="149"/>
      <c r="DF829" s="149"/>
      <c r="DG829" s="149"/>
      <c r="DH829" s="149"/>
      <c r="DI829" s="149"/>
    </row>
    <row r="830" spans="1:113" s="113" customFormat="1" ht="21.75" hidden="1" customHeight="1">
      <c r="A830" s="129">
        <f>IF(B829&lt;&gt;"",COUNTA(B$6:B829),"")</f>
        <v>824</v>
      </c>
      <c r="B830" s="217">
        <v>10658</v>
      </c>
      <c r="C830" s="249" t="s">
        <v>653</v>
      </c>
      <c r="D830" s="198">
        <v>3110</v>
      </c>
      <c r="E830" s="215" t="str">
        <f>VLOOKUP($B830,'trong tai xe'!A$1:B$201,2,0)</f>
        <v>10T</v>
      </c>
      <c r="F830" s="262" t="s">
        <v>73</v>
      </c>
      <c r="G830" s="132" t="str">
        <f>VLOOKUP(F830,Destination!$B$3:$E$337,2,0)</f>
        <v>HCM</v>
      </c>
      <c r="H830" s="133">
        <f>VLOOKUP(F830,Destination!$B$2:$E$337,4,0)</f>
        <v>55</v>
      </c>
      <c r="I830" s="133">
        <f t="shared" si="26"/>
        <v>60</v>
      </c>
      <c r="J830" s="134">
        <f>INDEX(Cost!$A$2:$G$26,MATCH(I830,Cost!$A$2:$A$26,0),MATCH($E830,Cost!$A$2:$G$2,0))</f>
        <v>0</v>
      </c>
      <c r="K830" s="141"/>
      <c r="L830" s="142"/>
      <c r="M830" s="228">
        <f t="shared" si="27"/>
        <v>0</v>
      </c>
      <c r="N830" s="230"/>
      <c r="O830" s="144" t="str">
        <f>VLOOKUP($F830,Destination!B$3:G$338,6,0)</f>
        <v>THÙNG</v>
      </c>
      <c r="P830" s="231"/>
      <c r="Q830" s="198"/>
      <c r="AI830" s="149"/>
      <c r="AJ830" s="149"/>
      <c r="AK830" s="149"/>
      <c r="AL830" s="149"/>
      <c r="AM830" s="149"/>
      <c r="AN830" s="149"/>
      <c r="AO830" s="149"/>
      <c r="AP830" s="149"/>
      <c r="AQ830" s="149"/>
      <c r="AR830" s="149"/>
      <c r="AS830" s="149"/>
      <c r="AT830" s="149"/>
      <c r="AU830" s="149"/>
      <c r="AV830" s="149"/>
      <c r="AW830" s="149"/>
      <c r="AX830" s="149"/>
      <c r="AY830" s="149"/>
      <c r="AZ830" s="149"/>
      <c r="BA830" s="149"/>
      <c r="BB830" s="149"/>
      <c r="BC830" s="149"/>
      <c r="BD830" s="149"/>
      <c r="BE830" s="149"/>
      <c r="BF830" s="149"/>
      <c r="BG830" s="149"/>
      <c r="BH830" s="149"/>
      <c r="BI830" s="149"/>
      <c r="BJ830" s="149"/>
      <c r="BK830" s="149"/>
      <c r="BL830" s="149"/>
      <c r="BM830" s="149"/>
      <c r="BN830" s="149"/>
      <c r="BO830" s="149"/>
      <c r="BP830" s="149"/>
      <c r="BQ830" s="149"/>
      <c r="BR830" s="149"/>
      <c r="BS830" s="149"/>
      <c r="BT830" s="149"/>
      <c r="BU830" s="149"/>
      <c r="BV830" s="149"/>
      <c r="BW830" s="149"/>
      <c r="BX830" s="149"/>
      <c r="BY830" s="149"/>
      <c r="BZ830" s="149"/>
      <c r="CA830" s="149"/>
      <c r="CB830" s="149"/>
      <c r="CC830" s="149"/>
      <c r="CD830" s="149"/>
      <c r="CE830" s="149"/>
      <c r="CF830" s="149"/>
      <c r="CG830" s="149"/>
      <c r="CH830" s="149"/>
      <c r="CI830" s="149"/>
      <c r="CJ830" s="149"/>
      <c r="CK830" s="149"/>
      <c r="CL830" s="149"/>
      <c r="CM830" s="149"/>
      <c r="CN830" s="149"/>
      <c r="CO830" s="149"/>
      <c r="CP830" s="149"/>
      <c r="CQ830" s="149"/>
      <c r="CR830" s="149"/>
      <c r="CS830" s="149"/>
      <c r="CT830" s="149"/>
      <c r="CU830" s="149"/>
      <c r="CV830" s="149"/>
      <c r="CW830" s="149"/>
      <c r="CX830" s="149"/>
      <c r="CY830" s="149"/>
      <c r="CZ830" s="149"/>
      <c r="DA830" s="149"/>
      <c r="DB830" s="149"/>
      <c r="DC830" s="149"/>
      <c r="DD830" s="149"/>
      <c r="DE830" s="149"/>
      <c r="DF830" s="149"/>
      <c r="DG830" s="149"/>
      <c r="DH830" s="149"/>
      <c r="DI830" s="149"/>
    </row>
    <row r="831" spans="1:113" s="113" customFormat="1" ht="21.75" hidden="1" customHeight="1">
      <c r="A831" s="129">
        <f>IF(B830&lt;&gt;"",COUNTA(B$6:B830),"")</f>
        <v>825</v>
      </c>
      <c r="B831" s="217">
        <v>19791</v>
      </c>
      <c r="C831" s="249" t="s">
        <v>653</v>
      </c>
      <c r="D831" s="198">
        <v>3119</v>
      </c>
      <c r="E831" s="215" t="str">
        <f>VLOOKUP($B831,'trong tai xe'!A$1:B$201,2,0)</f>
        <v>8T</v>
      </c>
      <c r="F831" s="262" t="s">
        <v>121</v>
      </c>
      <c r="G831" s="132" t="str">
        <f>VLOOKUP(F831,Destination!$B$3:$E$337,2,0)</f>
        <v>HCM</v>
      </c>
      <c r="H831" s="133">
        <f>VLOOKUP(F831,Destination!$B$2:$E$337,4,0)</f>
        <v>35</v>
      </c>
      <c r="I831" s="133">
        <f t="shared" si="26"/>
        <v>40</v>
      </c>
      <c r="J831" s="134">
        <f>INDEX(Cost!$A$2:$G$26,MATCH(I831,Cost!$A$2:$A$26,0),MATCH($E831,Cost!$A$2:$G$2,0))</f>
        <v>1260559</v>
      </c>
      <c r="K831" s="141"/>
      <c r="L831" s="142"/>
      <c r="M831" s="228">
        <f t="shared" si="27"/>
        <v>1260559</v>
      </c>
      <c r="N831" s="230"/>
      <c r="O831" s="144" t="str">
        <f>VLOOKUP($F831,Destination!B$3:G$338,6,0)</f>
        <v>THÙNG</v>
      </c>
      <c r="P831" s="231"/>
      <c r="Q831" s="198"/>
      <c r="AI831" s="149"/>
      <c r="AJ831" s="149"/>
      <c r="AK831" s="149"/>
      <c r="AL831" s="149"/>
      <c r="AM831" s="149"/>
      <c r="AN831" s="149"/>
      <c r="AO831" s="149"/>
      <c r="AP831" s="149"/>
      <c r="AQ831" s="149"/>
      <c r="AR831" s="149"/>
      <c r="AS831" s="149"/>
      <c r="AT831" s="149"/>
      <c r="AU831" s="149"/>
      <c r="AV831" s="149"/>
      <c r="AW831" s="149"/>
      <c r="AX831" s="149"/>
      <c r="AY831" s="149"/>
      <c r="AZ831" s="149"/>
      <c r="BA831" s="149"/>
      <c r="BB831" s="149"/>
      <c r="BC831" s="149"/>
      <c r="BD831" s="149"/>
      <c r="BE831" s="149"/>
      <c r="BF831" s="149"/>
      <c r="BG831" s="149"/>
      <c r="BH831" s="149"/>
      <c r="BI831" s="149"/>
      <c r="BJ831" s="149"/>
      <c r="BK831" s="149"/>
      <c r="BL831" s="149"/>
      <c r="BM831" s="149"/>
      <c r="BN831" s="149"/>
      <c r="BO831" s="149"/>
      <c r="BP831" s="149"/>
      <c r="BQ831" s="149"/>
      <c r="BR831" s="149"/>
      <c r="BS831" s="149"/>
      <c r="BT831" s="149"/>
      <c r="BU831" s="149"/>
      <c r="BV831" s="149"/>
      <c r="BW831" s="149"/>
      <c r="BX831" s="149"/>
      <c r="BY831" s="149"/>
      <c r="BZ831" s="149"/>
      <c r="CA831" s="149"/>
      <c r="CB831" s="149"/>
      <c r="CC831" s="149"/>
      <c r="CD831" s="149"/>
      <c r="CE831" s="149"/>
      <c r="CF831" s="149"/>
      <c r="CG831" s="149"/>
      <c r="CH831" s="149"/>
      <c r="CI831" s="149"/>
      <c r="CJ831" s="149"/>
      <c r="CK831" s="149"/>
      <c r="CL831" s="149"/>
      <c r="CM831" s="149"/>
      <c r="CN831" s="149"/>
      <c r="CO831" s="149"/>
      <c r="CP831" s="149"/>
      <c r="CQ831" s="149"/>
      <c r="CR831" s="149"/>
      <c r="CS831" s="149"/>
      <c r="CT831" s="149"/>
      <c r="CU831" s="149"/>
      <c r="CV831" s="149"/>
      <c r="CW831" s="149"/>
      <c r="CX831" s="149"/>
      <c r="CY831" s="149"/>
      <c r="CZ831" s="149"/>
      <c r="DA831" s="149"/>
      <c r="DB831" s="149"/>
      <c r="DC831" s="149"/>
      <c r="DD831" s="149"/>
      <c r="DE831" s="149"/>
      <c r="DF831" s="149"/>
      <c r="DG831" s="149"/>
      <c r="DH831" s="149"/>
      <c r="DI831" s="149"/>
    </row>
    <row r="832" spans="1:113" s="113" customFormat="1" ht="21.75" hidden="1" customHeight="1">
      <c r="A832" s="129">
        <f>IF(B831&lt;&gt;"",COUNTA(B$6:B831),"")</f>
        <v>826</v>
      </c>
      <c r="B832" s="217">
        <v>15469</v>
      </c>
      <c r="C832" s="249" t="s">
        <v>653</v>
      </c>
      <c r="D832" s="198">
        <v>3000</v>
      </c>
      <c r="E832" s="215" t="str">
        <f>VLOOKUP($B832,'trong tai xe'!A$1:B$201,2,0)</f>
        <v>2.5T</v>
      </c>
      <c r="F832" s="262" t="s">
        <v>86</v>
      </c>
      <c r="G832" s="132" t="str">
        <f>VLOOKUP(F832,Destination!$B$3:$E$337,2,0)</f>
        <v>Binh Duong</v>
      </c>
      <c r="H832" s="133">
        <f>VLOOKUP(F832,Destination!$B$2:$E$337,4,0)</f>
        <v>25</v>
      </c>
      <c r="I832" s="133">
        <f t="shared" si="26"/>
        <v>30</v>
      </c>
      <c r="J832" s="134">
        <f>INDEX(Cost!$A$2:$G$26,MATCH(I832,Cost!$A$2:$A$26,0),MATCH($E832,Cost!$A$2:$G$2,0))</f>
        <v>514557</v>
      </c>
      <c r="K832" s="141"/>
      <c r="L832" s="142"/>
      <c r="M832" s="228">
        <f t="shared" si="27"/>
        <v>514557</v>
      </c>
      <c r="N832" s="230"/>
      <c r="O832" s="144" t="str">
        <f>VLOOKUP($F832,Destination!B$3:G$338,6,0)</f>
        <v>BOARD</v>
      </c>
      <c r="P832" s="231"/>
      <c r="Q832" s="198"/>
      <c r="AI832" s="149"/>
      <c r="AJ832" s="149"/>
      <c r="AK832" s="149"/>
      <c r="AL832" s="149"/>
      <c r="AM832" s="149"/>
      <c r="AN832" s="149"/>
      <c r="AO832" s="149"/>
      <c r="AP832" s="149"/>
      <c r="AQ832" s="149"/>
      <c r="AR832" s="149"/>
      <c r="AS832" s="149"/>
      <c r="AT832" s="149"/>
      <c r="AU832" s="149"/>
      <c r="AV832" s="149"/>
      <c r="AW832" s="149"/>
      <c r="AX832" s="149"/>
      <c r="AY832" s="149"/>
      <c r="AZ832" s="149"/>
      <c r="BA832" s="149"/>
      <c r="BB832" s="149"/>
      <c r="BC832" s="149"/>
      <c r="BD832" s="149"/>
      <c r="BE832" s="149"/>
      <c r="BF832" s="149"/>
      <c r="BG832" s="149"/>
      <c r="BH832" s="149"/>
      <c r="BI832" s="149"/>
      <c r="BJ832" s="149"/>
      <c r="BK832" s="149"/>
      <c r="BL832" s="149"/>
      <c r="BM832" s="149"/>
      <c r="BN832" s="149"/>
      <c r="BO832" s="149"/>
      <c r="BP832" s="149"/>
      <c r="BQ832" s="149"/>
      <c r="BR832" s="149"/>
      <c r="BS832" s="149"/>
      <c r="BT832" s="149"/>
      <c r="BU832" s="149"/>
      <c r="BV832" s="149"/>
      <c r="BW832" s="149"/>
      <c r="BX832" s="149"/>
      <c r="BY832" s="149"/>
      <c r="BZ832" s="149"/>
      <c r="CA832" s="149"/>
      <c r="CB832" s="149"/>
      <c r="CC832" s="149"/>
      <c r="CD832" s="149"/>
      <c r="CE832" s="149"/>
      <c r="CF832" s="149"/>
      <c r="CG832" s="149"/>
      <c r="CH832" s="149"/>
      <c r="CI832" s="149"/>
      <c r="CJ832" s="149"/>
      <c r="CK832" s="149"/>
      <c r="CL832" s="149"/>
      <c r="CM832" s="149"/>
      <c r="CN832" s="149"/>
      <c r="CO832" s="149"/>
      <c r="CP832" s="149"/>
      <c r="CQ832" s="149"/>
      <c r="CR832" s="149"/>
      <c r="CS832" s="149"/>
      <c r="CT832" s="149"/>
      <c r="CU832" s="149"/>
      <c r="CV832" s="149"/>
      <c r="CW832" s="149"/>
      <c r="CX832" s="149"/>
      <c r="CY832" s="149"/>
      <c r="CZ832" s="149"/>
      <c r="DA832" s="149"/>
      <c r="DB832" s="149"/>
      <c r="DC832" s="149"/>
      <c r="DD832" s="149"/>
      <c r="DE832" s="149"/>
      <c r="DF832" s="149"/>
      <c r="DG832" s="149"/>
      <c r="DH832" s="149"/>
      <c r="DI832" s="149"/>
    </row>
    <row r="833" spans="1:113" s="113" customFormat="1" ht="21.75" hidden="1" customHeight="1">
      <c r="A833" s="129">
        <f>IF(B832&lt;&gt;"",COUNTA(B$6:B832),"")</f>
        <v>827</v>
      </c>
      <c r="B833" s="217">
        <v>13780</v>
      </c>
      <c r="C833" s="249" t="s">
        <v>653</v>
      </c>
      <c r="D833" s="198">
        <v>3158</v>
      </c>
      <c r="E833" s="215" t="str">
        <f>VLOOKUP($B833,'trong tai xe'!A$1:B$201,2,0)</f>
        <v>5T</v>
      </c>
      <c r="F833" s="262" t="s">
        <v>69</v>
      </c>
      <c r="G833" s="132" t="str">
        <f>VLOOKUP(F833,Destination!$B$3:$E$337,2,0)</f>
        <v>HCM(Q9)</v>
      </c>
      <c r="H833" s="133">
        <f>VLOOKUP(F833,Destination!$B$2:$E$337,4,0)</f>
        <v>27</v>
      </c>
      <c r="I833" s="133">
        <f t="shared" si="26"/>
        <v>30</v>
      </c>
      <c r="J833" s="134">
        <f>INDEX(Cost!$A$2:$G$26,MATCH(I833,Cost!$A$2:$A$26,0),MATCH($E833,Cost!$A$2:$G$2,0))</f>
        <v>691065</v>
      </c>
      <c r="K833" s="141"/>
      <c r="L833" s="142"/>
      <c r="M833" s="228">
        <f t="shared" si="27"/>
        <v>691065</v>
      </c>
      <c r="N833" s="230"/>
      <c r="O833" s="144" t="str">
        <f>VLOOKUP($F833,Destination!B$3:G$338,6,0)</f>
        <v>THÙNG</v>
      </c>
      <c r="P833" s="231"/>
      <c r="Q833" s="198"/>
      <c r="AI833" s="149"/>
      <c r="AJ833" s="149"/>
      <c r="AK833" s="149"/>
      <c r="AL833" s="149"/>
      <c r="AM833" s="149"/>
      <c r="AN833" s="149"/>
      <c r="AO833" s="149"/>
      <c r="AP833" s="149"/>
      <c r="AQ833" s="149"/>
      <c r="AR833" s="149"/>
      <c r="AS833" s="149"/>
      <c r="AT833" s="149"/>
      <c r="AU833" s="149"/>
      <c r="AV833" s="149"/>
      <c r="AW833" s="149"/>
      <c r="AX833" s="149"/>
      <c r="AY833" s="149"/>
      <c r="AZ833" s="149"/>
      <c r="BA833" s="149"/>
      <c r="BB833" s="149"/>
      <c r="BC833" s="149"/>
      <c r="BD833" s="149"/>
      <c r="BE833" s="149"/>
      <c r="BF833" s="149"/>
      <c r="BG833" s="149"/>
      <c r="BH833" s="149"/>
      <c r="BI833" s="149"/>
      <c r="BJ833" s="149"/>
      <c r="BK833" s="149"/>
      <c r="BL833" s="149"/>
      <c r="BM833" s="149"/>
      <c r="BN833" s="149"/>
      <c r="BO833" s="149"/>
      <c r="BP833" s="149"/>
      <c r="BQ833" s="149"/>
      <c r="BR833" s="149"/>
      <c r="BS833" s="149"/>
      <c r="BT833" s="149"/>
      <c r="BU833" s="149"/>
      <c r="BV833" s="149"/>
      <c r="BW833" s="149"/>
      <c r="BX833" s="149"/>
      <c r="BY833" s="149"/>
      <c r="BZ833" s="149"/>
      <c r="CA833" s="149"/>
      <c r="CB833" s="149"/>
      <c r="CC833" s="149"/>
      <c r="CD833" s="149"/>
      <c r="CE833" s="149"/>
      <c r="CF833" s="149"/>
      <c r="CG833" s="149"/>
      <c r="CH833" s="149"/>
      <c r="CI833" s="149"/>
      <c r="CJ833" s="149"/>
      <c r="CK833" s="149"/>
      <c r="CL833" s="149"/>
      <c r="CM833" s="149"/>
      <c r="CN833" s="149"/>
      <c r="CO833" s="149"/>
      <c r="CP833" s="149"/>
      <c r="CQ833" s="149"/>
      <c r="CR833" s="149"/>
      <c r="CS833" s="149"/>
      <c r="CT833" s="149"/>
      <c r="CU833" s="149"/>
      <c r="CV833" s="149"/>
      <c r="CW833" s="149"/>
      <c r="CX833" s="149"/>
      <c r="CY833" s="149"/>
      <c r="CZ833" s="149"/>
      <c r="DA833" s="149"/>
      <c r="DB833" s="149"/>
      <c r="DC833" s="149"/>
      <c r="DD833" s="149"/>
      <c r="DE833" s="149"/>
      <c r="DF833" s="149"/>
      <c r="DG833" s="149"/>
      <c r="DH833" s="149"/>
      <c r="DI833" s="149"/>
    </row>
    <row r="834" spans="1:113" s="113" customFormat="1" ht="21.75" hidden="1" customHeight="1">
      <c r="A834" s="129">
        <f>IF(B833&lt;&gt;"",COUNTA(B$6:B833),"")</f>
        <v>828</v>
      </c>
      <c r="B834" s="217">
        <v>2959</v>
      </c>
      <c r="C834" s="249" t="s">
        <v>653</v>
      </c>
      <c r="D834" s="198">
        <v>3160</v>
      </c>
      <c r="E834" s="215" t="str">
        <f>VLOOKUP($B834,'trong tai xe'!A$1:B$201,2,0)</f>
        <v>2.5T</v>
      </c>
      <c r="F834" s="262" t="s">
        <v>82</v>
      </c>
      <c r="G834" s="132" t="str">
        <f>VLOOKUP(F834,Destination!$B$3:$E$337,2,0)</f>
        <v>HCM</v>
      </c>
      <c r="H834" s="133">
        <f>VLOOKUP(F834,Destination!$B$2:$E$337,4,0)</f>
        <v>35</v>
      </c>
      <c r="I834" s="133">
        <f t="shared" si="26"/>
        <v>40</v>
      </c>
      <c r="J834" s="134">
        <f>INDEX(Cost!$A$2:$G$26,MATCH(I834,Cost!$A$2:$A$26,0),MATCH($E834,Cost!$A$2:$G$2,0))</f>
        <v>579395</v>
      </c>
      <c r="K834" s="141"/>
      <c r="L834" s="142"/>
      <c r="M834" s="228">
        <f t="shared" si="27"/>
        <v>579395</v>
      </c>
      <c r="N834" s="230"/>
      <c r="O834" s="144" t="str">
        <f>VLOOKUP($F834,Destination!B$3:G$338,6,0)</f>
        <v>BOARD</v>
      </c>
      <c r="P834" s="231"/>
      <c r="Q834" s="198"/>
      <c r="AI834" s="149"/>
      <c r="AJ834" s="149"/>
      <c r="AK834" s="149"/>
      <c r="AL834" s="149"/>
      <c r="AM834" s="149"/>
      <c r="AN834" s="149"/>
      <c r="AO834" s="149"/>
      <c r="AP834" s="149"/>
      <c r="AQ834" s="149"/>
      <c r="AR834" s="149"/>
      <c r="AS834" s="149"/>
      <c r="AT834" s="149"/>
      <c r="AU834" s="149"/>
      <c r="AV834" s="149"/>
      <c r="AW834" s="149"/>
      <c r="AX834" s="149"/>
      <c r="AY834" s="149"/>
      <c r="AZ834" s="149"/>
      <c r="BA834" s="149"/>
      <c r="BB834" s="149"/>
      <c r="BC834" s="149"/>
      <c r="BD834" s="149"/>
      <c r="BE834" s="149"/>
      <c r="BF834" s="149"/>
      <c r="BG834" s="149"/>
      <c r="BH834" s="149"/>
      <c r="BI834" s="149"/>
      <c r="BJ834" s="149"/>
      <c r="BK834" s="149"/>
      <c r="BL834" s="149"/>
      <c r="BM834" s="149"/>
      <c r="BN834" s="149"/>
      <c r="BO834" s="149"/>
      <c r="BP834" s="149"/>
      <c r="BQ834" s="149"/>
      <c r="BR834" s="149"/>
      <c r="BS834" s="149"/>
      <c r="BT834" s="149"/>
      <c r="BU834" s="149"/>
      <c r="BV834" s="149"/>
      <c r="BW834" s="149"/>
      <c r="BX834" s="149"/>
      <c r="BY834" s="149"/>
      <c r="BZ834" s="149"/>
      <c r="CA834" s="149"/>
      <c r="CB834" s="149"/>
      <c r="CC834" s="149"/>
      <c r="CD834" s="149"/>
      <c r="CE834" s="149"/>
      <c r="CF834" s="149"/>
      <c r="CG834" s="149"/>
      <c r="CH834" s="149"/>
      <c r="CI834" s="149"/>
      <c r="CJ834" s="149"/>
      <c r="CK834" s="149"/>
      <c r="CL834" s="149"/>
      <c r="CM834" s="149"/>
      <c r="CN834" s="149"/>
      <c r="CO834" s="149"/>
      <c r="CP834" s="149"/>
      <c r="CQ834" s="149"/>
      <c r="CR834" s="149"/>
      <c r="CS834" s="149"/>
      <c r="CT834" s="149"/>
      <c r="CU834" s="149"/>
      <c r="CV834" s="149"/>
      <c r="CW834" s="149"/>
      <c r="CX834" s="149"/>
      <c r="CY834" s="149"/>
      <c r="CZ834" s="149"/>
      <c r="DA834" s="149"/>
      <c r="DB834" s="149"/>
      <c r="DC834" s="149"/>
      <c r="DD834" s="149"/>
      <c r="DE834" s="149"/>
      <c r="DF834" s="149"/>
      <c r="DG834" s="149"/>
      <c r="DH834" s="149"/>
      <c r="DI834" s="149"/>
    </row>
    <row r="835" spans="1:113" s="113" customFormat="1" ht="21.75" hidden="1" customHeight="1">
      <c r="A835" s="129">
        <f>IF(B834&lt;&gt;"",COUNTA(B$6:B834),"")</f>
        <v>829</v>
      </c>
      <c r="B835" s="217">
        <v>15469</v>
      </c>
      <c r="C835" s="249" t="s">
        <v>653</v>
      </c>
      <c r="D835" s="198">
        <v>3162</v>
      </c>
      <c r="E835" s="215" t="str">
        <f>VLOOKUP($B835,'trong tai xe'!A$1:B$201,2,0)</f>
        <v>2.5T</v>
      </c>
      <c r="F835" s="262" t="s">
        <v>87</v>
      </c>
      <c r="G835" s="132" t="str">
        <f>VLOOKUP(F835,Destination!$B$3:$E$337,2,0)</f>
        <v>Dong Nai</v>
      </c>
      <c r="H835" s="133">
        <f>VLOOKUP(F835,Destination!$B$2:$E$337,4,0)</f>
        <v>40</v>
      </c>
      <c r="I835" s="133">
        <f t="shared" si="26"/>
        <v>40</v>
      </c>
      <c r="J835" s="134">
        <f>INDEX(Cost!$A$2:$G$26,MATCH(I835,Cost!$A$2:$A$26,0),MATCH($E835,Cost!$A$2:$G$2,0))</f>
        <v>579395</v>
      </c>
      <c r="K835" s="141"/>
      <c r="L835" s="142"/>
      <c r="M835" s="228">
        <f t="shared" si="27"/>
        <v>579395</v>
      </c>
      <c r="N835" s="230"/>
      <c r="O835" s="144" t="str">
        <f>VLOOKUP($F835,Destination!B$3:G$338,6,0)</f>
        <v>THÙNG</v>
      </c>
      <c r="P835" s="231"/>
      <c r="Q835" s="198"/>
      <c r="AI835" s="149"/>
      <c r="AJ835" s="149"/>
      <c r="AK835" s="149"/>
      <c r="AL835" s="149"/>
      <c r="AM835" s="149"/>
      <c r="AN835" s="149"/>
      <c r="AO835" s="149"/>
      <c r="AP835" s="149"/>
      <c r="AQ835" s="149"/>
      <c r="AR835" s="149"/>
      <c r="AS835" s="149"/>
      <c r="AT835" s="149"/>
      <c r="AU835" s="149"/>
      <c r="AV835" s="149"/>
      <c r="AW835" s="149"/>
      <c r="AX835" s="149"/>
      <c r="AY835" s="149"/>
      <c r="AZ835" s="149"/>
      <c r="BA835" s="149"/>
      <c r="BB835" s="149"/>
      <c r="BC835" s="149"/>
      <c r="BD835" s="149"/>
      <c r="BE835" s="149"/>
      <c r="BF835" s="149"/>
      <c r="BG835" s="149"/>
      <c r="BH835" s="149"/>
      <c r="BI835" s="149"/>
      <c r="BJ835" s="149"/>
      <c r="BK835" s="149"/>
      <c r="BL835" s="149"/>
      <c r="BM835" s="149"/>
      <c r="BN835" s="149"/>
      <c r="BO835" s="149"/>
      <c r="BP835" s="149"/>
      <c r="BQ835" s="149"/>
      <c r="BR835" s="149"/>
      <c r="BS835" s="149"/>
      <c r="BT835" s="149"/>
      <c r="BU835" s="149"/>
      <c r="BV835" s="149"/>
      <c r="BW835" s="149"/>
      <c r="BX835" s="149"/>
      <c r="BY835" s="149"/>
      <c r="BZ835" s="149"/>
      <c r="CA835" s="149"/>
      <c r="CB835" s="149"/>
      <c r="CC835" s="149"/>
      <c r="CD835" s="149"/>
      <c r="CE835" s="149"/>
      <c r="CF835" s="149"/>
      <c r="CG835" s="149"/>
      <c r="CH835" s="149"/>
      <c r="CI835" s="149"/>
      <c r="CJ835" s="149"/>
      <c r="CK835" s="149"/>
      <c r="CL835" s="149"/>
      <c r="CM835" s="149"/>
      <c r="CN835" s="149"/>
      <c r="CO835" s="149"/>
      <c r="CP835" s="149"/>
      <c r="CQ835" s="149"/>
      <c r="CR835" s="149"/>
      <c r="CS835" s="149"/>
      <c r="CT835" s="149"/>
      <c r="CU835" s="149"/>
      <c r="CV835" s="149"/>
      <c r="CW835" s="149"/>
      <c r="CX835" s="149"/>
      <c r="CY835" s="149"/>
      <c r="CZ835" s="149"/>
      <c r="DA835" s="149"/>
      <c r="DB835" s="149"/>
      <c r="DC835" s="149"/>
      <c r="DD835" s="149"/>
      <c r="DE835" s="149"/>
      <c r="DF835" s="149"/>
      <c r="DG835" s="149"/>
      <c r="DH835" s="149"/>
      <c r="DI835" s="149"/>
    </row>
    <row r="836" spans="1:113" s="113" customFormat="1" ht="21.75" hidden="1" customHeight="1">
      <c r="A836" s="129">
        <f>IF(B835&lt;&gt;"",COUNTA(B$6:B835),"")</f>
        <v>830</v>
      </c>
      <c r="B836" s="217">
        <v>64551</v>
      </c>
      <c r="C836" s="249" t="s">
        <v>653</v>
      </c>
      <c r="D836" s="198">
        <v>3146</v>
      </c>
      <c r="E836" s="215" t="str">
        <f>VLOOKUP($B836,'trong tai xe'!A$1:B$201,2,0)</f>
        <v>5T</v>
      </c>
      <c r="F836" s="262" t="s">
        <v>132</v>
      </c>
      <c r="G836" s="132" t="str">
        <f>VLOOKUP(F836,Destination!$B$3:$E$337,2,0)</f>
        <v>Binh Duong</v>
      </c>
      <c r="H836" s="133">
        <f>VLOOKUP(F836,Destination!$B$2:$E$337,4,0)</f>
        <v>13</v>
      </c>
      <c r="I836" s="133">
        <f t="shared" si="26"/>
        <v>20</v>
      </c>
      <c r="J836" s="134">
        <f>INDEX(Cost!$A$2:$G$26,MATCH(I836,Cost!$A$2:$A$26,0),MATCH($E836,Cost!$A$2:$G$2,0))</f>
        <v>604857</v>
      </c>
      <c r="K836" s="141"/>
      <c r="L836" s="142"/>
      <c r="M836" s="228">
        <f t="shared" si="27"/>
        <v>604857</v>
      </c>
      <c r="N836" s="230"/>
      <c r="O836" s="144" t="str">
        <f>VLOOKUP($F836,Destination!B$3:G$338,6,0)</f>
        <v>THÙNG</v>
      </c>
      <c r="P836" s="231"/>
      <c r="Q836" s="198"/>
      <c r="AI836" s="149"/>
      <c r="AJ836" s="149"/>
      <c r="AK836" s="149"/>
      <c r="AL836" s="149"/>
      <c r="AM836" s="149"/>
      <c r="AN836" s="149"/>
      <c r="AO836" s="149"/>
      <c r="AP836" s="149"/>
      <c r="AQ836" s="149"/>
      <c r="AR836" s="149"/>
      <c r="AS836" s="149"/>
      <c r="AT836" s="149"/>
      <c r="AU836" s="149"/>
      <c r="AV836" s="149"/>
      <c r="AW836" s="149"/>
      <c r="AX836" s="149"/>
      <c r="AY836" s="149"/>
      <c r="AZ836" s="149"/>
      <c r="BA836" s="149"/>
      <c r="BB836" s="149"/>
      <c r="BC836" s="149"/>
      <c r="BD836" s="149"/>
      <c r="BE836" s="149"/>
      <c r="BF836" s="149"/>
      <c r="BG836" s="149"/>
      <c r="BH836" s="149"/>
      <c r="BI836" s="149"/>
      <c r="BJ836" s="149"/>
      <c r="BK836" s="149"/>
      <c r="BL836" s="149"/>
      <c r="BM836" s="149"/>
      <c r="BN836" s="149"/>
      <c r="BO836" s="149"/>
      <c r="BP836" s="149"/>
      <c r="BQ836" s="149"/>
      <c r="BR836" s="149"/>
      <c r="BS836" s="149"/>
      <c r="BT836" s="149"/>
      <c r="BU836" s="149"/>
      <c r="BV836" s="149"/>
      <c r="BW836" s="149"/>
      <c r="BX836" s="149"/>
      <c r="BY836" s="149"/>
      <c r="BZ836" s="149"/>
      <c r="CA836" s="149"/>
      <c r="CB836" s="149"/>
      <c r="CC836" s="149"/>
      <c r="CD836" s="149"/>
      <c r="CE836" s="149"/>
      <c r="CF836" s="149"/>
      <c r="CG836" s="149"/>
      <c r="CH836" s="149"/>
      <c r="CI836" s="149"/>
      <c r="CJ836" s="149"/>
      <c r="CK836" s="149"/>
      <c r="CL836" s="149"/>
      <c r="CM836" s="149"/>
      <c r="CN836" s="149"/>
      <c r="CO836" s="149"/>
      <c r="CP836" s="149"/>
      <c r="CQ836" s="149"/>
      <c r="CR836" s="149"/>
      <c r="CS836" s="149"/>
      <c r="CT836" s="149"/>
      <c r="CU836" s="149"/>
      <c r="CV836" s="149"/>
      <c r="CW836" s="149"/>
      <c r="CX836" s="149"/>
      <c r="CY836" s="149"/>
      <c r="CZ836" s="149"/>
      <c r="DA836" s="149"/>
      <c r="DB836" s="149"/>
      <c r="DC836" s="149"/>
      <c r="DD836" s="149"/>
      <c r="DE836" s="149"/>
      <c r="DF836" s="149"/>
      <c r="DG836" s="149"/>
      <c r="DH836" s="149"/>
      <c r="DI836" s="149"/>
    </row>
    <row r="837" spans="1:113" s="113" customFormat="1" ht="21.75" hidden="1" customHeight="1">
      <c r="A837" s="129">
        <f>IF(B836&lt;&gt;"",COUNTA(B$6:B836),"")</f>
        <v>831</v>
      </c>
      <c r="B837" s="217">
        <v>9794</v>
      </c>
      <c r="C837" s="249" t="s">
        <v>653</v>
      </c>
      <c r="D837" s="198">
        <v>3165</v>
      </c>
      <c r="E837" s="215" t="str">
        <f>VLOOKUP($B837,'trong tai xe'!A$1:B$201,2,0)</f>
        <v>2.5T</v>
      </c>
      <c r="F837" s="262" t="s">
        <v>84</v>
      </c>
      <c r="G837" s="132" t="str">
        <f>VLOOKUP(F837,Destination!$B$3:$E$337,2,0)</f>
        <v>Binh Duong</v>
      </c>
      <c r="H837" s="133">
        <f>VLOOKUP(F837,Destination!$B$2:$E$337,4,0)</f>
        <v>15</v>
      </c>
      <c r="I837" s="133">
        <f t="shared" si="26"/>
        <v>20</v>
      </c>
      <c r="J837" s="134">
        <f>INDEX(Cost!$A$2:$G$26,MATCH(I837,Cost!$A$2:$A$26,0),MATCH($E837,Cost!$A$2:$G$2,0))</f>
        <v>449720</v>
      </c>
      <c r="K837" s="141"/>
      <c r="L837" s="142"/>
      <c r="M837" s="228">
        <f t="shared" si="27"/>
        <v>449720</v>
      </c>
      <c r="N837" s="230"/>
      <c r="O837" s="144" t="str">
        <f>VLOOKUP($F837,Destination!B$3:G$338,6,0)</f>
        <v>BOARD</v>
      </c>
      <c r="P837" s="231"/>
      <c r="Q837" s="198"/>
      <c r="AI837" s="149"/>
      <c r="AJ837" s="149"/>
      <c r="AK837" s="149"/>
      <c r="AL837" s="149"/>
      <c r="AM837" s="149"/>
      <c r="AN837" s="149"/>
      <c r="AO837" s="149"/>
      <c r="AP837" s="149"/>
      <c r="AQ837" s="149"/>
      <c r="AR837" s="149"/>
      <c r="AS837" s="149"/>
      <c r="AT837" s="149"/>
      <c r="AU837" s="149"/>
      <c r="AV837" s="149"/>
      <c r="AW837" s="149"/>
      <c r="AX837" s="149"/>
      <c r="AY837" s="149"/>
      <c r="AZ837" s="149"/>
      <c r="BA837" s="149"/>
      <c r="BB837" s="149"/>
      <c r="BC837" s="149"/>
      <c r="BD837" s="149"/>
      <c r="BE837" s="149"/>
      <c r="BF837" s="149"/>
      <c r="BG837" s="149"/>
      <c r="BH837" s="149"/>
      <c r="BI837" s="149"/>
      <c r="BJ837" s="149"/>
      <c r="BK837" s="149"/>
      <c r="BL837" s="149"/>
      <c r="BM837" s="149"/>
      <c r="BN837" s="149"/>
      <c r="BO837" s="149"/>
      <c r="BP837" s="149"/>
      <c r="BQ837" s="149"/>
      <c r="BR837" s="149"/>
      <c r="BS837" s="149"/>
      <c r="BT837" s="149"/>
      <c r="BU837" s="149"/>
      <c r="BV837" s="149"/>
      <c r="BW837" s="149"/>
      <c r="BX837" s="149"/>
      <c r="BY837" s="149"/>
      <c r="BZ837" s="149"/>
      <c r="CA837" s="149"/>
      <c r="CB837" s="149"/>
      <c r="CC837" s="149"/>
      <c r="CD837" s="149"/>
      <c r="CE837" s="149"/>
      <c r="CF837" s="149"/>
      <c r="CG837" s="149"/>
      <c r="CH837" s="149"/>
      <c r="CI837" s="149"/>
      <c r="CJ837" s="149"/>
      <c r="CK837" s="149"/>
      <c r="CL837" s="149"/>
      <c r="CM837" s="149"/>
      <c r="CN837" s="149"/>
      <c r="CO837" s="149"/>
      <c r="CP837" s="149"/>
      <c r="CQ837" s="149"/>
      <c r="CR837" s="149"/>
      <c r="CS837" s="149"/>
      <c r="CT837" s="149"/>
      <c r="CU837" s="149"/>
      <c r="CV837" s="149"/>
      <c r="CW837" s="149"/>
      <c r="CX837" s="149"/>
      <c r="CY837" s="149"/>
      <c r="CZ837" s="149"/>
      <c r="DA837" s="149"/>
      <c r="DB837" s="149"/>
      <c r="DC837" s="149"/>
      <c r="DD837" s="149"/>
      <c r="DE837" s="149"/>
      <c r="DF837" s="149"/>
      <c r="DG837" s="149"/>
      <c r="DH837" s="149"/>
      <c r="DI837" s="149"/>
    </row>
    <row r="838" spans="1:113" s="113" customFormat="1" ht="21.75" hidden="1" customHeight="1">
      <c r="A838" s="129">
        <f>IF(B837&lt;&gt;"",COUNTA(B$6:B837),"")</f>
        <v>832</v>
      </c>
      <c r="B838" s="217">
        <v>13650</v>
      </c>
      <c r="C838" s="249" t="s">
        <v>653</v>
      </c>
      <c r="D838" s="198">
        <v>3166</v>
      </c>
      <c r="E838" s="215" t="str">
        <f>VLOOKUP($B838,'trong tai xe'!A$1:B$201,2,0)</f>
        <v>2.5T</v>
      </c>
      <c r="F838" s="262" t="s">
        <v>140</v>
      </c>
      <c r="G838" s="132" t="str">
        <f>VLOOKUP(F838,Destination!$B$3:$E$337,2,0)</f>
        <v>Vung Tau</v>
      </c>
      <c r="H838" s="133">
        <f>VLOOKUP(F838,Destination!$B$2:$E$337,4,0)</f>
        <v>100</v>
      </c>
      <c r="I838" s="133">
        <f t="shared" si="26"/>
        <v>100</v>
      </c>
      <c r="J838" s="134">
        <f>INDEX(Cost!$A$2:$G$26,MATCH(I838,Cost!$A$2:$A$26,0),MATCH($E838,Cost!$A$2:$G$2,0))</f>
        <v>968418</v>
      </c>
      <c r="K838" s="141"/>
      <c r="L838" s="142"/>
      <c r="M838" s="228">
        <f t="shared" si="27"/>
        <v>968418</v>
      </c>
      <c r="N838" s="230"/>
      <c r="O838" s="144">
        <f>VLOOKUP($F838,Destination!B$3:G$338,6,0)</f>
        <v>0</v>
      </c>
      <c r="P838" s="231"/>
      <c r="Q838" s="198"/>
      <c r="AI838" s="149"/>
      <c r="AJ838" s="149"/>
      <c r="AK838" s="149"/>
      <c r="AL838" s="149"/>
      <c r="AM838" s="149"/>
      <c r="AN838" s="149"/>
      <c r="AO838" s="149"/>
      <c r="AP838" s="149"/>
      <c r="AQ838" s="149"/>
      <c r="AR838" s="149"/>
      <c r="AS838" s="149"/>
      <c r="AT838" s="149"/>
      <c r="AU838" s="149"/>
      <c r="AV838" s="149"/>
      <c r="AW838" s="149"/>
      <c r="AX838" s="149"/>
      <c r="AY838" s="149"/>
      <c r="AZ838" s="149"/>
      <c r="BA838" s="149"/>
      <c r="BB838" s="149"/>
      <c r="BC838" s="149"/>
      <c r="BD838" s="149"/>
      <c r="BE838" s="149"/>
      <c r="BF838" s="149"/>
      <c r="BG838" s="149"/>
      <c r="BH838" s="149"/>
      <c r="BI838" s="149"/>
      <c r="BJ838" s="149"/>
      <c r="BK838" s="149"/>
      <c r="BL838" s="149"/>
      <c r="BM838" s="149"/>
      <c r="BN838" s="149"/>
      <c r="BO838" s="149"/>
      <c r="BP838" s="149"/>
      <c r="BQ838" s="149"/>
      <c r="BR838" s="149"/>
      <c r="BS838" s="149"/>
      <c r="BT838" s="149"/>
      <c r="BU838" s="149"/>
      <c r="BV838" s="149"/>
      <c r="BW838" s="149"/>
      <c r="BX838" s="149"/>
      <c r="BY838" s="149"/>
      <c r="BZ838" s="149"/>
      <c r="CA838" s="149"/>
      <c r="CB838" s="149"/>
      <c r="CC838" s="149"/>
      <c r="CD838" s="149"/>
      <c r="CE838" s="149"/>
      <c r="CF838" s="149"/>
      <c r="CG838" s="149"/>
      <c r="CH838" s="149"/>
      <c r="CI838" s="149"/>
      <c r="CJ838" s="149"/>
      <c r="CK838" s="149"/>
      <c r="CL838" s="149"/>
      <c r="CM838" s="149"/>
      <c r="CN838" s="149"/>
      <c r="CO838" s="149"/>
      <c r="CP838" s="149"/>
      <c r="CQ838" s="149"/>
      <c r="CR838" s="149"/>
      <c r="CS838" s="149"/>
      <c r="CT838" s="149"/>
      <c r="CU838" s="149"/>
      <c r="CV838" s="149"/>
      <c r="CW838" s="149"/>
      <c r="CX838" s="149"/>
      <c r="CY838" s="149"/>
      <c r="CZ838" s="149"/>
      <c r="DA838" s="149"/>
      <c r="DB838" s="149"/>
      <c r="DC838" s="149"/>
      <c r="DD838" s="149"/>
      <c r="DE838" s="149"/>
      <c r="DF838" s="149"/>
      <c r="DG838" s="149"/>
      <c r="DH838" s="149"/>
      <c r="DI838" s="149"/>
    </row>
    <row r="839" spans="1:113" s="113" customFormat="1" ht="21.75" hidden="1" customHeight="1">
      <c r="A839" s="129">
        <f>IF(B838&lt;&gt;"",COUNTA(B$6:B838),"")</f>
        <v>833</v>
      </c>
      <c r="B839" s="217">
        <v>7138</v>
      </c>
      <c r="C839" s="249" t="s">
        <v>653</v>
      </c>
      <c r="D839" s="198">
        <v>3167</v>
      </c>
      <c r="E839" s="215" t="str">
        <f>VLOOKUP($B839,'trong tai xe'!A$1:B$201,2,0)</f>
        <v>8T</v>
      </c>
      <c r="F839" s="262" t="s">
        <v>77</v>
      </c>
      <c r="G839" s="132" t="str">
        <f>VLOOKUP(F839,Destination!$B$3:$E$337,2,0)</f>
        <v>SONG THAN 3</v>
      </c>
      <c r="H839" s="133">
        <f>VLOOKUP(F839,Destination!$B$2:$E$337,4,0)</f>
        <v>24</v>
      </c>
      <c r="I839" s="133">
        <f t="shared" si="26"/>
        <v>30</v>
      </c>
      <c r="J839" s="134">
        <f>INDEX(Cost!$A$2:$G$26,MATCH(I839,Cost!$A$2:$A$26,0),MATCH($E839,Cost!$A$2:$G$2,0))</f>
        <v>1159225</v>
      </c>
      <c r="K839" s="141"/>
      <c r="L839" s="142"/>
      <c r="M839" s="228">
        <f t="shared" si="27"/>
        <v>1159225</v>
      </c>
      <c r="N839" s="230"/>
      <c r="O839" s="144" t="str">
        <f>VLOOKUP($F839,Destination!B$3:G$338,6,0)</f>
        <v>BOARD</v>
      </c>
      <c r="P839" s="231"/>
      <c r="Q839" s="198"/>
      <c r="AI839" s="149"/>
      <c r="AJ839" s="149"/>
      <c r="AK839" s="149"/>
      <c r="AL839" s="149"/>
      <c r="AM839" s="149"/>
      <c r="AN839" s="149"/>
      <c r="AO839" s="149"/>
      <c r="AP839" s="149"/>
      <c r="AQ839" s="149"/>
      <c r="AR839" s="149"/>
      <c r="AS839" s="149"/>
      <c r="AT839" s="149"/>
      <c r="AU839" s="149"/>
      <c r="AV839" s="149"/>
      <c r="AW839" s="149"/>
      <c r="AX839" s="149"/>
      <c r="AY839" s="149"/>
      <c r="AZ839" s="149"/>
      <c r="BA839" s="149"/>
      <c r="BB839" s="149"/>
      <c r="BC839" s="149"/>
      <c r="BD839" s="149"/>
      <c r="BE839" s="149"/>
      <c r="BF839" s="149"/>
      <c r="BG839" s="149"/>
      <c r="BH839" s="149"/>
      <c r="BI839" s="149"/>
      <c r="BJ839" s="149"/>
      <c r="BK839" s="149"/>
      <c r="BL839" s="149"/>
      <c r="BM839" s="149"/>
      <c r="BN839" s="149"/>
      <c r="BO839" s="149"/>
      <c r="BP839" s="149"/>
      <c r="BQ839" s="149"/>
      <c r="BR839" s="149"/>
      <c r="BS839" s="149"/>
      <c r="BT839" s="149"/>
      <c r="BU839" s="149"/>
      <c r="BV839" s="149"/>
      <c r="BW839" s="149"/>
      <c r="BX839" s="149"/>
      <c r="BY839" s="149"/>
      <c r="BZ839" s="149"/>
      <c r="CA839" s="149"/>
      <c r="CB839" s="149"/>
      <c r="CC839" s="149"/>
      <c r="CD839" s="149"/>
      <c r="CE839" s="149"/>
      <c r="CF839" s="149"/>
      <c r="CG839" s="149"/>
      <c r="CH839" s="149"/>
      <c r="CI839" s="149"/>
      <c r="CJ839" s="149"/>
      <c r="CK839" s="149"/>
      <c r="CL839" s="149"/>
      <c r="CM839" s="149"/>
      <c r="CN839" s="149"/>
      <c r="CO839" s="149"/>
      <c r="CP839" s="149"/>
      <c r="CQ839" s="149"/>
      <c r="CR839" s="149"/>
      <c r="CS839" s="149"/>
      <c r="CT839" s="149"/>
      <c r="CU839" s="149"/>
      <c r="CV839" s="149"/>
      <c r="CW839" s="149"/>
      <c r="CX839" s="149"/>
      <c r="CY839" s="149"/>
      <c r="CZ839" s="149"/>
      <c r="DA839" s="149"/>
      <c r="DB839" s="149"/>
      <c r="DC839" s="149"/>
      <c r="DD839" s="149"/>
      <c r="DE839" s="149"/>
      <c r="DF839" s="149"/>
      <c r="DG839" s="149"/>
      <c r="DH839" s="149"/>
      <c r="DI839" s="149"/>
    </row>
    <row r="840" spans="1:113" s="113" customFormat="1" ht="21.75" hidden="1" customHeight="1">
      <c r="A840" s="129">
        <f>IF(B839&lt;&gt;"",COUNTA(B$6:B839),"")</f>
        <v>834</v>
      </c>
      <c r="B840" s="217">
        <v>6980</v>
      </c>
      <c r="C840" s="249" t="s">
        <v>653</v>
      </c>
      <c r="D840" s="198">
        <v>3137</v>
      </c>
      <c r="E840" s="215" t="str">
        <f>VLOOKUP($B840,'trong tai xe'!A$1:B$201,2,0)</f>
        <v>5T</v>
      </c>
      <c r="F840" s="262" t="s">
        <v>69</v>
      </c>
      <c r="G840" s="132" t="str">
        <f>VLOOKUP(F840,Destination!$B$3:$E$337,2,0)</f>
        <v>HCM(Q9)</v>
      </c>
      <c r="H840" s="133">
        <f>VLOOKUP(F840,Destination!$B$2:$E$337,4,0)</f>
        <v>27</v>
      </c>
      <c r="I840" s="133">
        <f t="shared" ref="I840:I903" si="28">ROUNDUP(H840,-1)</f>
        <v>30</v>
      </c>
      <c r="J840" s="134">
        <f>INDEX(Cost!$A$2:$G$26,MATCH(I840,Cost!$A$2:$A$26,0),MATCH($E840,Cost!$A$2:$G$2,0))</f>
        <v>691065</v>
      </c>
      <c r="K840" s="141"/>
      <c r="L840" s="142"/>
      <c r="M840" s="228">
        <f t="shared" ref="M840:M903" si="29">IF(I840="","",J840+K840)</f>
        <v>691065</v>
      </c>
      <c r="N840" s="230"/>
      <c r="O840" s="144" t="str">
        <f>VLOOKUP($F840,Destination!B$3:G$338,6,0)</f>
        <v>THÙNG</v>
      </c>
      <c r="P840" s="231"/>
      <c r="Q840" s="198"/>
      <c r="AI840" s="149"/>
      <c r="AJ840" s="149"/>
      <c r="AK840" s="149"/>
      <c r="AL840" s="149"/>
      <c r="AM840" s="149"/>
      <c r="AN840" s="149"/>
      <c r="AO840" s="149"/>
      <c r="AP840" s="149"/>
      <c r="AQ840" s="149"/>
      <c r="AR840" s="149"/>
      <c r="AS840" s="149"/>
      <c r="AT840" s="149"/>
      <c r="AU840" s="149"/>
      <c r="AV840" s="149"/>
      <c r="AW840" s="149"/>
      <c r="AX840" s="149"/>
      <c r="AY840" s="149"/>
      <c r="AZ840" s="149"/>
      <c r="BA840" s="149"/>
      <c r="BB840" s="149"/>
      <c r="BC840" s="149"/>
      <c r="BD840" s="149"/>
      <c r="BE840" s="149"/>
      <c r="BF840" s="149"/>
      <c r="BG840" s="149"/>
      <c r="BH840" s="149"/>
      <c r="BI840" s="149"/>
      <c r="BJ840" s="149"/>
      <c r="BK840" s="149"/>
      <c r="BL840" s="149"/>
      <c r="BM840" s="149"/>
      <c r="BN840" s="149"/>
      <c r="BO840" s="149"/>
      <c r="BP840" s="149"/>
      <c r="BQ840" s="149"/>
      <c r="BR840" s="149"/>
      <c r="BS840" s="149"/>
      <c r="BT840" s="149"/>
      <c r="BU840" s="149"/>
      <c r="BV840" s="149"/>
      <c r="BW840" s="149"/>
      <c r="BX840" s="149"/>
      <c r="BY840" s="149"/>
      <c r="BZ840" s="149"/>
      <c r="CA840" s="149"/>
      <c r="CB840" s="149"/>
      <c r="CC840" s="149"/>
      <c r="CD840" s="149"/>
      <c r="CE840" s="149"/>
      <c r="CF840" s="149"/>
      <c r="CG840" s="149"/>
      <c r="CH840" s="149"/>
      <c r="CI840" s="149"/>
      <c r="CJ840" s="149"/>
      <c r="CK840" s="149"/>
      <c r="CL840" s="149"/>
      <c r="CM840" s="149"/>
      <c r="CN840" s="149"/>
      <c r="CO840" s="149"/>
      <c r="CP840" s="149"/>
      <c r="CQ840" s="149"/>
      <c r="CR840" s="149"/>
      <c r="CS840" s="149"/>
      <c r="CT840" s="149"/>
      <c r="CU840" s="149"/>
      <c r="CV840" s="149"/>
      <c r="CW840" s="149"/>
      <c r="CX840" s="149"/>
      <c r="CY840" s="149"/>
      <c r="CZ840" s="149"/>
      <c r="DA840" s="149"/>
      <c r="DB840" s="149"/>
      <c r="DC840" s="149"/>
      <c r="DD840" s="149"/>
      <c r="DE840" s="149"/>
      <c r="DF840" s="149"/>
      <c r="DG840" s="149"/>
      <c r="DH840" s="149"/>
      <c r="DI840" s="149"/>
    </row>
    <row r="841" spans="1:113" s="113" customFormat="1" ht="21.75" hidden="1" customHeight="1">
      <c r="A841" s="129">
        <f>IF(B840&lt;&gt;"",COUNTA(B$6:B840),"")</f>
        <v>835</v>
      </c>
      <c r="B841" s="217">
        <v>18140</v>
      </c>
      <c r="C841" s="249" t="s">
        <v>653</v>
      </c>
      <c r="D841" s="198">
        <v>3111</v>
      </c>
      <c r="E841" s="215" t="str">
        <f>VLOOKUP($B841,'trong tai xe'!A$1:B$201,2,0)</f>
        <v>5T</v>
      </c>
      <c r="F841" s="262" t="s">
        <v>69</v>
      </c>
      <c r="G841" s="132" t="str">
        <f>VLOOKUP(F841,Destination!$B$3:$E$337,2,0)</f>
        <v>HCM(Q9)</v>
      </c>
      <c r="H841" s="133">
        <f>VLOOKUP(F841,Destination!$B$2:$E$337,4,0)</f>
        <v>27</v>
      </c>
      <c r="I841" s="133">
        <f t="shared" si="28"/>
        <v>30</v>
      </c>
      <c r="J841" s="134">
        <f>INDEX(Cost!$A$2:$G$26,MATCH(I841,Cost!$A$2:$A$26,0),MATCH($E841,Cost!$A$2:$G$2,0))</f>
        <v>691065</v>
      </c>
      <c r="K841" s="141"/>
      <c r="L841" s="142"/>
      <c r="M841" s="228">
        <f t="shared" si="29"/>
        <v>691065</v>
      </c>
      <c r="N841" s="230"/>
      <c r="O841" s="144" t="str">
        <f>VLOOKUP($F841,Destination!B$3:G$338,6,0)</f>
        <v>THÙNG</v>
      </c>
      <c r="P841" s="231"/>
      <c r="Q841" s="198"/>
      <c r="AI841" s="149"/>
      <c r="AJ841" s="149"/>
      <c r="AK841" s="149"/>
      <c r="AL841" s="149"/>
      <c r="AM841" s="149"/>
      <c r="AN841" s="149"/>
      <c r="AO841" s="149"/>
      <c r="AP841" s="149"/>
      <c r="AQ841" s="149"/>
      <c r="AR841" s="149"/>
      <c r="AS841" s="149"/>
      <c r="AT841" s="149"/>
      <c r="AU841" s="149"/>
      <c r="AV841" s="149"/>
      <c r="AW841" s="149"/>
      <c r="AX841" s="149"/>
      <c r="AY841" s="149"/>
      <c r="AZ841" s="149"/>
      <c r="BA841" s="149"/>
      <c r="BB841" s="149"/>
      <c r="BC841" s="149"/>
      <c r="BD841" s="149"/>
      <c r="BE841" s="149"/>
      <c r="BF841" s="149"/>
      <c r="BG841" s="149"/>
      <c r="BH841" s="149"/>
      <c r="BI841" s="149"/>
      <c r="BJ841" s="149"/>
      <c r="BK841" s="149"/>
      <c r="BL841" s="149"/>
      <c r="BM841" s="149"/>
      <c r="BN841" s="149"/>
      <c r="BO841" s="149"/>
      <c r="BP841" s="149"/>
      <c r="BQ841" s="149"/>
      <c r="BR841" s="149"/>
      <c r="BS841" s="149"/>
      <c r="BT841" s="149"/>
      <c r="BU841" s="149"/>
      <c r="BV841" s="149"/>
      <c r="BW841" s="149"/>
      <c r="BX841" s="149"/>
      <c r="BY841" s="149"/>
      <c r="BZ841" s="149"/>
      <c r="CA841" s="149"/>
      <c r="CB841" s="149"/>
      <c r="CC841" s="149"/>
      <c r="CD841" s="149"/>
      <c r="CE841" s="149"/>
      <c r="CF841" s="149"/>
      <c r="CG841" s="149"/>
      <c r="CH841" s="149"/>
      <c r="CI841" s="149"/>
      <c r="CJ841" s="149"/>
      <c r="CK841" s="149"/>
      <c r="CL841" s="149"/>
      <c r="CM841" s="149"/>
      <c r="CN841" s="149"/>
      <c r="CO841" s="149"/>
      <c r="CP841" s="149"/>
      <c r="CQ841" s="149"/>
      <c r="CR841" s="149"/>
      <c r="CS841" s="149"/>
      <c r="CT841" s="149"/>
      <c r="CU841" s="149"/>
      <c r="CV841" s="149"/>
      <c r="CW841" s="149"/>
      <c r="CX841" s="149"/>
      <c r="CY841" s="149"/>
      <c r="CZ841" s="149"/>
      <c r="DA841" s="149"/>
      <c r="DB841" s="149"/>
      <c r="DC841" s="149"/>
      <c r="DD841" s="149"/>
      <c r="DE841" s="149"/>
      <c r="DF841" s="149"/>
      <c r="DG841" s="149"/>
      <c r="DH841" s="149"/>
      <c r="DI841" s="149"/>
    </row>
    <row r="842" spans="1:113" s="113" customFormat="1" ht="21.75" customHeight="1">
      <c r="A842" s="129">
        <f>IF(B841&lt;&gt;"",COUNTA(B$6:B841),"")</f>
        <v>836</v>
      </c>
      <c r="B842" s="217">
        <v>8548</v>
      </c>
      <c r="C842" s="249" t="s">
        <v>653</v>
      </c>
      <c r="D842" s="198">
        <v>3142</v>
      </c>
      <c r="E842" s="215" t="str">
        <f>VLOOKUP($B842,'trong tai xe'!A$1:B$201,2,0)</f>
        <v>2.5T</v>
      </c>
      <c r="F842" s="262" t="s">
        <v>69</v>
      </c>
      <c r="G842" s="132" t="str">
        <f>VLOOKUP(F842,Destination!$B$3:$E$337,2,0)</f>
        <v>HCM(Q9)</v>
      </c>
      <c r="H842" s="133">
        <f>VLOOKUP(F842,Destination!$B$2:$E$337,4,0)</f>
        <v>27</v>
      </c>
      <c r="I842" s="133">
        <f t="shared" si="28"/>
        <v>30</v>
      </c>
      <c r="J842" s="134">
        <f>INDEX(Cost!$A$2:$G$26,MATCH(I842,Cost!$A$2:$A$26,0),MATCH($E842,Cost!$A$2:$G$2,0))</f>
        <v>514557</v>
      </c>
      <c r="K842" s="141"/>
      <c r="L842" s="142"/>
      <c r="M842" s="228">
        <f t="shared" si="29"/>
        <v>514557</v>
      </c>
      <c r="N842" s="230"/>
      <c r="O842" s="144" t="str">
        <f>VLOOKUP($F842,Destination!B$3:G$338,6,0)</f>
        <v>THÙNG</v>
      </c>
      <c r="P842" s="231"/>
      <c r="Q842" s="198"/>
      <c r="AI842" s="149"/>
      <c r="AJ842" s="149"/>
      <c r="AK842" s="149"/>
      <c r="AL842" s="149"/>
      <c r="AM842" s="149"/>
      <c r="AN842" s="149"/>
      <c r="AO842" s="149"/>
      <c r="AP842" s="149"/>
      <c r="AQ842" s="149"/>
      <c r="AR842" s="149"/>
      <c r="AS842" s="149"/>
      <c r="AT842" s="149"/>
      <c r="AU842" s="149"/>
      <c r="AV842" s="149"/>
      <c r="AW842" s="149"/>
      <c r="AX842" s="149"/>
      <c r="AY842" s="149"/>
      <c r="AZ842" s="149"/>
      <c r="BA842" s="149"/>
      <c r="BB842" s="149"/>
      <c r="BC842" s="149"/>
      <c r="BD842" s="149"/>
      <c r="BE842" s="149"/>
      <c r="BF842" s="149"/>
      <c r="BG842" s="149"/>
      <c r="BH842" s="149"/>
      <c r="BI842" s="149"/>
      <c r="BJ842" s="149"/>
      <c r="BK842" s="149"/>
      <c r="BL842" s="149"/>
      <c r="BM842" s="149"/>
      <c r="BN842" s="149"/>
      <c r="BO842" s="149"/>
      <c r="BP842" s="149"/>
      <c r="BQ842" s="149"/>
      <c r="BR842" s="149"/>
      <c r="BS842" s="149"/>
      <c r="BT842" s="149"/>
      <c r="BU842" s="149"/>
      <c r="BV842" s="149"/>
      <c r="BW842" s="149"/>
      <c r="BX842" s="149"/>
      <c r="BY842" s="149"/>
      <c r="BZ842" s="149"/>
      <c r="CA842" s="149"/>
      <c r="CB842" s="149"/>
      <c r="CC842" s="149"/>
      <c r="CD842" s="149"/>
      <c r="CE842" s="149"/>
      <c r="CF842" s="149"/>
      <c r="CG842" s="149"/>
      <c r="CH842" s="149"/>
      <c r="CI842" s="149"/>
      <c r="CJ842" s="149"/>
      <c r="CK842" s="149"/>
      <c r="CL842" s="149"/>
      <c r="CM842" s="149"/>
      <c r="CN842" s="149"/>
      <c r="CO842" s="149"/>
      <c r="CP842" s="149"/>
      <c r="CQ842" s="149"/>
      <c r="CR842" s="149"/>
      <c r="CS842" s="149"/>
      <c r="CT842" s="149"/>
      <c r="CU842" s="149"/>
      <c r="CV842" s="149"/>
      <c r="CW842" s="149"/>
      <c r="CX842" s="149"/>
      <c r="CY842" s="149"/>
      <c r="CZ842" s="149"/>
      <c r="DA842" s="149"/>
      <c r="DB842" s="149"/>
      <c r="DC842" s="149"/>
      <c r="DD842" s="149"/>
      <c r="DE842" s="149"/>
      <c r="DF842" s="149"/>
      <c r="DG842" s="149"/>
      <c r="DH842" s="149"/>
      <c r="DI842" s="149"/>
    </row>
    <row r="843" spans="1:113" s="113" customFormat="1" ht="21.75" hidden="1" customHeight="1">
      <c r="A843" s="129">
        <f>IF(B842&lt;&gt;"",COUNTA(B$6:B842),"")</f>
        <v>837</v>
      </c>
      <c r="B843" s="217">
        <v>34439</v>
      </c>
      <c r="C843" s="249" t="s">
        <v>653</v>
      </c>
      <c r="D843" s="198">
        <v>3136</v>
      </c>
      <c r="E843" s="215" t="str">
        <f>VLOOKUP($B843,'trong tai xe'!A$1:B$201,2,0)</f>
        <v>1.2T</v>
      </c>
      <c r="F843" s="262" t="s">
        <v>104</v>
      </c>
      <c r="G843" s="132" t="str">
        <f>VLOOKUP(F843,Destination!$B$3:$E$337,2,0)</f>
        <v>HCM</v>
      </c>
      <c r="H843" s="133">
        <f>VLOOKUP(F843,Destination!$B$2:$E$337,4,0)</f>
        <v>55</v>
      </c>
      <c r="I843" s="133">
        <f t="shared" si="28"/>
        <v>60</v>
      </c>
      <c r="J843" s="134">
        <f>INDEX(Cost!$A$2:$G$26,MATCH(I843,Cost!$A$2:$A$26,0),MATCH($E843,Cost!$A$2:$G$2,0))</f>
        <v>641078</v>
      </c>
      <c r="K843" s="141"/>
      <c r="L843" s="142"/>
      <c r="M843" s="228">
        <f t="shared" si="29"/>
        <v>641078</v>
      </c>
      <c r="N843" s="230"/>
      <c r="O843" s="144">
        <f>VLOOKUP($F843,Destination!B$3:G$338,6,0)</f>
        <v>0</v>
      </c>
      <c r="P843" s="231"/>
      <c r="Q843" s="198"/>
      <c r="AI843" s="149"/>
      <c r="AJ843" s="149"/>
      <c r="AK843" s="149"/>
      <c r="AL843" s="149"/>
      <c r="AM843" s="149"/>
      <c r="AN843" s="149"/>
      <c r="AO843" s="149"/>
      <c r="AP843" s="149"/>
      <c r="AQ843" s="149"/>
      <c r="AR843" s="149"/>
      <c r="AS843" s="149"/>
      <c r="AT843" s="149"/>
      <c r="AU843" s="149"/>
      <c r="AV843" s="149"/>
      <c r="AW843" s="149"/>
      <c r="AX843" s="149"/>
      <c r="AY843" s="149"/>
      <c r="AZ843" s="149"/>
      <c r="BA843" s="149"/>
      <c r="BB843" s="149"/>
      <c r="BC843" s="149"/>
      <c r="BD843" s="149"/>
      <c r="BE843" s="149"/>
      <c r="BF843" s="149"/>
      <c r="BG843" s="149"/>
      <c r="BH843" s="149"/>
      <c r="BI843" s="149"/>
      <c r="BJ843" s="149"/>
      <c r="BK843" s="149"/>
      <c r="BL843" s="149"/>
      <c r="BM843" s="149"/>
      <c r="BN843" s="149"/>
      <c r="BO843" s="149"/>
      <c r="BP843" s="149"/>
      <c r="BQ843" s="149"/>
      <c r="BR843" s="149"/>
      <c r="BS843" s="149"/>
      <c r="BT843" s="149"/>
      <c r="BU843" s="149"/>
      <c r="BV843" s="149"/>
      <c r="BW843" s="149"/>
      <c r="BX843" s="149"/>
      <c r="BY843" s="149"/>
      <c r="BZ843" s="149"/>
      <c r="CA843" s="149"/>
      <c r="CB843" s="149"/>
      <c r="CC843" s="149"/>
      <c r="CD843" s="149"/>
      <c r="CE843" s="149"/>
      <c r="CF843" s="149"/>
      <c r="CG843" s="149"/>
      <c r="CH843" s="149"/>
      <c r="CI843" s="149"/>
      <c r="CJ843" s="149"/>
      <c r="CK843" s="149"/>
      <c r="CL843" s="149"/>
      <c r="CM843" s="149"/>
      <c r="CN843" s="149"/>
      <c r="CO843" s="149"/>
      <c r="CP843" s="149"/>
      <c r="CQ843" s="149"/>
      <c r="CR843" s="149"/>
      <c r="CS843" s="149"/>
      <c r="CT843" s="149"/>
      <c r="CU843" s="149"/>
      <c r="CV843" s="149"/>
      <c r="CW843" s="149"/>
      <c r="CX843" s="149"/>
      <c r="CY843" s="149"/>
      <c r="CZ843" s="149"/>
      <c r="DA843" s="149"/>
      <c r="DB843" s="149"/>
      <c r="DC843" s="149"/>
      <c r="DD843" s="149"/>
      <c r="DE843" s="149"/>
      <c r="DF843" s="149"/>
      <c r="DG843" s="149"/>
      <c r="DH843" s="149"/>
      <c r="DI843" s="149"/>
    </row>
    <row r="844" spans="1:113" s="113" customFormat="1" ht="21.75" hidden="1" customHeight="1">
      <c r="A844" s="129">
        <f>IF(B843&lt;&gt;"",COUNTA(B$6:B843),"")</f>
        <v>838</v>
      </c>
      <c r="B844" s="217">
        <v>1096</v>
      </c>
      <c r="C844" s="249" t="s">
        <v>653</v>
      </c>
      <c r="D844" s="198">
        <v>3128</v>
      </c>
      <c r="E844" s="215" t="str">
        <f>VLOOKUP($B844,'trong tai xe'!A$1:B$201,2,0)</f>
        <v>2.5T</v>
      </c>
      <c r="F844" s="262" t="s">
        <v>94</v>
      </c>
      <c r="G844" s="132" t="str">
        <f>VLOOKUP(F844,Destination!$B$3:$E$337,2,0)</f>
        <v>Dong Nai</v>
      </c>
      <c r="H844" s="133">
        <f>VLOOKUP(F844,Destination!$B$2:$E$337,4,0)</f>
        <v>35</v>
      </c>
      <c r="I844" s="133">
        <f t="shared" si="28"/>
        <v>40</v>
      </c>
      <c r="J844" s="134">
        <f>INDEX(Cost!$A$2:$G$26,MATCH(I844,Cost!$A$2:$A$26,0),MATCH($E844,Cost!$A$2:$G$2,0))</f>
        <v>579395</v>
      </c>
      <c r="K844" s="141"/>
      <c r="L844" s="142"/>
      <c r="M844" s="228">
        <f t="shared" si="29"/>
        <v>579395</v>
      </c>
      <c r="N844" s="230"/>
      <c r="O844" s="144" t="str">
        <f>VLOOKUP($F844,Destination!B$3:G$338,6,0)</f>
        <v>THÙNG</v>
      </c>
      <c r="P844" s="231"/>
      <c r="Q844" s="198"/>
      <c r="AI844" s="149"/>
      <c r="AJ844" s="149"/>
      <c r="AK844" s="149"/>
      <c r="AL844" s="149"/>
      <c r="AM844" s="149"/>
      <c r="AN844" s="149"/>
      <c r="AO844" s="149"/>
      <c r="AP844" s="149"/>
      <c r="AQ844" s="149"/>
      <c r="AR844" s="149"/>
      <c r="AS844" s="149"/>
      <c r="AT844" s="149"/>
      <c r="AU844" s="149"/>
      <c r="AV844" s="149"/>
      <c r="AW844" s="149"/>
      <c r="AX844" s="149"/>
      <c r="AY844" s="149"/>
      <c r="AZ844" s="149"/>
      <c r="BA844" s="149"/>
      <c r="BB844" s="149"/>
      <c r="BC844" s="149"/>
      <c r="BD844" s="149"/>
      <c r="BE844" s="149"/>
      <c r="BF844" s="149"/>
      <c r="BG844" s="149"/>
      <c r="BH844" s="149"/>
      <c r="BI844" s="149"/>
      <c r="BJ844" s="149"/>
      <c r="BK844" s="149"/>
      <c r="BL844" s="149"/>
      <c r="BM844" s="149"/>
      <c r="BN844" s="149"/>
      <c r="BO844" s="149"/>
      <c r="BP844" s="149"/>
      <c r="BQ844" s="149"/>
      <c r="BR844" s="149"/>
      <c r="BS844" s="149"/>
      <c r="BT844" s="149"/>
      <c r="BU844" s="149"/>
      <c r="BV844" s="149"/>
      <c r="BW844" s="149"/>
      <c r="BX844" s="149"/>
      <c r="BY844" s="149"/>
      <c r="BZ844" s="149"/>
      <c r="CA844" s="149"/>
      <c r="CB844" s="149"/>
      <c r="CC844" s="149"/>
      <c r="CD844" s="149"/>
      <c r="CE844" s="149"/>
      <c r="CF844" s="149"/>
      <c r="CG844" s="149"/>
      <c r="CH844" s="149"/>
      <c r="CI844" s="149"/>
      <c r="CJ844" s="149"/>
      <c r="CK844" s="149"/>
      <c r="CL844" s="149"/>
      <c r="CM844" s="149"/>
      <c r="CN844" s="149"/>
      <c r="CO844" s="149"/>
      <c r="CP844" s="149"/>
      <c r="CQ844" s="149"/>
      <c r="CR844" s="149"/>
      <c r="CS844" s="149"/>
      <c r="CT844" s="149"/>
      <c r="CU844" s="149"/>
      <c r="CV844" s="149"/>
      <c r="CW844" s="149"/>
      <c r="CX844" s="149"/>
      <c r="CY844" s="149"/>
      <c r="CZ844" s="149"/>
      <c r="DA844" s="149"/>
      <c r="DB844" s="149"/>
      <c r="DC844" s="149"/>
      <c r="DD844" s="149"/>
      <c r="DE844" s="149"/>
      <c r="DF844" s="149"/>
      <c r="DG844" s="149"/>
      <c r="DH844" s="149"/>
      <c r="DI844" s="149"/>
    </row>
    <row r="845" spans="1:113" s="113" customFormat="1" ht="21.75" hidden="1" customHeight="1">
      <c r="A845" s="129">
        <f>IF(B844&lt;&gt;"",COUNTA(B$6:B844),"")</f>
        <v>839</v>
      </c>
      <c r="B845" s="217">
        <v>44457</v>
      </c>
      <c r="C845" s="249" t="s">
        <v>653</v>
      </c>
      <c r="D845" s="198">
        <v>3205</v>
      </c>
      <c r="E845" s="215" t="str">
        <f>VLOOKUP($B845,'trong tai xe'!A$1:B$201,2,0)</f>
        <v>2.5T</v>
      </c>
      <c r="F845" s="262" t="s">
        <v>92</v>
      </c>
      <c r="G845" s="132" t="str">
        <f>VLOOKUP(F845,Destination!$B$3:$E$337,2,0)</f>
        <v>HCM</v>
      </c>
      <c r="H845" s="133">
        <f>VLOOKUP(F845,Destination!$B$2:$E$337,4,0)</f>
        <v>8</v>
      </c>
      <c r="I845" s="133">
        <f t="shared" si="28"/>
        <v>10</v>
      </c>
      <c r="J845" s="134">
        <f>INDEX(Cost!$A$2:$G$26,MATCH(I845,Cost!$A$2:$A$26,0),MATCH($E845,Cost!$A$2:$G$2,0))</f>
        <v>375157</v>
      </c>
      <c r="K845" s="141"/>
      <c r="L845" s="142"/>
      <c r="M845" s="228">
        <f t="shared" si="29"/>
        <v>375157</v>
      </c>
      <c r="N845" s="230"/>
      <c r="O845" s="144" t="str">
        <f>VLOOKUP($F845,Destination!B$3:G$338,6,0)</f>
        <v>BOARD</v>
      </c>
      <c r="P845" s="231"/>
      <c r="Q845" s="198"/>
      <c r="AI845" s="149"/>
      <c r="AJ845" s="149"/>
      <c r="AK845" s="149"/>
      <c r="AL845" s="149"/>
      <c r="AM845" s="149"/>
      <c r="AN845" s="149"/>
      <c r="AO845" s="149"/>
      <c r="AP845" s="149"/>
      <c r="AQ845" s="149"/>
      <c r="AR845" s="149"/>
      <c r="AS845" s="149"/>
      <c r="AT845" s="149"/>
      <c r="AU845" s="149"/>
      <c r="AV845" s="149"/>
      <c r="AW845" s="149"/>
      <c r="AX845" s="149"/>
      <c r="AY845" s="149"/>
      <c r="AZ845" s="149"/>
      <c r="BA845" s="149"/>
      <c r="BB845" s="149"/>
      <c r="BC845" s="149"/>
      <c r="BD845" s="149"/>
      <c r="BE845" s="149"/>
      <c r="BF845" s="149"/>
      <c r="BG845" s="149"/>
      <c r="BH845" s="149"/>
      <c r="BI845" s="149"/>
      <c r="BJ845" s="149"/>
      <c r="BK845" s="149"/>
      <c r="BL845" s="149"/>
      <c r="BM845" s="149"/>
      <c r="BN845" s="149"/>
      <c r="BO845" s="149"/>
      <c r="BP845" s="149"/>
      <c r="BQ845" s="149"/>
      <c r="BR845" s="149"/>
      <c r="BS845" s="149"/>
      <c r="BT845" s="149"/>
      <c r="BU845" s="149"/>
      <c r="BV845" s="149"/>
      <c r="BW845" s="149"/>
      <c r="BX845" s="149"/>
      <c r="BY845" s="149"/>
      <c r="BZ845" s="149"/>
      <c r="CA845" s="149"/>
      <c r="CB845" s="149"/>
      <c r="CC845" s="149"/>
      <c r="CD845" s="149"/>
      <c r="CE845" s="149"/>
      <c r="CF845" s="149"/>
      <c r="CG845" s="149"/>
      <c r="CH845" s="149"/>
      <c r="CI845" s="149"/>
      <c r="CJ845" s="149"/>
      <c r="CK845" s="149"/>
      <c r="CL845" s="149"/>
      <c r="CM845" s="149"/>
      <c r="CN845" s="149"/>
      <c r="CO845" s="149"/>
      <c r="CP845" s="149"/>
      <c r="CQ845" s="149"/>
      <c r="CR845" s="149"/>
      <c r="CS845" s="149"/>
      <c r="CT845" s="149"/>
      <c r="CU845" s="149"/>
      <c r="CV845" s="149"/>
      <c r="CW845" s="149"/>
      <c r="CX845" s="149"/>
      <c r="CY845" s="149"/>
      <c r="CZ845" s="149"/>
      <c r="DA845" s="149"/>
      <c r="DB845" s="149"/>
      <c r="DC845" s="149"/>
      <c r="DD845" s="149"/>
      <c r="DE845" s="149"/>
      <c r="DF845" s="149"/>
      <c r="DG845" s="149"/>
      <c r="DH845" s="149"/>
      <c r="DI845" s="149"/>
    </row>
    <row r="846" spans="1:113" s="113" customFormat="1" ht="21.75" hidden="1" customHeight="1">
      <c r="A846" s="129">
        <f>IF(B845&lt;&gt;"",COUNTA(B$6:B845),"")</f>
        <v>840</v>
      </c>
      <c r="B846" s="217">
        <v>9794</v>
      </c>
      <c r="C846" s="249" t="s">
        <v>653</v>
      </c>
      <c r="D846" s="198">
        <v>3179</v>
      </c>
      <c r="E846" s="215" t="str">
        <f>VLOOKUP($B846,'trong tai xe'!A$1:B$201,2,0)</f>
        <v>2.5T</v>
      </c>
      <c r="F846" s="262" t="s">
        <v>69</v>
      </c>
      <c r="G846" s="132" t="str">
        <f>VLOOKUP(F846,Destination!$B$3:$E$337,2,0)</f>
        <v>HCM(Q9)</v>
      </c>
      <c r="H846" s="133">
        <f>VLOOKUP(F846,Destination!$B$2:$E$337,4,0)</f>
        <v>27</v>
      </c>
      <c r="I846" s="133">
        <f t="shared" si="28"/>
        <v>30</v>
      </c>
      <c r="J846" s="134">
        <f>INDEX(Cost!$A$2:$G$26,MATCH(I846,Cost!$A$2:$A$26,0),MATCH($E846,Cost!$A$2:$G$2,0))</f>
        <v>514557</v>
      </c>
      <c r="K846" s="141"/>
      <c r="L846" s="142"/>
      <c r="M846" s="228">
        <f t="shared" si="29"/>
        <v>514557</v>
      </c>
      <c r="N846" s="230"/>
      <c r="O846" s="144" t="str">
        <f>VLOOKUP($F846,Destination!B$3:G$338,6,0)</f>
        <v>THÙNG</v>
      </c>
      <c r="P846" s="231"/>
      <c r="Q846" s="198"/>
      <c r="AI846" s="149"/>
      <c r="AJ846" s="149"/>
      <c r="AK846" s="149"/>
      <c r="AL846" s="149"/>
      <c r="AM846" s="149"/>
      <c r="AN846" s="149"/>
      <c r="AO846" s="149"/>
      <c r="AP846" s="149"/>
      <c r="AQ846" s="149"/>
      <c r="AR846" s="149"/>
      <c r="AS846" s="149"/>
      <c r="AT846" s="149"/>
      <c r="AU846" s="149"/>
      <c r="AV846" s="149"/>
      <c r="AW846" s="149"/>
      <c r="AX846" s="149"/>
      <c r="AY846" s="149"/>
      <c r="AZ846" s="149"/>
      <c r="BA846" s="149"/>
      <c r="BB846" s="149"/>
      <c r="BC846" s="149"/>
      <c r="BD846" s="149"/>
      <c r="BE846" s="149"/>
      <c r="BF846" s="149"/>
      <c r="BG846" s="149"/>
      <c r="BH846" s="149"/>
      <c r="BI846" s="149"/>
      <c r="BJ846" s="149"/>
      <c r="BK846" s="149"/>
      <c r="BL846" s="149"/>
      <c r="BM846" s="149"/>
      <c r="BN846" s="149"/>
      <c r="BO846" s="149"/>
      <c r="BP846" s="149"/>
      <c r="BQ846" s="149"/>
      <c r="BR846" s="149"/>
      <c r="BS846" s="149"/>
      <c r="BT846" s="149"/>
      <c r="BU846" s="149"/>
      <c r="BV846" s="149"/>
      <c r="BW846" s="149"/>
      <c r="BX846" s="149"/>
      <c r="BY846" s="149"/>
      <c r="BZ846" s="149"/>
      <c r="CA846" s="149"/>
      <c r="CB846" s="149"/>
      <c r="CC846" s="149"/>
      <c r="CD846" s="149"/>
      <c r="CE846" s="149"/>
      <c r="CF846" s="149"/>
      <c r="CG846" s="149"/>
      <c r="CH846" s="149"/>
      <c r="CI846" s="149"/>
      <c r="CJ846" s="149"/>
      <c r="CK846" s="149"/>
      <c r="CL846" s="149"/>
      <c r="CM846" s="149"/>
      <c r="CN846" s="149"/>
      <c r="CO846" s="149"/>
      <c r="CP846" s="149"/>
      <c r="CQ846" s="149"/>
      <c r="CR846" s="149"/>
      <c r="CS846" s="149"/>
      <c r="CT846" s="149"/>
      <c r="CU846" s="149"/>
      <c r="CV846" s="149"/>
      <c r="CW846" s="149"/>
      <c r="CX846" s="149"/>
      <c r="CY846" s="149"/>
      <c r="CZ846" s="149"/>
      <c r="DA846" s="149"/>
      <c r="DB846" s="149"/>
      <c r="DC846" s="149"/>
      <c r="DD846" s="149"/>
      <c r="DE846" s="149"/>
      <c r="DF846" s="149"/>
      <c r="DG846" s="149"/>
      <c r="DH846" s="149"/>
      <c r="DI846" s="149"/>
    </row>
    <row r="847" spans="1:113" s="113" customFormat="1" ht="21.75" hidden="1" customHeight="1">
      <c r="A847" s="129">
        <f>IF(B846&lt;&gt;"",COUNTA(B$6:B846),"")</f>
        <v>841</v>
      </c>
      <c r="B847" s="254" t="s">
        <v>43</v>
      </c>
      <c r="C847" s="249" t="s">
        <v>653</v>
      </c>
      <c r="D847" s="198">
        <v>3172</v>
      </c>
      <c r="E847" s="215" t="str">
        <f>VLOOKUP($B847,'trong tai xe'!A$1:B$201,2,0)</f>
        <v>8T</v>
      </c>
      <c r="F847" s="262" t="s">
        <v>73</v>
      </c>
      <c r="G847" s="132" t="str">
        <f>VLOOKUP(F847,Destination!$B$3:$E$337,2,0)</f>
        <v>HCM</v>
      </c>
      <c r="H847" s="133">
        <f>VLOOKUP(F847,Destination!$B$2:$E$337,4,0)</f>
        <v>55</v>
      </c>
      <c r="I847" s="133">
        <f t="shared" si="28"/>
        <v>60</v>
      </c>
      <c r="J847" s="134">
        <f>INDEX(Cost!$A$2:$G$26,MATCH(I847,Cost!$A$2:$A$26,0),MATCH($E847,Cost!$A$2:$G$2,0))</f>
        <v>1468296</v>
      </c>
      <c r="K847" s="141"/>
      <c r="L847" s="142"/>
      <c r="M847" s="228">
        <f t="shared" si="29"/>
        <v>1468296</v>
      </c>
      <c r="N847" s="230"/>
      <c r="O847" s="144" t="str">
        <f>VLOOKUP($F847,Destination!B$3:G$338,6,0)</f>
        <v>THÙNG</v>
      </c>
      <c r="P847" s="231"/>
      <c r="Q847" s="198"/>
      <c r="AI847" s="149"/>
      <c r="AJ847" s="149"/>
      <c r="AK847" s="149"/>
      <c r="AL847" s="149"/>
      <c r="AM847" s="149"/>
      <c r="AN847" s="149"/>
      <c r="AO847" s="149"/>
      <c r="AP847" s="149"/>
      <c r="AQ847" s="149"/>
      <c r="AR847" s="149"/>
      <c r="AS847" s="149"/>
      <c r="AT847" s="149"/>
      <c r="AU847" s="149"/>
      <c r="AV847" s="149"/>
      <c r="AW847" s="149"/>
      <c r="AX847" s="149"/>
      <c r="AY847" s="149"/>
      <c r="AZ847" s="149"/>
      <c r="BA847" s="149"/>
      <c r="BB847" s="149"/>
      <c r="BC847" s="149"/>
      <c r="BD847" s="149"/>
      <c r="BE847" s="149"/>
      <c r="BF847" s="149"/>
      <c r="BG847" s="149"/>
      <c r="BH847" s="149"/>
      <c r="BI847" s="149"/>
      <c r="BJ847" s="149"/>
      <c r="BK847" s="149"/>
      <c r="BL847" s="149"/>
      <c r="BM847" s="149"/>
      <c r="BN847" s="149"/>
      <c r="BO847" s="149"/>
      <c r="BP847" s="149"/>
      <c r="BQ847" s="149"/>
      <c r="BR847" s="149"/>
      <c r="BS847" s="149"/>
      <c r="BT847" s="149"/>
      <c r="BU847" s="149"/>
      <c r="BV847" s="149"/>
      <c r="BW847" s="149"/>
      <c r="BX847" s="149"/>
      <c r="BY847" s="149"/>
      <c r="BZ847" s="149"/>
      <c r="CA847" s="149"/>
      <c r="CB847" s="149"/>
      <c r="CC847" s="149"/>
      <c r="CD847" s="149"/>
      <c r="CE847" s="149"/>
      <c r="CF847" s="149"/>
      <c r="CG847" s="149"/>
      <c r="CH847" s="149"/>
      <c r="CI847" s="149"/>
      <c r="CJ847" s="149"/>
      <c r="CK847" s="149"/>
      <c r="CL847" s="149"/>
      <c r="CM847" s="149"/>
      <c r="CN847" s="149"/>
      <c r="CO847" s="149"/>
      <c r="CP847" s="149"/>
      <c r="CQ847" s="149"/>
      <c r="CR847" s="149"/>
      <c r="CS847" s="149"/>
      <c r="CT847" s="149"/>
      <c r="CU847" s="149"/>
      <c r="CV847" s="149"/>
      <c r="CW847" s="149"/>
      <c r="CX847" s="149"/>
      <c r="CY847" s="149"/>
      <c r="CZ847" s="149"/>
      <c r="DA847" s="149"/>
      <c r="DB847" s="149"/>
      <c r="DC847" s="149"/>
      <c r="DD847" s="149"/>
      <c r="DE847" s="149"/>
      <c r="DF847" s="149"/>
      <c r="DG847" s="149"/>
      <c r="DH847" s="149"/>
      <c r="DI847" s="149"/>
    </row>
    <row r="848" spans="1:113" s="113" customFormat="1" ht="21.75" hidden="1" customHeight="1">
      <c r="A848" s="129">
        <f>IF(B847&lt;&gt;"",COUNTA(B$6:B847),"")</f>
        <v>842</v>
      </c>
      <c r="B848" s="217">
        <v>12803</v>
      </c>
      <c r="C848" s="249" t="s">
        <v>653</v>
      </c>
      <c r="D848" s="198">
        <v>3170</v>
      </c>
      <c r="E848" s="215" t="str">
        <f>VLOOKUP($B848,'trong tai xe'!A$1:B$201,2,0)</f>
        <v>2.5T</v>
      </c>
      <c r="F848" s="262" t="s">
        <v>122</v>
      </c>
      <c r="G848" s="132" t="str">
        <f>VLOOKUP(F848,Destination!$B$3:$E$337,2,0)</f>
        <v>HCM</v>
      </c>
      <c r="H848" s="133">
        <f>VLOOKUP(F848,Destination!$B$2:$E$337,4,0)</f>
        <v>43</v>
      </c>
      <c r="I848" s="133">
        <f t="shared" si="28"/>
        <v>50</v>
      </c>
      <c r="J848" s="134">
        <f>INDEX(Cost!$A$2:$G$26,MATCH(I848,Cost!$A$2:$A$26,0),MATCH($E848,Cost!$A$2:$G$2,0))</f>
        <v>644232</v>
      </c>
      <c r="K848" s="141"/>
      <c r="L848" s="142"/>
      <c r="M848" s="228">
        <f t="shared" si="29"/>
        <v>644232</v>
      </c>
      <c r="N848" s="230"/>
      <c r="O848" s="144" t="str">
        <f>VLOOKUP($F848,Destination!B$3:G$338,6,0)</f>
        <v>THÙNG</v>
      </c>
      <c r="P848" s="231"/>
      <c r="Q848" s="198"/>
      <c r="AI848" s="149"/>
      <c r="AJ848" s="149"/>
      <c r="AK848" s="149"/>
      <c r="AL848" s="149"/>
      <c r="AM848" s="149"/>
      <c r="AN848" s="149"/>
      <c r="AO848" s="149"/>
      <c r="AP848" s="149"/>
      <c r="AQ848" s="149"/>
      <c r="AR848" s="149"/>
      <c r="AS848" s="149"/>
      <c r="AT848" s="149"/>
      <c r="AU848" s="149"/>
      <c r="AV848" s="149"/>
      <c r="AW848" s="149"/>
      <c r="AX848" s="149"/>
      <c r="AY848" s="149"/>
      <c r="AZ848" s="149"/>
      <c r="BA848" s="149"/>
      <c r="BB848" s="149"/>
      <c r="BC848" s="149"/>
      <c r="BD848" s="149"/>
      <c r="BE848" s="149"/>
      <c r="BF848" s="149"/>
      <c r="BG848" s="149"/>
      <c r="BH848" s="149"/>
      <c r="BI848" s="149"/>
      <c r="BJ848" s="149"/>
      <c r="BK848" s="149"/>
      <c r="BL848" s="149"/>
      <c r="BM848" s="149"/>
      <c r="BN848" s="149"/>
      <c r="BO848" s="149"/>
      <c r="BP848" s="149"/>
      <c r="BQ848" s="149"/>
      <c r="BR848" s="149"/>
      <c r="BS848" s="149"/>
      <c r="BT848" s="149"/>
      <c r="BU848" s="149"/>
      <c r="BV848" s="149"/>
      <c r="BW848" s="149"/>
      <c r="BX848" s="149"/>
      <c r="BY848" s="149"/>
      <c r="BZ848" s="149"/>
      <c r="CA848" s="149"/>
      <c r="CB848" s="149"/>
      <c r="CC848" s="149"/>
      <c r="CD848" s="149"/>
      <c r="CE848" s="149"/>
      <c r="CF848" s="149"/>
      <c r="CG848" s="149"/>
      <c r="CH848" s="149"/>
      <c r="CI848" s="149"/>
      <c r="CJ848" s="149"/>
      <c r="CK848" s="149"/>
      <c r="CL848" s="149"/>
      <c r="CM848" s="149"/>
      <c r="CN848" s="149"/>
      <c r="CO848" s="149"/>
      <c r="CP848" s="149"/>
      <c r="CQ848" s="149"/>
      <c r="CR848" s="149"/>
      <c r="CS848" s="149"/>
      <c r="CT848" s="149"/>
      <c r="CU848" s="149"/>
      <c r="CV848" s="149"/>
      <c r="CW848" s="149"/>
      <c r="CX848" s="149"/>
      <c r="CY848" s="149"/>
      <c r="CZ848" s="149"/>
      <c r="DA848" s="149"/>
      <c r="DB848" s="149"/>
      <c r="DC848" s="149"/>
      <c r="DD848" s="149"/>
      <c r="DE848" s="149"/>
      <c r="DF848" s="149"/>
      <c r="DG848" s="149"/>
      <c r="DH848" s="149"/>
      <c r="DI848" s="149"/>
    </row>
    <row r="849" spans="1:113" s="113" customFormat="1" ht="21.75" hidden="1" customHeight="1">
      <c r="A849" s="129">
        <f>IF(B848&lt;&gt;"",COUNTA(B$6:B848),"")</f>
        <v>843</v>
      </c>
      <c r="B849" s="217">
        <v>1018</v>
      </c>
      <c r="C849" s="249" t="s">
        <v>653</v>
      </c>
      <c r="D849" s="198">
        <v>3151</v>
      </c>
      <c r="E849" s="215" t="str">
        <f>VLOOKUP($B849,'trong tai xe'!A$1:B$201,2,0)</f>
        <v>5T</v>
      </c>
      <c r="F849" s="262" t="s">
        <v>69</v>
      </c>
      <c r="G849" s="132" t="str">
        <f>VLOOKUP(F849,Destination!$B$3:$E$337,2,0)</f>
        <v>HCM(Q9)</v>
      </c>
      <c r="H849" s="133">
        <f>VLOOKUP(F849,Destination!$B$2:$E$337,4,0)</f>
        <v>27</v>
      </c>
      <c r="I849" s="133">
        <f t="shared" si="28"/>
        <v>30</v>
      </c>
      <c r="J849" s="134">
        <f>INDEX(Cost!$A$2:$G$26,MATCH(I849,Cost!$A$2:$A$26,0),MATCH($E849,Cost!$A$2:$G$2,0))</f>
        <v>691065</v>
      </c>
      <c r="K849" s="141"/>
      <c r="L849" s="142"/>
      <c r="M849" s="228">
        <f t="shared" si="29"/>
        <v>691065</v>
      </c>
      <c r="N849" s="230"/>
      <c r="O849" s="144" t="str">
        <f>VLOOKUP($F849,Destination!B$3:G$338,6,0)</f>
        <v>THÙNG</v>
      </c>
      <c r="P849" s="231"/>
      <c r="Q849" s="198"/>
      <c r="AI849" s="149"/>
      <c r="AJ849" s="149"/>
      <c r="AK849" s="149"/>
      <c r="AL849" s="149"/>
      <c r="AM849" s="149"/>
      <c r="AN849" s="149"/>
      <c r="AO849" s="149"/>
      <c r="AP849" s="149"/>
      <c r="AQ849" s="149"/>
      <c r="AR849" s="149"/>
      <c r="AS849" s="149"/>
      <c r="AT849" s="149"/>
      <c r="AU849" s="149"/>
      <c r="AV849" s="149"/>
      <c r="AW849" s="149"/>
      <c r="AX849" s="149"/>
      <c r="AY849" s="149"/>
      <c r="AZ849" s="149"/>
      <c r="BA849" s="149"/>
      <c r="BB849" s="149"/>
      <c r="BC849" s="149"/>
      <c r="BD849" s="149"/>
      <c r="BE849" s="149"/>
      <c r="BF849" s="149"/>
      <c r="BG849" s="149"/>
      <c r="BH849" s="149"/>
      <c r="BI849" s="149"/>
      <c r="BJ849" s="149"/>
      <c r="BK849" s="149"/>
      <c r="BL849" s="149"/>
      <c r="BM849" s="149"/>
      <c r="BN849" s="149"/>
      <c r="BO849" s="149"/>
      <c r="BP849" s="149"/>
      <c r="BQ849" s="149"/>
      <c r="BR849" s="149"/>
      <c r="BS849" s="149"/>
      <c r="BT849" s="149"/>
      <c r="BU849" s="149"/>
      <c r="BV849" s="149"/>
      <c r="BW849" s="149"/>
      <c r="BX849" s="149"/>
      <c r="BY849" s="149"/>
      <c r="BZ849" s="149"/>
      <c r="CA849" s="149"/>
      <c r="CB849" s="149"/>
      <c r="CC849" s="149"/>
      <c r="CD849" s="149"/>
      <c r="CE849" s="149"/>
      <c r="CF849" s="149"/>
      <c r="CG849" s="149"/>
      <c r="CH849" s="149"/>
      <c r="CI849" s="149"/>
      <c r="CJ849" s="149"/>
      <c r="CK849" s="149"/>
      <c r="CL849" s="149"/>
      <c r="CM849" s="149"/>
      <c r="CN849" s="149"/>
      <c r="CO849" s="149"/>
      <c r="CP849" s="149"/>
      <c r="CQ849" s="149"/>
      <c r="CR849" s="149"/>
      <c r="CS849" s="149"/>
      <c r="CT849" s="149"/>
      <c r="CU849" s="149"/>
      <c r="CV849" s="149"/>
      <c r="CW849" s="149"/>
      <c r="CX849" s="149"/>
      <c r="CY849" s="149"/>
      <c r="CZ849" s="149"/>
      <c r="DA849" s="149"/>
      <c r="DB849" s="149"/>
      <c r="DC849" s="149"/>
      <c r="DD849" s="149"/>
      <c r="DE849" s="149"/>
      <c r="DF849" s="149"/>
      <c r="DG849" s="149"/>
      <c r="DH849" s="149"/>
      <c r="DI849" s="149"/>
    </row>
    <row r="850" spans="1:113" s="113" customFormat="1" ht="21.75" hidden="1" customHeight="1">
      <c r="A850" s="129">
        <f>IF(B849&lt;&gt;"",COUNTA(B$6:B849),"")</f>
        <v>844</v>
      </c>
      <c r="B850" s="254" t="s">
        <v>45</v>
      </c>
      <c r="C850" s="249" t="s">
        <v>653</v>
      </c>
      <c r="D850" s="215">
        <v>3122</v>
      </c>
      <c r="E850" s="215" t="str">
        <f>VLOOKUP($B850,'trong tai xe'!A$1:B$201,2,0)</f>
        <v>2.5T</v>
      </c>
      <c r="F850" s="129" t="s">
        <v>77</v>
      </c>
      <c r="G850" s="132" t="str">
        <f>VLOOKUP(F850,Destination!$B$3:$E$337,2,0)</f>
        <v>SONG THAN 3</v>
      </c>
      <c r="H850" s="133">
        <f>VLOOKUP(F850,Destination!$B$2:$E$337,4,0)</f>
        <v>24</v>
      </c>
      <c r="I850" s="133">
        <f t="shared" si="28"/>
        <v>30</v>
      </c>
      <c r="J850" s="134">
        <f>INDEX(Cost!$A$2:$G$26,MATCH(I850,Cost!$A$2:$A$26,0),MATCH($E850,Cost!$A$2:$G$2,0))</f>
        <v>514557</v>
      </c>
      <c r="K850" s="141"/>
      <c r="L850" s="142"/>
      <c r="M850" s="228">
        <f t="shared" si="29"/>
        <v>514557</v>
      </c>
      <c r="N850" s="230"/>
      <c r="O850" s="144" t="str">
        <f>VLOOKUP($F850,Destination!B$3:G$338,6,0)</f>
        <v>BOARD</v>
      </c>
      <c r="P850" s="232"/>
      <c r="Q850" s="129"/>
      <c r="AI850" s="149"/>
      <c r="AJ850" s="149"/>
      <c r="AK850" s="149"/>
      <c r="AL850" s="149"/>
      <c r="AM850" s="149"/>
      <c r="AN850" s="149"/>
      <c r="AO850" s="149"/>
      <c r="AP850" s="149"/>
      <c r="AQ850" s="149"/>
      <c r="AR850" s="149"/>
      <c r="AS850" s="149"/>
      <c r="AT850" s="149"/>
      <c r="AU850" s="149"/>
      <c r="AV850" s="149"/>
      <c r="AW850" s="149"/>
      <c r="AX850" s="149"/>
      <c r="AY850" s="149"/>
      <c r="AZ850" s="149"/>
      <c r="BA850" s="149"/>
      <c r="BB850" s="149"/>
      <c r="BC850" s="149"/>
      <c r="BD850" s="149"/>
      <c r="BE850" s="149"/>
      <c r="BF850" s="149"/>
      <c r="BG850" s="149"/>
      <c r="BH850" s="149"/>
      <c r="BI850" s="149"/>
      <c r="BJ850" s="149"/>
      <c r="BK850" s="149"/>
      <c r="BL850" s="149"/>
      <c r="BM850" s="149"/>
      <c r="BN850" s="149"/>
      <c r="BO850" s="149"/>
      <c r="BP850" s="149"/>
      <c r="BQ850" s="149"/>
      <c r="BR850" s="149"/>
      <c r="BS850" s="149"/>
      <c r="BT850" s="149"/>
      <c r="BU850" s="149"/>
      <c r="BV850" s="149"/>
      <c r="BW850" s="149"/>
      <c r="BX850" s="149"/>
      <c r="BY850" s="149"/>
      <c r="BZ850" s="149"/>
      <c r="CA850" s="149"/>
      <c r="CB850" s="149"/>
      <c r="CC850" s="149"/>
      <c r="CD850" s="149"/>
      <c r="CE850" s="149"/>
      <c r="CF850" s="149"/>
      <c r="CG850" s="149"/>
      <c r="CH850" s="149"/>
      <c r="CI850" s="149"/>
      <c r="CJ850" s="149"/>
      <c r="CK850" s="149"/>
      <c r="CL850" s="149"/>
      <c r="CM850" s="149"/>
      <c r="CN850" s="149"/>
      <c r="CO850" s="149"/>
      <c r="CP850" s="149"/>
      <c r="CQ850" s="149"/>
      <c r="CR850" s="149"/>
      <c r="CS850" s="149"/>
      <c r="CT850" s="149"/>
      <c r="CU850" s="149"/>
      <c r="CV850" s="149"/>
      <c r="CW850" s="149"/>
      <c r="CX850" s="149"/>
      <c r="CY850" s="149"/>
      <c r="CZ850" s="149"/>
      <c r="DA850" s="149"/>
      <c r="DB850" s="149"/>
      <c r="DC850" s="149"/>
      <c r="DD850" s="149"/>
      <c r="DE850" s="149"/>
      <c r="DF850" s="149"/>
      <c r="DG850" s="149"/>
      <c r="DH850" s="149"/>
      <c r="DI850" s="149"/>
    </row>
    <row r="851" spans="1:113" s="113" customFormat="1" ht="21.75" hidden="1" customHeight="1">
      <c r="A851" s="129">
        <f>IF(B850&lt;&gt;"",COUNTA(B$6:B850),"")</f>
        <v>845</v>
      </c>
      <c r="B851" s="217">
        <v>19791</v>
      </c>
      <c r="C851" s="249" t="s">
        <v>653</v>
      </c>
      <c r="D851" s="198">
        <v>3145</v>
      </c>
      <c r="E851" s="215" t="str">
        <f>VLOOKUP($B851,'trong tai xe'!A$1:B$201,2,0)</f>
        <v>8T</v>
      </c>
      <c r="F851" s="262" t="s">
        <v>103</v>
      </c>
      <c r="G851" s="132" t="str">
        <f>VLOOKUP(F851,Destination!$B$3:$E$337,2,0)</f>
        <v>Binh Duong</v>
      </c>
      <c r="H851" s="133">
        <f>VLOOKUP(F851,Destination!$B$2:$E$337,4,0)</f>
        <v>25</v>
      </c>
      <c r="I851" s="133">
        <f t="shared" si="28"/>
        <v>30</v>
      </c>
      <c r="J851" s="134">
        <f>INDEX(Cost!$A$2:$G$26,MATCH(I851,Cost!$A$2:$A$26,0),MATCH($E851,Cost!$A$2:$G$2,0))</f>
        <v>1159225</v>
      </c>
      <c r="K851" s="141"/>
      <c r="L851" s="142"/>
      <c r="M851" s="228">
        <f t="shared" si="29"/>
        <v>1159225</v>
      </c>
      <c r="N851" s="230"/>
      <c r="O851" s="144" t="str">
        <f>VLOOKUP($F851,Destination!B$3:G$338,6,0)</f>
        <v>BOARD</v>
      </c>
      <c r="P851" s="231"/>
      <c r="Q851" s="198"/>
      <c r="AI851" s="149"/>
      <c r="AJ851" s="149"/>
      <c r="AK851" s="149"/>
      <c r="AL851" s="149"/>
      <c r="AM851" s="149"/>
      <c r="AN851" s="149"/>
      <c r="AO851" s="149"/>
      <c r="AP851" s="149"/>
      <c r="AQ851" s="149"/>
      <c r="AR851" s="149"/>
      <c r="AS851" s="149"/>
      <c r="AT851" s="149"/>
      <c r="AU851" s="149"/>
      <c r="AV851" s="149"/>
      <c r="AW851" s="149"/>
      <c r="AX851" s="149"/>
      <c r="AY851" s="149"/>
      <c r="AZ851" s="149"/>
      <c r="BA851" s="149"/>
      <c r="BB851" s="149"/>
      <c r="BC851" s="149"/>
      <c r="BD851" s="149"/>
      <c r="BE851" s="149"/>
      <c r="BF851" s="149"/>
      <c r="BG851" s="149"/>
      <c r="BH851" s="149"/>
      <c r="BI851" s="149"/>
      <c r="BJ851" s="149"/>
      <c r="BK851" s="149"/>
      <c r="BL851" s="149"/>
      <c r="BM851" s="149"/>
      <c r="BN851" s="149"/>
      <c r="BO851" s="149"/>
      <c r="BP851" s="149"/>
      <c r="BQ851" s="149"/>
      <c r="BR851" s="149"/>
      <c r="BS851" s="149"/>
      <c r="BT851" s="149"/>
      <c r="BU851" s="149"/>
      <c r="BV851" s="149"/>
      <c r="BW851" s="149"/>
      <c r="BX851" s="149"/>
      <c r="BY851" s="149"/>
      <c r="BZ851" s="149"/>
      <c r="CA851" s="149"/>
      <c r="CB851" s="149"/>
      <c r="CC851" s="149"/>
      <c r="CD851" s="149"/>
      <c r="CE851" s="149"/>
      <c r="CF851" s="149"/>
      <c r="CG851" s="149"/>
      <c r="CH851" s="149"/>
      <c r="CI851" s="149"/>
      <c r="CJ851" s="149"/>
      <c r="CK851" s="149"/>
      <c r="CL851" s="149"/>
      <c r="CM851" s="149"/>
      <c r="CN851" s="149"/>
      <c r="CO851" s="149"/>
      <c r="CP851" s="149"/>
      <c r="CQ851" s="149"/>
      <c r="CR851" s="149"/>
      <c r="CS851" s="149"/>
      <c r="CT851" s="149"/>
      <c r="CU851" s="149"/>
      <c r="CV851" s="149"/>
      <c r="CW851" s="149"/>
      <c r="CX851" s="149"/>
      <c r="CY851" s="149"/>
      <c r="CZ851" s="149"/>
      <c r="DA851" s="149"/>
      <c r="DB851" s="149"/>
      <c r="DC851" s="149"/>
      <c r="DD851" s="149"/>
      <c r="DE851" s="149"/>
      <c r="DF851" s="149"/>
      <c r="DG851" s="149"/>
      <c r="DH851" s="149"/>
      <c r="DI851" s="149"/>
    </row>
    <row r="852" spans="1:113" s="113" customFormat="1" ht="21.75" hidden="1" customHeight="1">
      <c r="A852" s="129">
        <f>IF(B851&lt;&gt;"",COUNTA(B$6:B851),"")</f>
        <v>846</v>
      </c>
      <c r="B852" s="217">
        <v>4662</v>
      </c>
      <c r="C852" s="249" t="s">
        <v>653</v>
      </c>
      <c r="D852" s="198">
        <v>3146</v>
      </c>
      <c r="E852" s="215" t="str">
        <f>VLOOKUP($B852,'trong tai xe'!A$1:B$201,2,0)</f>
        <v>2.5T</v>
      </c>
      <c r="F852" s="262" t="s">
        <v>77</v>
      </c>
      <c r="G852" s="132" t="str">
        <f>VLOOKUP(F852,Destination!$B$3:$E$337,2,0)</f>
        <v>SONG THAN 3</v>
      </c>
      <c r="H852" s="133">
        <f>VLOOKUP(F852,Destination!$B$2:$E$337,4,0)</f>
        <v>24</v>
      </c>
      <c r="I852" s="133">
        <f t="shared" si="28"/>
        <v>30</v>
      </c>
      <c r="J852" s="134">
        <f>INDEX(Cost!$A$2:$G$26,MATCH(I852,Cost!$A$2:$A$26,0),MATCH($E852,Cost!$A$2:$G$2,0))</f>
        <v>514557</v>
      </c>
      <c r="K852" s="141"/>
      <c r="L852" s="142"/>
      <c r="M852" s="228">
        <f t="shared" si="29"/>
        <v>514557</v>
      </c>
      <c r="N852" s="230"/>
      <c r="O852" s="144" t="str">
        <f>VLOOKUP($F852,Destination!B$3:G$338,6,0)</f>
        <v>BOARD</v>
      </c>
      <c r="P852" s="231"/>
      <c r="Q852" s="198"/>
      <c r="AI852" s="149"/>
      <c r="AJ852" s="149"/>
      <c r="AK852" s="149"/>
      <c r="AL852" s="149"/>
      <c r="AM852" s="149"/>
      <c r="AN852" s="149"/>
      <c r="AO852" s="149"/>
      <c r="AP852" s="149"/>
      <c r="AQ852" s="149"/>
      <c r="AR852" s="149"/>
      <c r="AS852" s="149"/>
      <c r="AT852" s="149"/>
      <c r="AU852" s="149"/>
      <c r="AV852" s="149"/>
      <c r="AW852" s="149"/>
      <c r="AX852" s="149"/>
      <c r="AY852" s="149"/>
      <c r="AZ852" s="149"/>
      <c r="BA852" s="149"/>
      <c r="BB852" s="149"/>
      <c r="BC852" s="149"/>
      <c r="BD852" s="149"/>
      <c r="BE852" s="149"/>
      <c r="BF852" s="149"/>
      <c r="BG852" s="149"/>
      <c r="BH852" s="149"/>
      <c r="BI852" s="149"/>
      <c r="BJ852" s="149"/>
      <c r="BK852" s="149"/>
      <c r="BL852" s="149"/>
      <c r="BM852" s="149"/>
      <c r="BN852" s="149"/>
      <c r="BO852" s="149"/>
      <c r="BP852" s="149"/>
      <c r="BQ852" s="149"/>
      <c r="BR852" s="149"/>
      <c r="BS852" s="149"/>
      <c r="BT852" s="149"/>
      <c r="BU852" s="149"/>
      <c r="BV852" s="149"/>
      <c r="BW852" s="149"/>
      <c r="BX852" s="149"/>
      <c r="BY852" s="149"/>
      <c r="BZ852" s="149"/>
      <c r="CA852" s="149"/>
      <c r="CB852" s="149"/>
      <c r="CC852" s="149"/>
      <c r="CD852" s="149"/>
      <c r="CE852" s="149"/>
      <c r="CF852" s="149"/>
      <c r="CG852" s="149"/>
      <c r="CH852" s="149"/>
      <c r="CI852" s="149"/>
      <c r="CJ852" s="149"/>
      <c r="CK852" s="149"/>
      <c r="CL852" s="149"/>
      <c r="CM852" s="149"/>
      <c r="CN852" s="149"/>
      <c r="CO852" s="149"/>
      <c r="CP852" s="149"/>
      <c r="CQ852" s="149"/>
      <c r="CR852" s="149"/>
      <c r="CS852" s="149"/>
      <c r="CT852" s="149"/>
      <c r="CU852" s="149"/>
      <c r="CV852" s="149"/>
      <c r="CW852" s="149"/>
      <c r="CX852" s="149"/>
      <c r="CY852" s="149"/>
      <c r="CZ852" s="149"/>
      <c r="DA852" s="149"/>
      <c r="DB852" s="149"/>
      <c r="DC852" s="149"/>
      <c r="DD852" s="149"/>
      <c r="DE852" s="149"/>
      <c r="DF852" s="149"/>
      <c r="DG852" s="149"/>
      <c r="DH852" s="149"/>
      <c r="DI852" s="149"/>
    </row>
    <row r="853" spans="1:113" s="113" customFormat="1" ht="21.75" hidden="1" customHeight="1">
      <c r="A853" s="129">
        <f>IF(B852&lt;&gt;"",COUNTA(B$6:B852),"")</f>
        <v>847</v>
      </c>
      <c r="B853" s="217">
        <v>5535</v>
      </c>
      <c r="C853" s="249" t="s">
        <v>653</v>
      </c>
      <c r="D853" s="198">
        <v>3126</v>
      </c>
      <c r="E853" s="215" t="str">
        <f>VLOOKUP($B853,'trong tai xe'!A$1:B$201,2,0)</f>
        <v>2.5T</v>
      </c>
      <c r="F853" s="52" t="s">
        <v>392</v>
      </c>
      <c r="G853" s="132" t="str">
        <f>VLOOKUP(F853,Destination!$B$3:$E$337,2,0)</f>
        <v>HCM</v>
      </c>
      <c r="H853" s="133">
        <f>VLOOKUP(F853,Destination!$B$2:$E$337,4,0)</f>
        <v>55</v>
      </c>
      <c r="I853" s="133">
        <f t="shared" si="28"/>
        <v>60</v>
      </c>
      <c r="J853" s="134">
        <f>INDEX(Cost!$A$2:$G$26,MATCH(I853,Cost!$A$2:$A$26,0),MATCH($E853,Cost!$A$2:$G$2,0))</f>
        <v>712310</v>
      </c>
      <c r="K853" s="141"/>
      <c r="L853" s="142"/>
      <c r="M853" s="228">
        <f t="shared" si="29"/>
        <v>712310</v>
      </c>
      <c r="N853" s="230"/>
      <c r="O853" s="144" t="str">
        <f>VLOOKUP($F853,Destination!B$3:G$338,6,0)</f>
        <v>THÙNG</v>
      </c>
      <c r="P853" s="231"/>
      <c r="Q853" s="198"/>
      <c r="AI853" s="149"/>
      <c r="AJ853" s="149"/>
      <c r="AK853" s="149"/>
      <c r="AL853" s="149"/>
      <c r="AM853" s="149"/>
      <c r="AN853" s="149"/>
      <c r="AO853" s="149"/>
      <c r="AP853" s="149"/>
      <c r="AQ853" s="149"/>
      <c r="AR853" s="149"/>
      <c r="AS853" s="149"/>
      <c r="AT853" s="149"/>
      <c r="AU853" s="149"/>
      <c r="AV853" s="149"/>
      <c r="AW853" s="149"/>
      <c r="AX853" s="149"/>
      <c r="AY853" s="149"/>
      <c r="AZ853" s="149"/>
      <c r="BA853" s="149"/>
      <c r="BB853" s="149"/>
      <c r="BC853" s="149"/>
      <c r="BD853" s="149"/>
      <c r="BE853" s="149"/>
      <c r="BF853" s="149"/>
      <c r="BG853" s="149"/>
      <c r="BH853" s="149"/>
      <c r="BI853" s="149"/>
      <c r="BJ853" s="149"/>
      <c r="BK853" s="149"/>
      <c r="BL853" s="149"/>
      <c r="BM853" s="149"/>
      <c r="BN853" s="149"/>
      <c r="BO853" s="149"/>
      <c r="BP853" s="149"/>
      <c r="BQ853" s="149"/>
      <c r="BR853" s="149"/>
      <c r="BS853" s="149"/>
      <c r="BT853" s="149"/>
      <c r="BU853" s="149"/>
      <c r="BV853" s="149"/>
      <c r="BW853" s="149"/>
      <c r="BX853" s="149"/>
      <c r="BY853" s="149"/>
      <c r="BZ853" s="149"/>
      <c r="CA853" s="149"/>
      <c r="CB853" s="149"/>
      <c r="CC853" s="149"/>
      <c r="CD853" s="149"/>
      <c r="CE853" s="149"/>
      <c r="CF853" s="149"/>
      <c r="CG853" s="149"/>
      <c r="CH853" s="149"/>
      <c r="CI853" s="149"/>
      <c r="CJ853" s="149"/>
      <c r="CK853" s="149"/>
      <c r="CL853" s="149"/>
      <c r="CM853" s="149"/>
      <c r="CN853" s="149"/>
      <c r="CO853" s="149"/>
      <c r="CP853" s="149"/>
      <c r="CQ853" s="149"/>
      <c r="CR853" s="149"/>
      <c r="CS853" s="149"/>
      <c r="CT853" s="149"/>
      <c r="CU853" s="149"/>
      <c r="CV853" s="149"/>
      <c r="CW853" s="149"/>
      <c r="CX853" s="149"/>
      <c r="CY853" s="149"/>
      <c r="CZ853" s="149"/>
      <c r="DA853" s="149"/>
      <c r="DB853" s="149"/>
      <c r="DC853" s="149"/>
      <c r="DD853" s="149"/>
      <c r="DE853" s="149"/>
      <c r="DF853" s="149"/>
      <c r="DG853" s="149"/>
      <c r="DH853" s="149"/>
      <c r="DI853" s="149"/>
    </row>
    <row r="854" spans="1:113" s="113" customFormat="1" ht="21.75" hidden="1" customHeight="1">
      <c r="A854" s="129">
        <f>IF(B853&lt;&gt;"",COUNTA(B$6:B853),"")</f>
        <v>848</v>
      </c>
      <c r="B854" s="217">
        <v>14459</v>
      </c>
      <c r="C854" s="249" t="s">
        <v>653</v>
      </c>
      <c r="D854" s="198">
        <v>3124</v>
      </c>
      <c r="E854" s="215" t="str">
        <f>VLOOKUP($B854,'trong tai xe'!A$1:B$201,2,0)</f>
        <v>1.2T</v>
      </c>
      <c r="F854" s="262" t="s">
        <v>92</v>
      </c>
      <c r="G854" s="132" t="str">
        <f>VLOOKUP(F854,Destination!$B$3:$E$337,2,0)</f>
        <v>HCM</v>
      </c>
      <c r="H854" s="133">
        <f>VLOOKUP(F854,Destination!$B$2:$E$337,4,0)</f>
        <v>8</v>
      </c>
      <c r="I854" s="133">
        <f t="shared" si="28"/>
        <v>10</v>
      </c>
      <c r="J854" s="134">
        <f>INDEX(Cost!$A$2:$G$26,MATCH(I854,Cost!$A$2:$A$26,0),MATCH($E854,Cost!$A$2:$G$2,0))</f>
        <v>332290</v>
      </c>
      <c r="K854" s="141"/>
      <c r="L854" s="142"/>
      <c r="M854" s="228">
        <f t="shared" si="29"/>
        <v>332290</v>
      </c>
      <c r="N854" s="230"/>
      <c r="O854" s="144" t="str">
        <f>VLOOKUP($F854,Destination!B$3:G$338,6,0)</f>
        <v>BOARD</v>
      </c>
      <c r="P854" s="231"/>
      <c r="Q854" s="198"/>
      <c r="AI854" s="149"/>
      <c r="AJ854" s="149"/>
      <c r="AK854" s="149"/>
      <c r="AL854" s="149"/>
      <c r="AM854" s="149"/>
      <c r="AN854" s="149"/>
      <c r="AO854" s="149"/>
      <c r="AP854" s="149"/>
      <c r="AQ854" s="149"/>
      <c r="AR854" s="149"/>
      <c r="AS854" s="149"/>
      <c r="AT854" s="149"/>
      <c r="AU854" s="149"/>
      <c r="AV854" s="149"/>
      <c r="AW854" s="149"/>
      <c r="AX854" s="149"/>
      <c r="AY854" s="149"/>
      <c r="AZ854" s="149"/>
      <c r="BA854" s="149"/>
      <c r="BB854" s="149"/>
      <c r="BC854" s="149"/>
      <c r="BD854" s="149"/>
      <c r="BE854" s="149"/>
      <c r="BF854" s="149"/>
      <c r="BG854" s="149"/>
      <c r="BH854" s="149"/>
      <c r="BI854" s="149"/>
      <c r="BJ854" s="149"/>
      <c r="BK854" s="149"/>
      <c r="BL854" s="149"/>
      <c r="BM854" s="149"/>
      <c r="BN854" s="149"/>
      <c r="BO854" s="149"/>
      <c r="BP854" s="149"/>
      <c r="BQ854" s="149"/>
      <c r="BR854" s="149"/>
      <c r="BS854" s="149"/>
      <c r="BT854" s="149"/>
      <c r="BU854" s="149"/>
      <c r="BV854" s="149"/>
      <c r="BW854" s="149"/>
      <c r="BX854" s="149"/>
      <c r="BY854" s="149"/>
      <c r="BZ854" s="149"/>
      <c r="CA854" s="149"/>
      <c r="CB854" s="149"/>
      <c r="CC854" s="149"/>
      <c r="CD854" s="149"/>
      <c r="CE854" s="149"/>
      <c r="CF854" s="149"/>
      <c r="CG854" s="149"/>
      <c r="CH854" s="149"/>
      <c r="CI854" s="149"/>
      <c r="CJ854" s="149"/>
      <c r="CK854" s="149"/>
      <c r="CL854" s="149"/>
      <c r="CM854" s="149"/>
      <c r="CN854" s="149"/>
      <c r="CO854" s="149"/>
      <c r="CP854" s="149"/>
      <c r="CQ854" s="149"/>
      <c r="CR854" s="149"/>
      <c r="CS854" s="149"/>
      <c r="CT854" s="149"/>
      <c r="CU854" s="149"/>
      <c r="CV854" s="149"/>
      <c r="CW854" s="149"/>
      <c r="CX854" s="149"/>
      <c r="CY854" s="149"/>
      <c r="CZ854" s="149"/>
      <c r="DA854" s="149"/>
      <c r="DB854" s="149"/>
      <c r="DC854" s="149"/>
      <c r="DD854" s="149"/>
      <c r="DE854" s="149"/>
      <c r="DF854" s="149"/>
      <c r="DG854" s="149"/>
      <c r="DH854" s="149"/>
      <c r="DI854" s="149"/>
    </row>
    <row r="855" spans="1:113" s="113" customFormat="1" ht="21.75" hidden="1" customHeight="1">
      <c r="A855" s="129">
        <f>IF(B854&lt;&gt;"",COUNTA(B$6:B854),"")</f>
        <v>849</v>
      </c>
      <c r="B855" s="217">
        <v>14459</v>
      </c>
      <c r="C855" s="249" t="s">
        <v>653</v>
      </c>
      <c r="D855" s="198">
        <v>3148</v>
      </c>
      <c r="E855" s="215" t="str">
        <f>VLOOKUP($B855,'trong tai xe'!A$1:B$201,2,0)</f>
        <v>1.2T</v>
      </c>
      <c r="F855" s="262" t="s">
        <v>83</v>
      </c>
      <c r="G855" s="132" t="str">
        <f>VLOOKUP(F855,Destination!$B$3:$E$337,2,0)</f>
        <v>Binh Duong</v>
      </c>
      <c r="H855" s="133">
        <f>VLOOKUP(F855,Destination!$B$2:$E$337,4,0)</f>
        <v>1</v>
      </c>
      <c r="I855" s="133">
        <f t="shared" si="28"/>
        <v>10</v>
      </c>
      <c r="J855" s="199">
        <f>INDEX(Cost!$A$2:$G$26,MATCH(I855,Cost!$A$2:$A$26,0),MATCH($E855,Cost!$A$2:$G$2,0))*0.9</f>
        <v>299061</v>
      </c>
      <c r="K855" s="141"/>
      <c r="L855" s="142"/>
      <c r="M855" s="228">
        <f t="shared" si="29"/>
        <v>299061</v>
      </c>
      <c r="N855" s="230"/>
      <c r="O855" s="144" t="str">
        <f>VLOOKUP($F855,Destination!B$3:G$338,6,0)</f>
        <v>THÙNG</v>
      </c>
      <c r="P855" s="231"/>
      <c r="Q855" s="198"/>
      <c r="AI855" s="149"/>
      <c r="AJ855" s="149"/>
      <c r="AK855" s="149"/>
      <c r="AL855" s="149"/>
      <c r="AM855" s="149"/>
      <c r="AN855" s="149"/>
      <c r="AO855" s="149"/>
      <c r="AP855" s="149"/>
      <c r="AQ855" s="149"/>
      <c r="AR855" s="149"/>
      <c r="AS855" s="149"/>
      <c r="AT855" s="149"/>
      <c r="AU855" s="149"/>
      <c r="AV855" s="149"/>
      <c r="AW855" s="149"/>
      <c r="AX855" s="149"/>
      <c r="AY855" s="149"/>
      <c r="AZ855" s="149"/>
      <c r="BA855" s="149"/>
      <c r="BB855" s="149"/>
      <c r="BC855" s="149"/>
      <c r="BD855" s="149"/>
      <c r="BE855" s="149"/>
      <c r="BF855" s="149"/>
      <c r="BG855" s="149"/>
      <c r="BH855" s="149"/>
      <c r="BI855" s="149"/>
      <c r="BJ855" s="149"/>
      <c r="BK855" s="149"/>
      <c r="BL855" s="149"/>
      <c r="BM855" s="149"/>
      <c r="BN855" s="149"/>
      <c r="BO855" s="149"/>
      <c r="BP855" s="149"/>
      <c r="BQ855" s="149"/>
      <c r="BR855" s="149"/>
      <c r="BS855" s="149"/>
      <c r="BT855" s="149"/>
      <c r="BU855" s="149"/>
      <c r="BV855" s="149"/>
      <c r="BW855" s="149"/>
      <c r="BX855" s="149"/>
      <c r="BY855" s="149"/>
      <c r="BZ855" s="149"/>
      <c r="CA855" s="149"/>
      <c r="CB855" s="149"/>
      <c r="CC855" s="149"/>
      <c r="CD855" s="149"/>
      <c r="CE855" s="149"/>
      <c r="CF855" s="149"/>
      <c r="CG855" s="149"/>
      <c r="CH855" s="149"/>
      <c r="CI855" s="149"/>
      <c r="CJ855" s="149"/>
      <c r="CK855" s="149"/>
      <c r="CL855" s="149"/>
      <c r="CM855" s="149"/>
      <c r="CN855" s="149"/>
      <c r="CO855" s="149"/>
      <c r="CP855" s="149"/>
      <c r="CQ855" s="149"/>
      <c r="CR855" s="149"/>
      <c r="CS855" s="149"/>
      <c r="CT855" s="149"/>
      <c r="CU855" s="149"/>
      <c r="CV855" s="149"/>
      <c r="CW855" s="149"/>
      <c r="CX855" s="149"/>
      <c r="CY855" s="149"/>
      <c r="CZ855" s="149"/>
      <c r="DA855" s="149"/>
      <c r="DB855" s="149"/>
      <c r="DC855" s="149"/>
      <c r="DD855" s="149"/>
      <c r="DE855" s="149"/>
      <c r="DF855" s="149"/>
      <c r="DG855" s="149"/>
      <c r="DH855" s="149"/>
      <c r="DI855" s="149"/>
    </row>
    <row r="856" spans="1:113" s="113" customFormat="1" ht="21.75" hidden="1" customHeight="1">
      <c r="A856" s="129">
        <f>IF(B855&lt;&gt;"",COUNTA(B$6:B855),"")</f>
        <v>850</v>
      </c>
      <c r="B856" s="217">
        <v>12803</v>
      </c>
      <c r="C856" s="249" t="s">
        <v>653</v>
      </c>
      <c r="D856" s="198">
        <v>3134</v>
      </c>
      <c r="E856" s="215" t="str">
        <f>VLOOKUP($B856,'trong tai xe'!A$1:B$201,2,0)</f>
        <v>2.5T</v>
      </c>
      <c r="F856" s="262" t="s">
        <v>134</v>
      </c>
      <c r="G856" s="132" t="str">
        <f>VLOOKUP(F856,Destination!$B$3:$E$337,2,0)</f>
        <v>BINH CHUAN</v>
      </c>
      <c r="H856" s="133">
        <f>VLOOKUP(F856,Destination!$B$2:$E$337,4,0)</f>
        <v>11</v>
      </c>
      <c r="I856" s="133">
        <f t="shared" si="28"/>
        <v>20</v>
      </c>
      <c r="J856" s="134">
        <f>INDEX(Cost!$A$2:$G$26,MATCH(I856,Cost!$A$2:$A$26,0),MATCH($E856,Cost!$A$2:$G$2,0))</f>
        <v>449720</v>
      </c>
      <c r="K856" s="141"/>
      <c r="L856" s="142"/>
      <c r="M856" s="228">
        <f t="shared" si="29"/>
        <v>449720</v>
      </c>
      <c r="N856" s="230"/>
      <c r="O856" s="144" t="str">
        <f>VLOOKUP($F856,Destination!B$3:G$338,6,0)</f>
        <v>BOARD</v>
      </c>
      <c r="P856" s="231"/>
      <c r="Q856" s="198"/>
      <c r="AI856" s="149"/>
      <c r="AJ856" s="149"/>
      <c r="AK856" s="149"/>
      <c r="AL856" s="149"/>
      <c r="AM856" s="149"/>
      <c r="AN856" s="149"/>
      <c r="AO856" s="149"/>
      <c r="AP856" s="149"/>
      <c r="AQ856" s="149"/>
      <c r="AR856" s="149"/>
      <c r="AS856" s="149"/>
      <c r="AT856" s="149"/>
      <c r="AU856" s="149"/>
      <c r="AV856" s="149"/>
      <c r="AW856" s="149"/>
      <c r="AX856" s="149"/>
      <c r="AY856" s="149"/>
      <c r="AZ856" s="149"/>
      <c r="BA856" s="149"/>
      <c r="BB856" s="149"/>
      <c r="BC856" s="149"/>
      <c r="BD856" s="149"/>
      <c r="BE856" s="149"/>
      <c r="BF856" s="149"/>
      <c r="BG856" s="149"/>
      <c r="BH856" s="149"/>
      <c r="BI856" s="149"/>
      <c r="BJ856" s="149"/>
      <c r="BK856" s="149"/>
      <c r="BL856" s="149"/>
      <c r="BM856" s="149"/>
      <c r="BN856" s="149"/>
      <c r="BO856" s="149"/>
      <c r="BP856" s="149"/>
      <c r="BQ856" s="149"/>
      <c r="BR856" s="149"/>
      <c r="BS856" s="149"/>
      <c r="BT856" s="149"/>
      <c r="BU856" s="149"/>
      <c r="BV856" s="149"/>
      <c r="BW856" s="149"/>
      <c r="BX856" s="149"/>
      <c r="BY856" s="149"/>
      <c r="BZ856" s="149"/>
      <c r="CA856" s="149"/>
      <c r="CB856" s="149"/>
      <c r="CC856" s="149"/>
      <c r="CD856" s="149"/>
      <c r="CE856" s="149"/>
      <c r="CF856" s="149"/>
      <c r="CG856" s="149"/>
      <c r="CH856" s="149"/>
      <c r="CI856" s="149"/>
      <c r="CJ856" s="149"/>
      <c r="CK856" s="149"/>
      <c r="CL856" s="149"/>
      <c r="CM856" s="149"/>
      <c r="CN856" s="149"/>
      <c r="CO856" s="149"/>
      <c r="CP856" s="149"/>
      <c r="CQ856" s="149"/>
      <c r="CR856" s="149"/>
      <c r="CS856" s="149"/>
      <c r="CT856" s="149"/>
      <c r="CU856" s="149"/>
      <c r="CV856" s="149"/>
      <c r="CW856" s="149"/>
      <c r="CX856" s="149"/>
      <c r="CY856" s="149"/>
      <c r="CZ856" s="149"/>
      <c r="DA856" s="149"/>
      <c r="DB856" s="149"/>
      <c r="DC856" s="149"/>
      <c r="DD856" s="149"/>
      <c r="DE856" s="149"/>
      <c r="DF856" s="149"/>
      <c r="DG856" s="149"/>
      <c r="DH856" s="149"/>
      <c r="DI856" s="149"/>
    </row>
    <row r="857" spans="1:113" s="113" customFormat="1" ht="21.75" hidden="1" customHeight="1">
      <c r="A857" s="129">
        <f>IF(B856&lt;&gt;"",COUNTA(B$6:B856),"")</f>
        <v>851</v>
      </c>
      <c r="B857" s="217">
        <v>17246</v>
      </c>
      <c r="C857" s="249" t="s">
        <v>653</v>
      </c>
      <c r="D857" s="198">
        <v>3131</v>
      </c>
      <c r="E857" s="215" t="str">
        <f>VLOOKUP($B857,'trong tai xe'!A$1:B$201,2,0)</f>
        <v>8T</v>
      </c>
      <c r="F857" s="262" t="s">
        <v>89</v>
      </c>
      <c r="G857" s="132" t="str">
        <f>VLOOKUP(F857,Destination!$B$3:$E$337,2,0)</f>
        <v>Binh Duong</v>
      </c>
      <c r="H857" s="133">
        <f>VLOOKUP(F857,Destination!$B$2:$E$337,4,0)</f>
        <v>10</v>
      </c>
      <c r="I857" s="133">
        <f t="shared" si="28"/>
        <v>10</v>
      </c>
      <c r="J857" s="134">
        <f>INDEX(Cost!$A$2:$G$26,MATCH(I857,Cost!$A$2:$A$26,0),MATCH($E857,Cost!$A$2:$G$2,0))</f>
        <v>941356</v>
      </c>
      <c r="K857" s="141"/>
      <c r="L857" s="142"/>
      <c r="M857" s="228">
        <f t="shared" si="29"/>
        <v>941356</v>
      </c>
      <c r="N857" s="230"/>
      <c r="O857" s="144" t="str">
        <f>VLOOKUP($F857,Destination!B$3:G$338,6,0)</f>
        <v>THÙNG</v>
      </c>
      <c r="P857" s="231"/>
      <c r="Q857" s="198"/>
      <c r="AI857" s="149"/>
      <c r="AJ857" s="149"/>
      <c r="AK857" s="149"/>
      <c r="AL857" s="149"/>
      <c r="AM857" s="149"/>
      <c r="AN857" s="149"/>
      <c r="AO857" s="149"/>
      <c r="AP857" s="149"/>
      <c r="AQ857" s="149"/>
      <c r="AR857" s="149"/>
      <c r="AS857" s="149"/>
      <c r="AT857" s="149"/>
      <c r="AU857" s="149"/>
      <c r="AV857" s="149"/>
      <c r="AW857" s="149"/>
      <c r="AX857" s="149"/>
      <c r="AY857" s="149"/>
      <c r="AZ857" s="149"/>
      <c r="BA857" s="149"/>
      <c r="BB857" s="149"/>
      <c r="BC857" s="149"/>
      <c r="BD857" s="149"/>
      <c r="BE857" s="149"/>
      <c r="BF857" s="149"/>
      <c r="BG857" s="149"/>
      <c r="BH857" s="149"/>
      <c r="BI857" s="149"/>
      <c r="BJ857" s="149"/>
      <c r="BK857" s="149"/>
      <c r="BL857" s="149"/>
      <c r="BM857" s="149"/>
      <c r="BN857" s="149"/>
      <c r="BO857" s="149"/>
      <c r="BP857" s="149"/>
      <c r="BQ857" s="149"/>
      <c r="BR857" s="149"/>
      <c r="BS857" s="149"/>
      <c r="BT857" s="149"/>
      <c r="BU857" s="149"/>
      <c r="BV857" s="149"/>
      <c r="BW857" s="149"/>
      <c r="BX857" s="149"/>
      <c r="BY857" s="149"/>
      <c r="BZ857" s="149"/>
      <c r="CA857" s="149"/>
      <c r="CB857" s="149"/>
      <c r="CC857" s="149"/>
      <c r="CD857" s="149"/>
      <c r="CE857" s="149"/>
      <c r="CF857" s="149"/>
      <c r="CG857" s="149"/>
      <c r="CH857" s="149"/>
      <c r="CI857" s="149"/>
      <c r="CJ857" s="149"/>
      <c r="CK857" s="149"/>
      <c r="CL857" s="149"/>
      <c r="CM857" s="149"/>
      <c r="CN857" s="149"/>
      <c r="CO857" s="149"/>
      <c r="CP857" s="149"/>
      <c r="CQ857" s="149"/>
      <c r="CR857" s="149"/>
      <c r="CS857" s="149"/>
      <c r="CT857" s="149"/>
      <c r="CU857" s="149"/>
      <c r="CV857" s="149"/>
      <c r="CW857" s="149"/>
      <c r="CX857" s="149"/>
      <c r="CY857" s="149"/>
      <c r="CZ857" s="149"/>
      <c r="DA857" s="149"/>
      <c r="DB857" s="149"/>
      <c r="DC857" s="149"/>
      <c r="DD857" s="149"/>
      <c r="DE857" s="149"/>
      <c r="DF857" s="149"/>
      <c r="DG857" s="149"/>
      <c r="DH857" s="149"/>
      <c r="DI857" s="149"/>
    </row>
    <row r="858" spans="1:113" s="113" customFormat="1" ht="21.75" hidden="1" customHeight="1">
      <c r="A858" s="129">
        <f>IF(B857&lt;&gt;"",COUNTA(B$6:B857),"")</f>
        <v>852</v>
      </c>
      <c r="B858" s="217">
        <v>13650</v>
      </c>
      <c r="C858" s="249" t="s">
        <v>653</v>
      </c>
      <c r="D858" s="198">
        <v>2985</v>
      </c>
      <c r="E858" s="215" t="str">
        <f>VLOOKUP($B858,'trong tai xe'!A$1:B$201,2,0)</f>
        <v>2.5T</v>
      </c>
      <c r="F858" s="262" t="s">
        <v>92</v>
      </c>
      <c r="G858" s="132" t="str">
        <f>VLOOKUP(F858,Destination!$B$3:$E$337,2,0)</f>
        <v>HCM</v>
      </c>
      <c r="H858" s="133">
        <f>VLOOKUP(F858,Destination!$B$2:$E$337,4,0)</f>
        <v>8</v>
      </c>
      <c r="I858" s="133">
        <f t="shared" si="28"/>
        <v>10</v>
      </c>
      <c r="J858" s="134">
        <f>INDEX(Cost!$A$2:$G$26,MATCH(I858,Cost!$A$2:$A$26,0),MATCH($E858,Cost!$A$2:$G$2,0))</f>
        <v>375157</v>
      </c>
      <c r="K858" s="141"/>
      <c r="L858" s="142"/>
      <c r="M858" s="228">
        <f t="shared" si="29"/>
        <v>375157</v>
      </c>
      <c r="N858" s="230"/>
      <c r="O858" s="144" t="str">
        <f>VLOOKUP($F858,Destination!B$3:G$338,6,0)</f>
        <v>BOARD</v>
      </c>
      <c r="P858" s="231"/>
      <c r="Q858" s="198"/>
      <c r="AI858" s="149"/>
      <c r="AJ858" s="149"/>
      <c r="AK858" s="149"/>
      <c r="AL858" s="149"/>
      <c r="AM858" s="149"/>
      <c r="AN858" s="149"/>
      <c r="AO858" s="149"/>
      <c r="AP858" s="149"/>
      <c r="AQ858" s="149"/>
      <c r="AR858" s="149"/>
      <c r="AS858" s="149"/>
      <c r="AT858" s="149"/>
      <c r="AU858" s="149"/>
      <c r="AV858" s="149"/>
      <c r="AW858" s="149"/>
      <c r="AX858" s="149"/>
      <c r="AY858" s="149"/>
      <c r="AZ858" s="149"/>
      <c r="BA858" s="149"/>
      <c r="BB858" s="149"/>
      <c r="BC858" s="149"/>
      <c r="BD858" s="149"/>
      <c r="BE858" s="149"/>
      <c r="BF858" s="149"/>
      <c r="BG858" s="149"/>
      <c r="BH858" s="149"/>
      <c r="BI858" s="149"/>
      <c r="BJ858" s="149"/>
      <c r="BK858" s="149"/>
      <c r="BL858" s="149"/>
      <c r="BM858" s="149"/>
      <c r="BN858" s="149"/>
      <c r="BO858" s="149"/>
      <c r="BP858" s="149"/>
      <c r="BQ858" s="149"/>
      <c r="BR858" s="149"/>
      <c r="BS858" s="149"/>
      <c r="BT858" s="149"/>
      <c r="BU858" s="149"/>
      <c r="BV858" s="149"/>
      <c r="BW858" s="149"/>
      <c r="BX858" s="149"/>
      <c r="BY858" s="149"/>
      <c r="BZ858" s="149"/>
      <c r="CA858" s="149"/>
      <c r="CB858" s="149"/>
      <c r="CC858" s="149"/>
      <c r="CD858" s="149"/>
      <c r="CE858" s="149"/>
      <c r="CF858" s="149"/>
      <c r="CG858" s="149"/>
      <c r="CH858" s="149"/>
      <c r="CI858" s="149"/>
      <c r="CJ858" s="149"/>
      <c r="CK858" s="149"/>
      <c r="CL858" s="149"/>
      <c r="CM858" s="149"/>
      <c r="CN858" s="149"/>
      <c r="CO858" s="149"/>
      <c r="CP858" s="149"/>
      <c r="CQ858" s="149"/>
      <c r="CR858" s="149"/>
      <c r="CS858" s="149"/>
      <c r="CT858" s="149"/>
      <c r="CU858" s="149"/>
      <c r="CV858" s="149"/>
      <c r="CW858" s="149"/>
      <c r="CX858" s="149"/>
      <c r="CY858" s="149"/>
      <c r="CZ858" s="149"/>
      <c r="DA858" s="149"/>
      <c r="DB858" s="149"/>
      <c r="DC858" s="149"/>
      <c r="DD858" s="149"/>
      <c r="DE858" s="149"/>
      <c r="DF858" s="149"/>
      <c r="DG858" s="149"/>
      <c r="DH858" s="149"/>
      <c r="DI858" s="149"/>
    </row>
    <row r="859" spans="1:113" s="113" customFormat="1" ht="21.75" hidden="1" customHeight="1">
      <c r="A859" s="129">
        <f>IF(B858&lt;&gt;"",COUNTA(B$6:B858),"")</f>
        <v>853</v>
      </c>
      <c r="B859" s="217">
        <v>13650</v>
      </c>
      <c r="C859" s="249" t="s">
        <v>654</v>
      </c>
      <c r="D859" s="198">
        <v>3216</v>
      </c>
      <c r="E859" s="215" t="str">
        <f>VLOOKUP($B859,'trong tai xe'!A$1:B$201,2,0)</f>
        <v>2.5T</v>
      </c>
      <c r="F859" s="64" t="s">
        <v>86</v>
      </c>
      <c r="G859" s="132" t="str">
        <f>VLOOKUP(F859,Destination!$B$3:$E$337,2,0)</f>
        <v>Binh Duong</v>
      </c>
      <c r="H859" s="133">
        <f>VLOOKUP(F859,Destination!$B$2:$E$337,4,0)</f>
        <v>25</v>
      </c>
      <c r="I859" s="133">
        <f t="shared" si="28"/>
        <v>30</v>
      </c>
      <c r="J859" s="134">
        <f>INDEX(Cost!$A$2:$G$26,MATCH(I859,Cost!$A$2:$A$26,0),MATCH($E859,Cost!$A$2:$G$2,0))</f>
        <v>514557</v>
      </c>
      <c r="K859" s="141"/>
      <c r="L859" s="142"/>
      <c r="M859" s="228">
        <f t="shared" si="29"/>
        <v>514557</v>
      </c>
      <c r="N859" s="230"/>
      <c r="O859" s="144" t="str">
        <f>VLOOKUP($F859,Destination!B$3:G$338,6,0)</f>
        <v>BOARD</v>
      </c>
      <c r="P859" s="231"/>
      <c r="Q859" s="198"/>
      <c r="AI859" s="149"/>
      <c r="AJ859" s="149"/>
      <c r="AK859" s="149"/>
      <c r="AL859" s="149"/>
      <c r="AM859" s="149"/>
      <c r="AN859" s="149"/>
      <c r="AO859" s="149"/>
      <c r="AP859" s="149"/>
      <c r="AQ859" s="149"/>
      <c r="AR859" s="149"/>
      <c r="AS859" s="149"/>
      <c r="AT859" s="149"/>
      <c r="AU859" s="149"/>
      <c r="AV859" s="149"/>
      <c r="AW859" s="149"/>
      <c r="AX859" s="149"/>
      <c r="AY859" s="149"/>
      <c r="AZ859" s="149"/>
      <c r="BA859" s="149"/>
      <c r="BB859" s="149"/>
      <c r="BC859" s="149"/>
      <c r="BD859" s="149"/>
      <c r="BE859" s="149"/>
      <c r="BF859" s="149"/>
      <c r="BG859" s="149"/>
      <c r="BH859" s="149"/>
      <c r="BI859" s="149"/>
      <c r="BJ859" s="149"/>
      <c r="BK859" s="149"/>
      <c r="BL859" s="149"/>
      <c r="BM859" s="149"/>
      <c r="BN859" s="149"/>
      <c r="BO859" s="149"/>
      <c r="BP859" s="149"/>
      <c r="BQ859" s="149"/>
      <c r="BR859" s="149"/>
      <c r="BS859" s="149"/>
      <c r="BT859" s="149"/>
      <c r="BU859" s="149"/>
      <c r="BV859" s="149"/>
      <c r="BW859" s="149"/>
      <c r="BX859" s="149"/>
      <c r="BY859" s="149"/>
      <c r="BZ859" s="149"/>
      <c r="CA859" s="149"/>
      <c r="CB859" s="149"/>
      <c r="CC859" s="149"/>
      <c r="CD859" s="149"/>
      <c r="CE859" s="149"/>
      <c r="CF859" s="149"/>
      <c r="CG859" s="149"/>
      <c r="CH859" s="149"/>
      <c r="CI859" s="149"/>
      <c r="CJ859" s="149"/>
      <c r="CK859" s="149"/>
      <c r="CL859" s="149"/>
      <c r="CM859" s="149"/>
      <c r="CN859" s="149"/>
      <c r="CO859" s="149"/>
      <c r="CP859" s="149"/>
      <c r="CQ859" s="149"/>
      <c r="CR859" s="149"/>
      <c r="CS859" s="149"/>
      <c r="CT859" s="149"/>
      <c r="CU859" s="149"/>
      <c r="CV859" s="149"/>
      <c r="CW859" s="149"/>
      <c r="CX859" s="149"/>
      <c r="CY859" s="149"/>
      <c r="CZ859" s="149"/>
      <c r="DA859" s="149"/>
      <c r="DB859" s="149"/>
      <c r="DC859" s="149"/>
      <c r="DD859" s="149"/>
      <c r="DE859" s="149"/>
      <c r="DF859" s="149"/>
      <c r="DG859" s="149"/>
      <c r="DH859" s="149"/>
      <c r="DI859" s="149"/>
    </row>
    <row r="860" spans="1:113" s="113" customFormat="1" ht="21.75" hidden="1" customHeight="1">
      <c r="A860" s="129">
        <f>IF(B859&lt;&gt;"",COUNTA(B$6:B859),"")</f>
        <v>854</v>
      </c>
      <c r="B860" s="217">
        <v>2959</v>
      </c>
      <c r="C860" s="249" t="s">
        <v>654</v>
      </c>
      <c r="D860" s="198">
        <v>3192</v>
      </c>
      <c r="E860" s="215" t="str">
        <f>VLOOKUP($B860,'trong tai xe'!A$1:B$201,2,0)</f>
        <v>2.5T</v>
      </c>
      <c r="F860" s="64" t="s">
        <v>124</v>
      </c>
      <c r="G860" s="132" t="str">
        <f>VLOOKUP(F860,Destination!$B$3:$E$337,2,0)</f>
        <v>Tay Ninh</v>
      </c>
      <c r="H860" s="133">
        <f>VLOOKUP(F860,Destination!$B$2:$E$337,4,0)</f>
        <v>52</v>
      </c>
      <c r="I860" s="133">
        <f t="shared" si="28"/>
        <v>60</v>
      </c>
      <c r="J860" s="134">
        <f>INDEX(Cost!$A$2:$G$26,MATCH(I860,Cost!$A$2:$A$26,0),MATCH($E860,Cost!$A$2:$G$2,0))</f>
        <v>712310</v>
      </c>
      <c r="K860" s="141"/>
      <c r="L860" s="150"/>
      <c r="M860" s="228">
        <f t="shared" si="29"/>
        <v>712310</v>
      </c>
      <c r="N860" s="230"/>
      <c r="O860" s="144" t="str">
        <f>VLOOKUP($F860,Destination!B$3:G$338,6,0)</f>
        <v>THÙNG</v>
      </c>
      <c r="P860" s="231"/>
      <c r="Q860" s="198"/>
      <c r="AI860" s="149"/>
      <c r="AJ860" s="149"/>
      <c r="AK860" s="149"/>
      <c r="AL860" s="149"/>
      <c r="AM860" s="149"/>
      <c r="AN860" s="149"/>
      <c r="AO860" s="149"/>
      <c r="AP860" s="149"/>
      <c r="AQ860" s="149"/>
      <c r="AR860" s="149"/>
      <c r="AS860" s="149"/>
      <c r="AT860" s="149"/>
      <c r="AU860" s="149"/>
      <c r="AV860" s="149"/>
      <c r="AW860" s="149"/>
      <c r="AX860" s="149"/>
      <c r="AY860" s="149"/>
      <c r="AZ860" s="149"/>
      <c r="BA860" s="149"/>
      <c r="BB860" s="149"/>
      <c r="BC860" s="149"/>
      <c r="BD860" s="149"/>
      <c r="BE860" s="149"/>
      <c r="BF860" s="149"/>
      <c r="BG860" s="149"/>
      <c r="BH860" s="149"/>
      <c r="BI860" s="149"/>
      <c r="BJ860" s="149"/>
      <c r="BK860" s="149"/>
      <c r="BL860" s="149"/>
      <c r="BM860" s="149"/>
      <c r="BN860" s="149"/>
      <c r="BO860" s="149"/>
      <c r="BP860" s="149"/>
      <c r="BQ860" s="149"/>
      <c r="BR860" s="149"/>
      <c r="BS860" s="149"/>
      <c r="BT860" s="149"/>
      <c r="BU860" s="149"/>
      <c r="BV860" s="149"/>
      <c r="BW860" s="149"/>
      <c r="BX860" s="149"/>
      <c r="BY860" s="149"/>
      <c r="BZ860" s="149"/>
      <c r="CA860" s="149"/>
      <c r="CB860" s="149"/>
      <c r="CC860" s="149"/>
      <c r="CD860" s="149"/>
      <c r="CE860" s="149"/>
      <c r="CF860" s="149"/>
      <c r="CG860" s="149"/>
      <c r="CH860" s="149"/>
      <c r="CI860" s="149"/>
      <c r="CJ860" s="149"/>
      <c r="CK860" s="149"/>
      <c r="CL860" s="149"/>
      <c r="CM860" s="149"/>
      <c r="CN860" s="149"/>
      <c r="CO860" s="149"/>
      <c r="CP860" s="149"/>
      <c r="CQ860" s="149"/>
      <c r="CR860" s="149"/>
      <c r="CS860" s="149"/>
      <c r="CT860" s="149"/>
      <c r="CU860" s="149"/>
      <c r="CV860" s="149"/>
      <c r="CW860" s="149"/>
      <c r="CX860" s="149"/>
      <c r="CY860" s="149"/>
      <c r="CZ860" s="149"/>
      <c r="DA860" s="149"/>
      <c r="DB860" s="149"/>
      <c r="DC860" s="149"/>
      <c r="DD860" s="149"/>
      <c r="DE860" s="149"/>
      <c r="DF860" s="149"/>
      <c r="DG860" s="149"/>
      <c r="DH860" s="149"/>
      <c r="DI860" s="149"/>
    </row>
    <row r="861" spans="1:113" s="113" customFormat="1" ht="21.75" hidden="1" customHeight="1">
      <c r="A861" s="129">
        <f>IF(B860&lt;&gt;"",COUNTA(B$6:B860),"")</f>
        <v>855</v>
      </c>
      <c r="B861" s="217">
        <v>14459</v>
      </c>
      <c r="C861" s="249" t="s">
        <v>654</v>
      </c>
      <c r="D861" s="198">
        <v>3231</v>
      </c>
      <c r="E861" s="215" t="str">
        <f>VLOOKUP($B861,'trong tai xe'!A$1:B$201,2,0)</f>
        <v>1.2T</v>
      </c>
      <c r="F861" s="64" t="s">
        <v>89</v>
      </c>
      <c r="G861" s="132" t="str">
        <f>VLOOKUP(F861,Destination!$B$3:$E$337,2,0)</f>
        <v>Binh Duong</v>
      </c>
      <c r="H861" s="133">
        <f>VLOOKUP(F861,Destination!$B$2:$E$337,4,0)</f>
        <v>10</v>
      </c>
      <c r="I861" s="133">
        <f t="shared" si="28"/>
        <v>10</v>
      </c>
      <c r="J861" s="134">
        <f>INDEX(Cost!$A$2:$G$26,MATCH(I861,Cost!$A$2:$A$26,0),MATCH($E861,Cost!$A$2:$G$2,0))</f>
        <v>332290</v>
      </c>
      <c r="K861" s="141"/>
      <c r="L861" s="142"/>
      <c r="M861" s="228">
        <f t="shared" si="29"/>
        <v>332290</v>
      </c>
      <c r="N861" s="230"/>
      <c r="O861" s="144" t="str">
        <f>VLOOKUP($F861,Destination!B$3:G$338,6,0)</f>
        <v>THÙNG</v>
      </c>
      <c r="P861" s="231"/>
      <c r="Q861" s="198"/>
      <c r="AI861" s="149"/>
      <c r="AJ861" s="149"/>
      <c r="AK861" s="149"/>
      <c r="AL861" s="149"/>
      <c r="AM861" s="149"/>
      <c r="AN861" s="149"/>
      <c r="AO861" s="149"/>
      <c r="AP861" s="149"/>
      <c r="AQ861" s="149"/>
      <c r="AR861" s="149"/>
      <c r="AS861" s="149"/>
      <c r="AT861" s="149"/>
      <c r="AU861" s="149"/>
      <c r="AV861" s="149"/>
      <c r="AW861" s="149"/>
      <c r="AX861" s="149"/>
      <c r="AY861" s="149"/>
      <c r="AZ861" s="149"/>
      <c r="BA861" s="149"/>
      <c r="BB861" s="149"/>
      <c r="BC861" s="149"/>
      <c r="BD861" s="149"/>
      <c r="BE861" s="149"/>
      <c r="BF861" s="149"/>
      <c r="BG861" s="149"/>
      <c r="BH861" s="149"/>
      <c r="BI861" s="149"/>
      <c r="BJ861" s="149"/>
      <c r="BK861" s="149"/>
      <c r="BL861" s="149"/>
      <c r="BM861" s="149"/>
      <c r="BN861" s="149"/>
      <c r="BO861" s="149"/>
      <c r="BP861" s="149"/>
      <c r="BQ861" s="149"/>
      <c r="BR861" s="149"/>
      <c r="BS861" s="149"/>
      <c r="BT861" s="149"/>
      <c r="BU861" s="149"/>
      <c r="BV861" s="149"/>
      <c r="BW861" s="149"/>
      <c r="BX861" s="149"/>
      <c r="BY861" s="149"/>
      <c r="BZ861" s="149"/>
      <c r="CA861" s="149"/>
      <c r="CB861" s="149"/>
      <c r="CC861" s="149"/>
      <c r="CD861" s="149"/>
      <c r="CE861" s="149"/>
      <c r="CF861" s="149"/>
      <c r="CG861" s="149"/>
      <c r="CH861" s="149"/>
      <c r="CI861" s="149"/>
      <c r="CJ861" s="149"/>
      <c r="CK861" s="149"/>
      <c r="CL861" s="149"/>
      <c r="CM861" s="149"/>
      <c r="CN861" s="149"/>
      <c r="CO861" s="149"/>
      <c r="CP861" s="149"/>
      <c r="CQ861" s="149"/>
      <c r="CR861" s="149"/>
      <c r="CS861" s="149"/>
      <c r="CT861" s="149"/>
      <c r="CU861" s="149"/>
      <c r="CV861" s="149"/>
      <c r="CW861" s="149"/>
      <c r="CX861" s="149"/>
      <c r="CY861" s="149"/>
      <c r="CZ861" s="149"/>
      <c r="DA861" s="149"/>
      <c r="DB861" s="149"/>
      <c r="DC861" s="149"/>
      <c r="DD861" s="149"/>
      <c r="DE861" s="149"/>
      <c r="DF861" s="149"/>
      <c r="DG861" s="149"/>
      <c r="DH861" s="149"/>
      <c r="DI861" s="149"/>
    </row>
    <row r="862" spans="1:113" s="113" customFormat="1" ht="21.75" hidden="1" customHeight="1">
      <c r="A862" s="129">
        <f>IF(B861&lt;&gt;"",COUNTA(B$6:B861),"")</f>
        <v>856</v>
      </c>
      <c r="B862" s="217">
        <v>46785</v>
      </c>
      <c r="C862" s="249" t="s">
        <v>654</v>
      </c>
      <c r="D862" s="198">
        <v>3215</v>
      </c>
      <c r="E862" s="215" t="str">
        <f>VLOOKUP($B862,'trong tai xe'!A$1:B$201,2,0)</f>
        <v>2.5T</v>
      </c>
      <c r="F862" s="64" t="s">
        <v>87</v>
      </c>
      <c r="G862" s="132" t="str">
        <f>VLOOKUP(F862,Destination!$B$3:$E$337,2,0)</f>
        <v>Dong Nai</v>
      </c>
      <c r="H862" s="133">
        <f>VLOOKUP(F862,Destination!$B$2:$E$337,4,0)</f>
        <v>40</v>
      </c>
      <c r="I862" s="133">
        <f t="shared" si="28"/>
        <v>40</v>
      </c>
      <c r="J862" s="134">
        <f>INDEX(Cost!$A$2:$G$26,MATCH(I862,Cost!$A$2:$A$26,0),MATCH($E862,Cost!$A$2:$G$2,0))</f>
        <v>579395</v>
      </c>
      <c r="K862" s="141"/>
      <c r="L862" s="142"/>
      <c r="M862" s="228">
        <f t="shared" si="29"/>
        <v>579395</v>
      </c>
      <c r="N862" s="230"/>
      <c r="O862" s="144" t="str">
        <f>VLOOKUP($F862,Destination!B$3:G$338,6,0)</f>
        <v>THÙNG</v>
      </c>
      <c r="P862" s="231"/>
      <c r="Q862" s="198"/>
      <c r="AI862" s="149"/>
      <c r="AJ862" s="149"/>
      <c r="AK862" s="149"/>
      <c r="AL862" s="149"/>
      <c r="AM862" s="149"/>
      <c r="AN862" s="149"/>
      <c r="AO862" s="149"/>
      <c r="AP862" s="149"/>
      <c r="AQ862" s="149"/>
      <c r="AR862" s="149"/>
      <c r="AS862" s="149"/>
      <c r="AT862" s="149"/>
      <c r="AU862" s="149"/>
      <c r="AV862" s="149"/>
      <c r="AW862" s="149"/>
      <c r="AX862" s="149"/>
      <c r="AY862" s="149"/>
      <c r="AZ862" s="149"/>
      <c r="BA862" s="149"/>
      <c r="BB862" s="149"/>
      <c r="BC862" s="149"/>
      <c r="BD862" s="149"/>
      <c r="BE862" s="149"/>
      <c r="BF862" s="149"/>
      <c r="BG862" s="149"/>
      <c r="BH862" s="149"/>
      <c r="BI862" s="149"/>
      <c r="BJ862" s="149"/>
      <c r="BK862" s="149"/>
      <c r="BL862" s="149"/>
      <c r="BM862" s="149"/>
      <c r="BN862" s="149"/>
      <c r="BO862" s="149"/>
      <c r="BP862" s="149"/>
      <c r="BQ862" s="149"/>
      <c r="BR862" s="149"/>
      <c r="BS862" s="149"/>
      <c r="BT862" s="149"/>
      <c r="BU862" s="149"/>
      <c r="BV862" s="149"/>
      <c r="BW862" s="149"/>
      <c r="BX862" s="149"/>
      <c r="BY862" s="149"/>
      <c r="BZ862" s="149"/>
      <c r="CA862" s="149"/>
      <c r="CB862" s="149"/>
      <c r="CC862" s="149"/>
      <c r="CD862" s="149"/>
      <c r="CE862" s="149"/>
      <c r="CF862" s="149"/>
      <c r="CG862" s="149"/>
      <c r="CH862" s="149"/>
      <c r="CI862" s="149"/>
      <c r="CJ862" s="149"/>
      <c r="CK862" s="149"/>
      <c r="CL862" s="149"/>
      <c r="CM862" s="149"/>
      <c r="CN862" s="149"/>
      <c r="CO862" s="149"/>
      <c r="CP862" s="149"/>
      <c r="CQ862" s="149"/>
      <c r="CR862" s="149"/>
      <c r="CS862" s="149"/>
      <c r="CT862" s="149"/>
      <c r="CU862" s="149"/>
      <c r="CV862" s="149"/>
      <c r="CW862" s="149"/>
      <c r="CX862" s="149"/>
      <c r="CY862" s="149"/>
      <c r="CZ862" s="149"/>
      <c r="DA862" s="149"/>
      <c r="DB862" s="149"/>
      <c r="DC862" s="149"/>
      <c r="DD862" s="149"/>
      <c r="DE862" s="149"/>
      <c r="DF862" s="149"/>
      <c r="DG862" s="149"/>
      <c r="DH862" s="149"/>
      <c r="DI862" s="149"/>
    </row>
    <row r="863" spans="1:113" s="113" customFormat="1" ht="21.75" hidden="1" customHeight="1">
      <c r="A863" s="129">
        <f>IF(B862&lt;&gt;"",COUNTA(B$6:B862),"")</f>
        <v>857</v>
      </c>
      <c r="B863" s="217">
        <v>1096</v>
      </c>
      <c r="C863" s="249" t="s">
        <v>654</v>
      </c>
      <c r="D863" s="198">
        <v>3178</v>
      </c>
      <c r="E863" s="215" t="str">
        <f>VLOOKUP($B863,'trong tai xe'!A$1:B$201,2,0)</f>
        <v>2.5T</v>
      </c>
      <c r="F863" s="64" t="s">
        <v>69</v>
      </c>
      <c r="G863" s="132" t="str">
        <f>VLOOKUP(F863,Destination!$B$3:$E$337,2,0)</f>
        <v>HCM(Q9)</v>
      </c>
      <c r="H863" s="133">
        <f>VLOOKUP(F863,Destination!$B$2:$E$337,4,0)</f>
        <v>27</v>
      </c>
      <c r="I863" s="133">
        <f t="shared" si="28"/>
        <v>30</v>
      </c>
      <c r="J863" s="134">
        <f>INDEX(Cost!$A$2:$G$26,MATCH(I863,Cost!$A$2:$A$26,0),MATCH($E863,Cost!$A$2:$G$2,0))</f>
        <v>514557</v>
      </c>
      <c r="K863" s="141"/>
      <c r="L863" s="142"/>
      <c r="M863" s="228">
        <f t="shared" si="29"/>
        <v>514557</v>
      </c>
      <c r="N863" s="230"/>
      <c r="O863" s="144" t="str">
        <f>VLOOKUP($F863,Destination!B$3:G$338,6,0)</f>
        <v>THÙNG</v>
      </c>
      <c r="P863" s="231"/>
      <c r="Q863" s="198"/>
      <c r="AI863" s="149"/>
      <c r="AJ863" s="149"/>
      <c r="AK863" s="149"/>
      <c r="AL863" s="149"/>
      <c r="AM863" s="149"/>
      <c r="AN863" s="149"/>
      <c r="AO863" s="149"/>
      <c r="AP863" s="149"/>
      <c r="AQ863" s="149"/>
      <c r="AR863" s="149"/>
      <c r="AS863" s="149"/>
      <c r="AT863" s="149"/>
      <c r="AU863" s="149"/>
      <c r="AV863" s="149"/>
      <c r="AW863" s="149"/>
      <c r="AX863" s="149"/>
      <c r="AY863" s="149"/>
      <c r="AZ863" s="149"/>
      <c r="BA863" s="149"/>
      <c r="BB863" s="149"/>
      <c r="BC863" s="149"/>
      <c r="BD863" s="149"/>
      <c r="BE863" s="149"/>
      <c r="BF863" s="149"/>
      <c r="BG863" s="149"/>
      <c r="BH863" s="149"/>
      <c r="BI863" s="149"/>
      <c r="BJ863" s="149"/>
      <c r="BK863" s="149"/>
      <c r="BL863" s="149"/>
      <c r="BM863" s="149"/>
      <c r="BN863" s="149"/>
      <c r="BO863" s="149"/>
      <c r="BP863" s="149"/>
      <c r="BQ863" s="149"/>
      <c r="BR863" s="149"/>
      <c r="BS863" s="149"/>
      <c r="BT863" s="149"/>
      <c r="BU863" s="149"/>
      <c r="BV863" s="149"/>
      <c r="BW863" s="149"/>
      <c r="BX863" s="149"/>
      <c r="BY863" s="149"/>
      <c r="BZ863" s="149"/>
      <c r="CA863" s="149"/>
      <c r="CB863" s="149"/>
      <c r="CC863" s="149"/>
      <c r="CD863" s="149"/>
      <c r="CE863" s="149"/>
      <c r="CF863" s="149"/>
      <c r="CG863" s="149"/>
      <c r="CH863" s="149"/>
      <c r="CI863" s="149"/>
      <c r="CJ863" s="149"/>
      <c r="CK863" s="149"/>
      <c r="CL863" s="149"/>
      <c r="CM863" s="149"/>
      <c r="CN863" s="149"/>
      <c r="CO863" s="149"/>
      <c r="CP863" s="149"/>
      <c r="CQ863" s="149"/>
      <c r="CR863" s="149"/>
      <c r="CS863" s="149"/>
      <c r="CT863" s="149"/>
      <c r="CU863" s="149"/>
      <c r="CV863" s="149"/>
      <c r="CW863" s="149"/>
      <c r="CX863" s="149"/>
      <c r="CY863" s="149"/>
      <c r="CZ863" s="149"/>
      <c r="DA863" s="149"/>
      <c r="DB863" s="149"/>
      <c r="DC863" s="149"/>
      <c r="DD863" s="149"/>
      <c r="DE863" s="149"/>
      <c r="DF863" s="149"/>
      <c r="DG863" s="149"/>
      <c r="DH863" s="149"/>
      <c r="DI863" s="149"/>
    </row>
    <row r="864" spans="1:113" s="113" customFormat="1" ht="21.75" hidden="1" customHeight="1">
      <c r="A864" s="129">
        <f>IF(B863&lt;&gt;"",COUNTA(B$6:B863),"")</f>
        <v>858</v>
      </c>
      <c r="B864" s="217">
        <v>64551</v>
      </c>
      <c r="C864" s="249" t="s">
        <v>654</v>
      </c>
      <c r="D864" s="198">
        <v>3184</v>
      </c>
      <c r="E864" s="215" t="str">
        <f>VLOOKUP($B864,'trong tai xe'!A$1:B$201,2,0)</f>
        <v>5T</v>
      </c>
      <c r="F864" s="64" t="s">
        <v>69</v>
      </c>
      <c r="G864" s="132" t="str">
        <f>VLOOKUP(F864,Destination!$B$3:$E$337,2,0)</f>
        <v>HCM(Q9)</v>
      </c>
      <c r="H864" s="133">
        <f>VLOOKUP(F864,Destination!$B$2:$E$337,4,0)</f>
        <v>27</v>
      </c>
      <c r="I864" s="133">
        <f t="shared" si="28"/>
        <v>30</v>
      </c>
      <c r="J864" s="134">
        <f>INDEX(Cost!$A$2:$G$26,MATCH(I864,Cost!$A$2:$A$26,0),MATCH($E864,Cost!$A$2:$G$2,0))</f>
        <v>691065</v>
      </c>
      <c r="K864" s="141"/>
      <c r="L864" s="142"/>
      <c r="M864" s="228">
        <f t="shared" si="29"/>
        <v>691065</v>
      </c>
      <c r="N864" s="230"/>
      <c r="O864" s="144" t="str">
        <f>VLOOKUP($F864,Destination!B$3:G$338,6,0)</f>
        <v>THÙNG</v>
      </c>
      <c r="P864" s="231"/>
      <c r="Q864" s="198"/>
      <c r="AI864" s="149"/>
      <c r="AJ864" s="149"/>
      <c r="AK864" s="149"/>
      <c r="AL864" s="149"/>
      <c r="AM864" s="149"/>
      <c r="AN864" s="149"/>
      <c r="AO864" s="149"/>
      <c r="AP864" s="149"/>
      <c r="AQ864" s="149"/>
      <c r="AR864" s="149"/>
      <c r="AS864" s="149"/>
      <c r="AT864" s="149"/>
      <c r="AU864" s="149"/>
      <c r="AV864" s="149"/>
      <c r="AW864" s="149"/>
      <c r="AX864" s="149"/>
      <c r="AY864" s="149"/>
      <c r="AZ864" s="149"/>
      <c r="BA864" s="149"/>
      <c r="BB864" s="149"/>
      <c r="BC864" s="149"/>
      <c r="BD864" s="149"/>
      <c r="BE864" s="149"/>
      <c r="BF864" s="149"/>
      <c r="BG864" s="149"/>
      <c r="BH864" s="149"/>
      <c r="BI864" s="149"/>
      <c r="BJ864" s="149"/>
      <c r="BK864" s="149"/>
      <c r="BL864" s="149"/>
      <c r="BM864" s="149"/>
      <c r="BN864" s="149"/>
      <c r="BO864" s="149"/>
      <c r="BP864" s="149"/>
      <c r="BQ864" s="149"/>
      <c r="BR864" s="149"/>
      <c r="BS864" s="149"/>
      <c r="BT864" s="149"/>
      <c r="BU864" s="149"/>
      <c r="BV864" s="149"/>
      <c r="BW864" s="149"/>
      <c r="BX864" s="149"/>
      <c r="BY864" s="149"/>
      <c r="BZ864" s="149"/>
      <c r="CA864" s="149"/>
      <c r="CB864" s="149"/>
      <c r="CC864" s="149"/>
      <c r="CD864" s="149"/>
      <c r="CE864" s="149"/>
      <c r="CF864" s="149"/>
      <c r="CG864" s="149"/>
      <c r="CH864" s="149"/>
      <c r="CI864" s="149"/>
      <c r="CJ864" s="149"/>
      <c r="CK864" s="149"/>
      <c r="CL864" s="149"/>
      <c r="CM864" s="149"/>
      <c r="CN864" s="149"/>
      <c r="CO864" s="149"/>
      <c r="CP864" s="149"/>
      <c r="CQ864" s="149"/>
      <c r="CR864" s="149"/>
      <c r="CS864" s="149"/>
      <c r="CT864" s="149"/>
      <c r="CU864" s="149"/>
      <c r="CV864" s="149"/>
      <c r="CW864" s="149"/>
      <c r="CX864" s="149"/>
      <c r="CY864" s="149"/>
      <c r="CZ864" s="149"/>
      <c r="DA864" s="149"/>
      <c r="DB864" s="149"/>
      <c r="DC864" s="149"/>
      <c r="DD864" s="149"/>
      <c r="DE864" s="149"/>
      <c r="DF864" s="149"/>
      <c r="DG864" s="149"/>
      <c r="DH864" s="149"/>
      <c r="DI864" s="149"/>
    </row>
    <row r="865" spans="1:113" s="113" customFormat="1" ht="21.75" hidden="1" customHeight="1">
      <c r="A865" s="129">
        <f>IF(B864&lt;&gt;"",COUNTA(B$6:B864),"")</f>
        <v>859</v>
      </c>
      <c r="B865" s="217">
        <v>6980</v>
      </c>
      <c r="C865" s="249" t="s">
        <v>654</v>
      </c>
      <c r="D865" s="198">
        <v>3186</v>
      </c>
      <c r="E865" s="215" t="str">
        <f>VLOOKUP($B865,'trong tai xe'!A$1:B$201,2,0)</f>
        <v>5T</v>
      </c>
      <c r="F865" s="64" t="s">
        <v>69</v>
      </c>
      <c r="G865" s="132" t="str">
        <f>VLOOKUP(F865,Destination!$B$3:$E$337,2,0)</f>
        <v>HCM(Q9)</v>
      </c>
      <c r="H865" s="133">
        <f>VLOOKUP(F865,Destination!$B$2:$E$337,4,0)</f>
        <v>27</v>
      </c>
      <c r="I865" s="133">
        <f t="shared" si="28"/>
        <v>30</v>
      </c>
      <c r="J865" s="134">
        <f>INDEX(Cost!$A$2:$G$26,MATCH(I865,Cost!$A$2:$A$26,0),MATCH($E865,Cost!$A$2:$G$2,0))</f>
        <v>691065</v>
      </c>
      <c r="K865" s="141"/>
      <c r="L865" s="142"/>
      <c r="M865" s="228">
        <f t="shared" si="29"/>
        <v>691065</v>
      </c>
      <c r="N865" s="230"/>
      <c r="O865" s="144" t="str">
        <f>VLOOKUP($F865,Destination!B$3:G$338,6,0)</f>
        <v>THÙNG</v>
      </c>
      <c r="P865" s="231"/>
      <c r="Q865" s="198"/>
      <c r="AI865" s="149"/>
      <c r="AJ865" s="149"/>
      <c r="AK865" s="149"/>
      <c r="AL865" s="149"/>
      <c r="AM865" s="149"/>
      <c r="AN865" s="149"/>
      <c r="AO865" s="149"/>
      <c r="AP865" s="149"/>
      <c r="AQ865" s="149"/>
      <c r="AR865" s="149"/>
      <c r="AS865" s="149"/>
      <c r="AT865" s="149"/>
      <c r="AU865" s="149"/>
      <c r="AV865" s="149"/>
      <c r="AW865" s="149"/>
      <c r="AX865" s="149"/>
      <c r="AY865" s="149"/>
      <c r="AZ865" s="149"/>
      <c r="BA865" s="149"/>
      <c r="BB865" s="149"/>
      <c r="BC865" s="149"/>
      <c r="BD865" s="149"/>
      <c r="BE865" s="149"/>
      <c r="BF865" s="149"/>
      <c r="BG865" s="149"/>
      <c r="BH865" s="149"/>
      <c r="BI865" s="149"/>
      <c r="BJ865" s="149"/>
      <c r="BK865" s="149"/>
      <c r="BL865" s="149"/>
      <c r="BM865" s="149"/>
      <c r="BN865" s="149"/>
      <c r="BO865" s="149"/>
      <c r="BP865" s="149"/>
      <c r="BQ865" s="149"/>
      <c r="BR865" s="149"/>
      <c r="BS865" s="149"/>
      <c r="BT865" s="149"/>
      <c r="BU865" s="149"/>
      <c r="BV865" s="149"/>
      <c r="BW865" s="149"/>
      <c r="BX865" s="149"/>
      <c r="BY865" s="149"/>
      <c r="BZ865" s="149"/>
      <c r="CA865" s="149"/>
      <c r="CB865" s="149"/>
      <c r="CC865" s="149"/>
      <c r="CD865" s="149"/>
      <c r="CE865" s="149"/>
      <c r="CF865" s="149"/>
      <c r="CG865" s="149"/>
      <c r="CH865" s="149"/>
      <c r="CI865" s="149"/>
      <c r="CJ865" s="149"/>
      <c r="CK865" s="149"/>
      <c r="CL865" s="149"/>
      <c r="CM865" s="149"/>
      <c r="CN865" s="149"/>
      <c r="CO865" s="149"/>
      <c r="CP865" s="149"/>
      <c r="CQ865" s="149"/>
      <c r="CR865" s="149"/>
      <c r="CS865" s="149"/>
      <c r="CT865" s="149"/>
      <c r="CU865" s="149"/>
      <c r="CV865" s="149"/>
      <c r="CW865" s="149"/>
      <c r="CX865" s="149"/>
      <c r="CY865" s="149"/>
      <c r="CZ865" s="149"/>
      <c r="DA865" s="149"/>
      <c r="DB865" s="149"/>
      <c r="DC865" s="149"/>
      <c r="DD865" s="149"/>
      <c r="DE865" s="149"/>
      <c r="DF865" s="149"/>
      <c r="DG865" s="149"/>
      <c r="DH865" s="149"/>
      <c r="DI865" s="149"/>
    </row>
    <row r="866" spans="1:113" s="113" customFormat="1" ht="21.75" hidden="1" customHeight="1">
      <c r="A866" s="129">
        <f>IF(B865&lt;&gt;"",COUNTA(B$6:B865),"")</f>
        <v>860</v>
      </c>
      <c r="B866" s="217">
        <v>2634</v>
      </c>
      <c r="C866" s="249" t="s">
        <v>654</v>
      </c>
      <c r="D866" s="198">
        <v>3227</v>
      </c>
      <c r="E866" s="215" t="str">
        <f>VLOOKUP($B866,'trong tai xe'!A$1:B$201,2,0)</f>
        <v>5T</v>
      </c>
      <c r="F866" s="64" t="s">
        <v>69</v>
      </c>
      <c r="G866" s="132" t="str">
        <f>VLOOKUP(F866,Destination!$B$3:$E$337,2,0)</f>
        <v>HCM(Q9)</v>
      </c>
      <c r="H866" s="133">
        <f>VLOOKUP(F866,Destination!$B$2:$E$337,4,0)</f>
        <v>27</v>
      </c>
      <c r="I866" s="133">
        <f t="shared" si="28"/>
        <v>30</v>
      </c>
      <c r="J866" s="134">
        <f>INDEX(Cost!$A$2:$G$26,MATCH(I866,Cost!$A$2:$A$26,0),MATCH($E866,Cost!$A$2:$G$2,0))</f>
        <v>691065</v>
      </c>
      <c r="K866" s="141"/>
      <c r="L866" s="142"/>
      <c r="M866" s="228">
        <f t="shared" si="29"/>
        <v>691065</v>
      </c>
      <c r="N866" s="230"/>
      <c r="O866" s="144" t="str">
        <f>VLOOKUP($F866,Destination!B$3:G$338,6,0)</f>
        <v>THÙNG</v>
      </c>
      <c r="P866" s="231"/>
      <c r="Q866" s="198"/>
      <c r="AI866" s="149"/>
      <c r="AJ866" s="149"/>
      <c r="AK866" s="149"/>
      <c r="AL866" s="149"/>
      <c r="AM866" s="149"/>
      <c r="AN866" s="149"/>
      <c r="AO866" s="149"/>
      <c r="AP866" s="149"/>
      <c r="AQ866" s="149"/>
      <c r="AR866" s="149"/>
      <c r="AS866" s="149"/>
      <c r="AT866" s="149"/>
      <c r="AU866" s="149"/>
      <c r="AV866" s="149"/>
      <c r="AW866" s="149"/>
      <c r="AX866" s="149"/>
      <c r="AY866" s="149"/>
      <c r="AZ866" s="149"/>
      <c r="BA866" s="149"/>
      <c r="BB866" s="149"/>
      <c r="BC866" s="149"/>
      <c r="BD866" s="149"/>
      <c r="BE866" s="149"/>
      <c r="BF866" s="149"/>
      <c r="BG866" s="149"/>
      <c r="BH866" s="149"/>
      <c r="BI866" s="149"/>
      <c r="BJ866" s="149"/>
      <c r="BK866" s="149"/>
      <c r="BL866" s="149"/>
      <c r="BM866" s="149"/>
      <c r="BN866" s="149"/>
      <c r="BO866" s="149"/>
      <c r="BP866" s="149"/>
      <c r="BQ866" s="149"/>
      <c r="BR866" s="149"/>
      <c r="BS866" s="149"/>
      <c r="BT866" s="149"/>
      <c r="BU866" s="149"/>
      <c r="BV866" s="149"/>
      <c r="BW866" s="149"/>
      <c r="BX866" s="149"/>
      <c r="BY866" s="149"/>
      <c r="BZ866" s="149"/>
      <c r="CA866" s="149"/>
      <c r="CB866" s="149"/>
      <c r="CC866" s="149"/>
      <c r="CD866" s="149"/>
      <c r="CE866" s="149"/>
      <c r="CF866" s="149"/>
      <c r="CG866" s="149"/>
      <c r="CH866" s="149"/>
      <c r="CI866" s="149"/>
      <c r="CJ866" s="149"/>
      <c r="CK866" s="149"/>
      <c r="CL866" s="149"/>
      <c r="CM866" s="149"/>
      <c r="CN866" s="149"/>
      <c r="CO866" s="149"/>
      <c r="CP866" s="149"/>
      <c r="CQ866" s="149"/>
      <c r="CR866" s="149"/>
      <c r="CS866" s="149"/>
      <c r="CT866" s="149"/>
      <c r="CU866" s="149"/>
      <c r="CV866" s="149"/>
      <c r="CW866" s="149"/>
      <c r="CX866" s="149"/>
      <c r="CY866" s="149"/>
      <c r="CZ866" s="149"/>
      <c r="DA866" s="149"/>
      <c r="DB866" s="149"/>
      <c r="DC866" s="149"/>
      <c r="DD866" s="149"/>
      <c r="DE866" s="149"/>
      <c r="DF866" s="149"/>
      <c r="DG866" s="149"/>
      <c r="DH866" s="149"/>
      <c r="DI866" s="149"/>
    </row>
    <row r="867" spans="1:113" s="113" customFormat="1" ht="21.75" hidden="1" customHeight="1">
      <c r="A867" s="129">
        <f>IF(B866&lt;&gt;"",COUNTA(B$6:B866),"")</f>
        <v>861</v>
      </c>
      <c r="B867" s="217">
        <v>3094</v>
      </c>
      <c r="C867" s="249" t="s">
        <v>654</v>
      </c>
      <c r="D867" s="198">
        <v>3225</v>
      </c>
      <c r="E867" s="215" t="str">
        <f>VLOOKUP($B867,'trong tai xe'!A$1:B$201,2,0)</f>
        <v>10T</v>
      </c>
      <c r="F867" s="64" t="s">
        <v>103</v>
      </c>
      <c r="G867" s="132" t="str">
        <f>VLOOKUP(F867,Destination!$B$3:$E$337,2,0)</f>
        <v>Binh Duong</v>
      </c>
      <c r="H867" s="133">
        <f>VLOOKUP(F867,Destination!$B$2:$E$337,4,0)</f>
        <v>25</v>
      </c>
      <c r="I867" s="133">
        <f t="shared" si="28"/>
        <v>30</v>
      </c>
      <c r="J867" s="134">
        <f>INDEX(Cost!$A$2:$G$26,MATCH(I867,Cost!$A$2:$A$26,0),MATCH($E867,Cost!$A$2:$G$2,0))</f>
        <v>0</v>
      </c>
      <c r="K867" s="141"/>
      <c r="L867" s="142"/>
      <c r="M867" s="228">
        <f t="shared" si="29"/>
        <v>0</v>
      </c>
      <c r="N867" s="230"/>
      <c r="O867" s="144" t="str">
        <f>VLOOKUP($F867,Destination!B$3:G$338,6,0)</f>
        <v>BOARD</v>
      </c>
      <c r="P867" s="231"/>
      <c r="Q867" s="198"/>
      <c r="AI867" s="149"/>
      <c r="AJ867" s="149"/>
      <c r="AK867" s="149"/>
      <c r="AL867" s="149"/>
      <c r="AM867" s="149"/>
      <c r="AN867" s="149"/>
      <c r="AO867" s="149"/>
      <c r="AP867" s="149"/>
      <c r="AQ867" s="149"/>
      <c r="AR867" s="149"/>
      <c r="AS867" s="149"/>
      <c r="AT867" s="149"/>
      <c r="AU867" s="149"/>
      <c r="AV867" s="149"/>
      <c r="AW867" s="149"/>
      <c r="AX867" s="149"/>
      <c r="AY867" s="149"/>
      <c r="AZ867" s="149"/>
      <c r="BA867" s="149"/>
      <c r="BB867" s="149"/>
      <c r="BC867" s="149"/>
      <c r="BD867" s="149"/>
      <c r="BE867" s="149"/>
      <c r="BF867" s="149"/>
      <c r="BG867" s="149"/>
      <c r="BH867" s="149"/>
      <c r="BI867" s="149"/>
      <c r="BJ867" s="149"/>
      <c r="BK867" s="149"/>
      <c r="BL867" s="149"/>
      <c r="BM867" s="149"/>
      <c r="BN867" s="149"/>
      <c r="BO867" s="149"/>
      <c r="BP867" s="149"/>
      <c r="BQ867" s="149"/>
      <c r="BR867" s="149"/>
      <c r="BS867" s="149"/>
      <c r="BT867" s="149"/>
      <c r="BU867" s="149"/>
      <c r="BV867" s="149"/>
      <c r="BW867" s="149"/>
      <c r="BX867" s="149"/>
      <c r="BY867" s="149"/>
      <c r="BZ867" s="149"/>
      <c r="CA867" s="149"/>
      <c r="CB867" s="149"/>
      <c r="CC867" s="149"/>
      <c r="CD867" s="149"/>
      <c r="CE867" s="149"/>
      <c r="CF867" s="149"/>
      <c r="CG867" s="149"/>
      <c r="CH867" s="149"/>
      <c r="CI867" s="149"/>
      <c r="CJ867" s="149"/>
      <c r="CK867" s="149"/>
      <c r="CL867" s="149"/>
      <c r="CM867" s="149"/>
      <c r="CN867" s="149"/>
      <c r="CO867" s="149"/>
      <c r="CP867" s="149"/>
      <c r="CQ867" s="149"/>
      <c r="CR867" s="149"/>
      <c r="CS867" s="149"/>
      <c r="CT867" s="149"/>
      <c r="CU867" s="149"/>
      <c r="CV867" s="149"/>
      <c r="CW867" s="149"/>
      <c r="CX867" s="149"/>
      <c r="CY867" s="149"/>
      <c r="CZ867" s="149"/>
      <c r="DA867" s="149"/>
      <c r="DB867" s="149"/>
      <c r="DC867" s="149"/>
      <c r="DD867" s="149"/>
      <c r="DE867" s="149"/>
      <c r="DF867" s="149"/>
      <c r="DG867" s="149"/>
      <c r="DH867" s="149"/>
      <c r="DI867" s="149"/>
    </row>
    <row r="868" spans="1:113" s="113" customFormat="1" ht="21.75" hidden="1" customHeight="1">
      <c r="A868" s="129">
        <f>IF(B867&lt;&gt;"",COUNTA(B$6:B867),"")</f>
        <v>862</v>
      </c>
      <c r="B868" s="217">
        <v>2959</v>
      </c>
      <c r="C868" s="249" t="s">
        <v>654</v>
      </c>
      <c r="D868" s="198">
        <v>3234</v>
      </c>
      <c r="E868" s="215" t="str">
        <f>VLOOKUP($B868,'trong tai xe'!A$1:B$201,2,0)</f>
        <v>2.5T</v>
      </c>
      <c r="F868" s="64" t="s">
        <v>86</v>
      </c>
      <c r="G868" s="132" t="str">
        <f>VLOOKUP(F868,Destination!$B$3:$E$337,2,0)</f>
        <v>Binh Duong</v>
      </c>
      <c r="H868" s="133">
        <f>VLOOKUP(F868,Destination!$B$2:$E$337,4,0)</f>
        <v>25</v>
      </c>
      <c r="I868" s="133">
        <f t="shared" si="28"/>
        <v>30</v>
      </c>
      <c r="J868" s="134">
        <f>INDEX(Cost!$A$2:$G$26,MATCH(I868,Cost!$A$2:$A$26,0),MATCH($E868,Cost!$A$2:$G$2,0))</f>
        <v>514557</v>
      </c>
      <c r="K868" s="141"/>
      <c r="L868" s="196"/>
      <c r="M868" s="228">
        <f t="shared" si="29"/>
        <v>514557</v>
      </c>
      <c r="N868" s="230"/>
      <c r="O868" s="144" t="str">
        <f>VLOOKUP($F868,Destination!B$3:G$338,6,0)</f>
        <v>BOARD</v>
      </c>
      <c r="P868" s="231"/>
      <c r="Q868" s="198"/>
      <c r="AI868" s="149"/>
      <c r="AJ868" s="149"/>
      <c r="AK868" s="149"/>
      <c r="AL868" s="149"/>
      <c r="AM868" s="149"/>
      <c r="AN868" s="149"/>
      <c r="AO868" s="149"/>
      <c r="AP868" s="149"/>
      <c r="AQ868" s="149"/>
      <c r="AR868" s="149"/>
      <c r="AS868" s="149"/>
      <c r="AT868" s="149"/>
      <c r="AU868" s="149"/>
      <c r="AV868" s="149"/>
      <c r="AW868" s="149"/>
      <c r="AX868" s="149"/>
      <c r="AY868" s="149"/>
      <c r="AZ868" s="149"/>
      <c r="BA868" s="149"/>
      <c r="BB868" s="149"/>
      <c r="BC868" s="149"/>
      <c r="BD868" s="149"/>
      <c r="BE868" s="149"/>
      <c r="BF868" s="149"/>
      <c r="BG868" s="149"/>
      <c r="BH868" s="149"/>
      <c r="BI868" s="149"/>
      <c r="BJ868" s="149"/>
      <c r="BK868" s="149"/>
      <c r="BL868" s="149"/>
      <c r="BM868" s="149"/>
      <c r="BN868" s="149"/>
      <c r="BO868" s="149"/>
      <c r="BP868" s="149"/>
      <c r="BQ868" s="149"/>
      <c r="BR868" s="149"/>
      <c r="BS868" s="149"/>
      <c r="BT868" s="149"/>
      <c r="BU868" s="149"/>
      <c r="BV868" s="149"/>
      <c r="BW868" s="149"/>
      <c r="BX868" s="149"/>
      <c r="BY868" s="149"/>
      <c r="BZ868" s="149"/>
      <c r="CA868" s="149"/>
      <c r="CB868" s="149"/>
      <c r="CC868" s="149"/>
      <c r="CD868" s="149"/>
      <c r="CE868" s="149"/>
      <c r="CF868" s="149"/>
      <c r="CG868" s="149"/>
      <c r="CH868" s="149"/>
      <c r="CI868" s="149"/>
      <c r="CJ868" s="149"/>
      <c r="CK868" s="149"/>
      <c r="CL868" s="149"/>
      <c r="CM868" s="149"/>
      <c r="CN868" s="149"/>
      <c r="CO868" s="149"/>
      <c r="CP868" s="149"/>
      <c r="CQ868" s="149"/>
      <c r="CR868" s="149"/>
      <c r="CS868" s="149"/>
      <c r="CT868" s="149"/>
      <c r="CU868" s="149"/>
      <c r="CV868" s="149"/>
      <c r="CW868" s="149"/>
      <c r="CX868" s="149"/>
      <c r="CY868" s="149"/>
      <c r="CZ868" s="149"/>
      <c r="DA868" s="149"/>
      <c r="DB868" s="149"/>
      <c r="DC868" s="149"/>
      <c r="DD868" s="149"/>
      <c r="DE868" s="149"/>
      <c r="DF868" s="149"/>
      <c r="DG868" s="149"/>
      <c r="DH868" s="149"/>
      <c r="DI868" s="149"/>
    </row>
    <row r="869" spans="1:113" s="113" customFormat="1" ht="21.75" hidden="1" customHeight="1">
      <c r="A869" s="129">
        <f>IF(B868&lt;&gt;"",COUNTA(B$6:B868),"")</f>
        <v>863</v>
      </c>
      <c r="B869" s="217">
        <v>13780</v>
      </c>
      <c r="C869" s="249" t="s">
        <v>654</v>
      </c>
      <c r="D869" s="198">
        <v>3233</v>
      </c>
      <c r="E869" s="215" t="str">
        <f>VLOOKUP($B869,'trong tai xe'!A$1:B$201,2,0)</f>
        <v>5T</v>
      </c>
      <c r="F869" s="64" t="s">
        <v>119</v>
      </c>
      <c r="G869" s="132" t="str">
        <f>VLOOKUP(F869,Destination!$B$3:$E$337,2,0)</f>
        <v>LONG AN</v>
      </c>
      <c r="H869" s="133">
        <f>VLOOKUP(F869,Destination!$B$2:$E$337,4,0)</f>
        <v>60</v>
      </c>
      <c r="I869" s="133">
        <f t="shared" si="28"/>
        <v>60</v>
      </c>
      <c r="J869" s="134">
        <f>INDEX(Cost!$A$2:$G$26,MATCH(I869,Cost!$A$2:$A$26,0),MATCH($E869,Cost!$A$2:$G$2,0))</f>
        <v>954001</v>
      </c>
      <c r="K869" s="141"/>
      <c r="L869" s="142"/>
      <c r="M869" s="228">
        <f t="shared" si="29"/>
        <v>954001</v>
      </c>
      <c r="N869" s="230"/>
      <c r="O869" s="144" t="str">
        <f>VLOOKUP($F869,Destination!B$3:G$338,6,0)</f>
        <v>THÙNG</v>
      </c>
      <c r="P869" s="231"/>
      <c r="Q869" s="198"/>
      <c r="AI869" s="149"/>
      <c r="AJ869" s="149"/>
      <c r="AK869" s="149"/>
      <c r="AL869" s="149"/>
      <c r="AM869" s="149"/>
      <c r="AN869" s="149"/>
      <c r="AO869" s="149"/>
      <c r="AP869" s="149"/>
      <c r="AQ869" s="149"/>
      <c r="AR869" s="149"/>
      <c r="AS869" s="149"/>
      <c r="AT869" s="149"/>
      <c r="AU869" s="149"/>
      <c r="AV869" s="149"/>
      <c r="AW869" s="149"/>
      <c r="AX869" s="149"/>
      <c r="AY869" s="149"/>
      <c r="AZ869" s="149"/>
      <c r="BA869" s="149"/>
      <c r="BB869" s="149"/>
      <c r="BC869" s="149"/>
      <c r="BD869" s="149"/>
      <c r="BE869" s="149"/>
      <c r="BF869" s="149"/>
      <c r="BG869" s="149"/>
      <c r="BH869" s="149"/>
      <c r="BI869" s="149"/>
      <c r="BJ869" s="149"/>
      <c r="BK869" s="149"/>
      <c r="BL869" s="149"/>
      <c r="BM869" s="149"/>
      <c r="BN869" s="149"/>
      <c r="BO869" s="149"/>
      <c r="BP869" s="149"/>
      <c r="BQ869" s="149"/>
      <c r="BR869" s="149"/>
      <c r="BS869" s="149"/>
      <c r="BT869" s="149"/>
      <c r="BU869" s="149"/>
      <c r="BV869" s="149"/>
      <c r="BW869" s="149"/>
      <c r="BX869" s="149"/>
      <c r="BY869" s="149"/>
      <c r="BZ869" s="149"/>
      <c r="CA869" s="149"/>
      <c r="CB869" s="149"/>
      <c r="CC869" s="149"/>
      <c r="CD869" s="149"/>
      <c r="CE869" s="149"/>
      <c r="CF869" s="149"/>
      <c r="CG869" s="149"/>
      <c r="CH869" s="149"/>
      <c r="CI869" s="149"/>
      <c r="CJ869" s="149"/>
      <c r="CK869" s="149"/>
      <c r="CL869" s="149"/>
      <c r="CM869" s="149"/>
      <c r="CN869" s="149"/>
      <c r="CO869" s="149"/>
      <c r="CP869" s="149"/>
      <c r="CQ869" s="149"/>
      <c r="CR869" s="149"/>
      <c r="CS869" s="149"/>
      <c r="CT869" s="149"/>
      <c r="CU869" s="149"/>
      <c r="CV869" s="149"/>
      <c r="CW869" s="149"/>
      <c r="CX869" s="149"/>
      <c r="CY869" s="149"/>
      <c r="CZ869" s="149"/>
      <c r="DA869" s="149"/>
      <c r="DB869" s="149"/>
      <c r="DC869" s="149"/>
      <c r="DD869" s="149"/>
      <c r="DE869" s="149"/>
      <c r="DF869" s="149"/>
      <c r="DG869" s="149"/>
      <c r="DH869" s="149"/>
      <c r="DI869" s="149"/>
    </row>
    <row r="870" spans="1:113" s="113" customFormat="1" ht="21.75" hidden="1" customHeight="1">
      <c r="A870" s="129">
        <f>IF(B869&lt;&gt;"",COUNTA(B$6:B869),"")</f>
        <v>864</v>
      </c>
      <c r="B870" s="217">
        <v>64551</v>
      </c>
      <c r="C870" s="249" t="s">
        <v>654</v>
      </c>
      <c r="D870" s="198">
        <v>3230</v>
      </c>
      <c r="E870" s="215" t="str">
        <f>VLOOKUP($B870,'trong tai xe'!A$1:B$201,2,0)</f>
        <v>5T</v>
      </c>
      <c r="F870" s="64" t="s">
        <v>89</v>
      </c>
      <c r="G870" s="132" t="str">
        <f>VLOOKUP(F870,Destination!$B$3:$E$337,2,0)</f>
        <v>Binh Duong</v>
      </c>
      <c r="H870" s="133">
        <f>VLOOKUP(F870,Destination!$B$2:$E$337,4,0)</f>
        <v>10</v>
      </c>
      <c r="I870" s="133">
        <f t="shared" si="28"/>
        <v>10</v>
      </c>
      <c r="J870" s="134">
        <f>INDEX(Cost!$A$2:$G$26,MATCH(I870,Cost!$A$2:$A$26,0),MATCH($E870,Cost!$A$2:$G$2,0))</f>
        <v>505718</v>
      </c>
      <c r="K870" s="141"/>
      <c r="L870" s="142"/>
      <c r="M870" s="228">
        <f t="shared" si="29"/>
        <v>505718</v>
      </c>
      <c r="N870" s="230"/>
      <c r="O870" s="144" t="str">
        <f>VLOOKUP($F870,Destination!B$3:G$338,6,0)</f>
        <v>THÙNG</v>
      </c>
      <c r="P870" s="231"/>
      <c r="Q870" s="198"/>
      <c r="AI870" s="149"/>
      <c r="AJ870" s="149"/>
      <c r="AK870" s="149"/>
      <c r="AL870" s="149"/>
      <c r="AM870" s="149"/>
      <c r="AN870" s="149"/>
      <c r="AO870" s="149"/>
      <c r="AP870" s="149"/>
      <c r="AQ870" s="149"/>
      <c r="AR870" s="149"/>
      <c r="AS870" s="149"/>
      <c r="AT870" s="149"/>
      <c r="AU870" s="149"/>
      <c r="AV870" s="149"/>
      <c r="AW870" s="149"/>
      <c r="AX870" s="149"/>
      <c r="AY870" s="149"/>
      <c r="AZ870" s="149"/>
      <c r="BA870" s="149"/>
      <c r="BB870" s="149"/>
      <c r="BC870" s="149"/>
      <c r="BD870" s="149"/>
      <c r="BE870" s="149"/>
      <c r="BF870" s="149"/>
      <c r="BG870" s="149"/>
      <c r="BH870" s="149"/>
      <c r="BI870" s="149"/>
      <c r="BJ870" s="149"/>
      <c r="BK870" s="149"/>
      <c r="BL870" s="149"/>
      <c r="BM870" s="149"/>
      <c r="BN870" s="149"/>
      <c r="BO870" s="149"/>
      <c r="BP870" s="149"/>
      <c r="BQ870" s="149"/>
      <c r="BR870" s="149"/>
      <c r="BS870" s="149"/>
      <c r="BT870" s="149"/>
      <c r="BU870" s="149"/>
      <c r="BV870" s="149"/>
      <c r="BW870" s="149"/>
      <c r="BX870" s="149"/>
      <c r="BY870" s="149"/>
      <c r="BZ870" s="149"/>
      <c r="CA870" s="149"/>
      <c r="CB870" s="149"/>
      <c r="CC870" s="149"/>
      <c r="CD870" s="149"/>
      <c r="CE870" s="149"/>
      <c r="CF870" s="149"/>
      <c r="CG870" s="149"/>
      <c r="CH870" s="149"/>
      <c r="CI870" s="149"/>
      <c r="CJ870" s="149"/>
      <c r="CK870" s="149"/>
      <c r="CL870" s="149"/>
      <c r="CM870" s="149"/>
      <c r="CN870" s="149"/>
      <c r="CO870" s="149"/>
      <c r="CP870" s="149"/>
      <c r="CQ870" s="149"/>
      <c r="CR870" s="149"/>
      <c r="CS870" s="149"/>
      <c r="CT870" s="149"/>
      <c r="CU870" s="149"/>
      <c r="CV870" s="149"/>
      <c r="CW870" s="149"/>
      <c r="CX870" s="149"/>
      <c r="CY870" s="149"/>
      <c r="CZ870" s="149"/>
      <c r="DA870" s="149"/>
      <c r="DB870" s="149"/>
      <c r="DC870" s="149"/>
      <c r="DD870" s="149"/>
      <c r="DE870" s="149"/>
      <c r="DF870" s="149"/>
      <c r="DG870" s="149"/>
      <c r="DH870" s="149"/>
      <c r="DI870" s="149"/>
    </row>
    <row r="871" spans="1:113" s="113" customFormat="1" ht="21.75" hidden="1" customHeight="1">
      <c r="A871" s="129">
        <f>IF(B870&lt;&gt;"",COUNTA(B$6:B870),"")</f>
        <v>865</v>
      </c>
      <c r="B871" s="217">
        <v>6980</v>
      </c>
      <c r="C871" s="249" t="s">
        <v>654</v>
      </c>
      <c r="D871" s="198">
        <v>3229</v>
      </c>
      <c r="E871" s="215" t="str">
        <f>VLOOKUP($B871,'trong tai xe'!A$1:B$201,2,0)</f>
        <v>5T</v>
      </c>
      <c r="F871" s="64" t="s">
        <v>140</v>
      </c>
      <c r="G871" s="132" t="str">
        <f>VLOOKUP(F871,Destination!$B$3:$E$337,2,0)</f>
        <v>Vung Tau</v>
      </c>
      <c r="H871" s="133">
        <f>VLOOKUP(F871,Destination!$B$2:$E$337,4,0)</f>
        <v>100</v>
      </c>
      <c r="I871" s="133">
        <f t="shared" si="28"/>
        <v>100</v>
      </c>
      <c r="J871" s="134">
        <f>INDEX(Cost!$A$2:$G$26,MATCH(I871,Cost!$A$2:$A$26,0),MATCH($E871,Cost!$A$2:$G$2,0))</f>
        <v>1294526</v>
      </c>
      <c r="K871" s="141"/>
      <c r="L871" s="142"/>
      <c r="M871" s="228">
        <f t="shared" si="29"/>
        <v>1294526</v>
      </c>
      <c r="N871" s="230"/>
      <c r="O871" s="144">
        <f>VLOOKUP($F871,Destination!B$3:G$338,6,0)</f>
        <v>0</v>
      </c>
      <c r="P871" s="231"/>
      <c r="Q871" s="198"/>
      <c r="AI871" s="149"/>
      <c r="AJ871" s="149"/>
      <c r="AK871" s="149"/>
      <c r="AL871" s="149"/>
      <c r="AM871" s="149"/>
      <c r="AN871" s="149"/>
      <c r="AO871" s="149"/>
      <c r="AP871" s="149"/>
      <c r="AQ871" s="149"/>
      <c r="AR871" s="149"/>
      <c r="AS871" s="149"/>
      <c r="AT871" s="149"/>
      <c r="AU871" s="149"/>
      <c r="AV871" s="149"/>
      <c r="AW871" s="149"/>
      <c r="AX871" s="149"/>
      <c r="AY871" s="149"/>
      <c r="AZ871" s="149"/>
      <c r="BA871" s="149"/>
      <c r="BB871" s="149"/>
      <c r="BC871" s="149"/>
      <c r="BD871" s="149"/>
      <c r="BE871" s="149"/>
      <c r="BF871" s="149"/>
      <c r="BG871" s="149"/>
      <c r="BH871" s="149"/>
      <c r="BI871" s="149"/>
      <c r="BJ871" s="149"/>
      <c r="BK871" s="149"/>
      <c r="BL871" s="149"/>
      <c r="BM871" s="149"/>
      <c r="BN871" s="149"/>
      <c r="BO871" s="149"/>
      <c r="BP871" s="149"/>
      <c r="BQ871" s="149"/>
      <c r="BR871" s="149"/>
      <c r="BS871" s="149"/>
      <c r="BT871" s="149"/>
      <c r="BU871" s="149"/>
      <c r="BV871" s="149"/>
      <c r="BW871" s="149"/>
      <c r="BX871" s="149"/>
      <c r="BY871" s="149"/>
      <c r="BZ871" s="149"/>
      <c r="CA871" s="149"/>
      <c r="CB871" s="149"/>
      <c r="CC871" s="149"/>
      <c r="CD871" s="149"/>
      <c r="CE871" s="149"/>
      <c r="CF871" s="149"/>
      <c r="CG871" s="149"/>
      <c r="CH871" s="149"/>
      <c r="CI871" s="149"/>
      <c r="CJ871" s="149"/>
      <c r="CK871" s="149"/>
      <c r="CL871" s="149"/>
      <c r="CM871" s="149"/>
      <c r="CN871" s="149"/>
      <c r="CO871" s="149"/>
      <c r="CP871" s="149"/>
      <c r="CQ871" s="149"/>
      <c r="CR871" s="149"/>
      <c r="CS871" s="149"/>
      <c r="CT871" s="149"/>
      <c r="CU871" s="149"/>
      <c r="CV871" s="149"/>
      <c r="CW871" s="149"/>
      <c r="CX871" s="149"/>
      <c r="CY871" s="149"/>
      <c r="CZ871" s="149"/>
      <c r="DA871" s="149"/>
      <c r="DB871" s="149"/>
      <c r="DC871" s="149"/>
      <c r="DD871" s="149"/>
      <c r="DE871" s="149"/>
      <c r="DF871" s="149"/>
      <c r="DG871" s="149"/>
      <c r="DH871" s="149"/>
      <c r="DI871" s="149"/>
    </row>
    <row r="872" spans="1:113" s="113" customFormat="1" ht="21.75" hidden="1" customHeight="1">
      <c r="A872" s="129">
        <f>IF(B871&lt;&gt;"",COUNTA(B$6:B871),"")</f>
        <v>866</v>
      </c>
      <c r="B872" s="217">
        <v>18140</v>
      </c>
      <c r="C872" s="249" t="s">
        <v>654</v>
      </c>
      <c r="D872" s="198">
        <v>3185</v>
      </c>
      <c r="E872" s="215" t="str">
        <f>VLOOKUP($B872,'trong tai xe'!A$1:B$201,2,0)</f>
        <v>5T</v>
      </c>
      <c r="F872" s="64" t="s">
        <v>392</v>
      </c>
      <c r="G872" s="132" t="str">
        <f>VLOOKUP(F872,Destination!$B$3:$E$337,2,0)</f>
        <v>HCM</v>
      </c>
      <c r="H872" s="133">
        <f>VLOOKUP(F872,Destination!$B$2:$E$337,4,0)</f>
        <v>55</v>
      </c>
      <c r="I872" s="133">
        <f t="shared" si="28"/>
        <v>60</v>
      </c>
      <c r="J872" s="134">
        <f>INDEX(Cost!$A$2:$G$26,MATCH(I872,Cost!$A$2:$A$26,0),MATCH($E872,Cost!$A$2:$G$2,0))</f>
        <v>954001</v>
      </c>
      <c r="K872" s="141"/>
      <c r="L872" s="142"/>
      <c r="M872" s="228">
        <f t="shared" si="29"/>
        <v>954001</v>
      </c>
      <c r="N872" s="230"/>
      <c r="O872" s="144" t="str">
        <f>VLOOKUP($F872,Destination!B$3:G$338,6,0)</f>
        <v>THÙNG</v>
      </c>
      <c r="P872" s="231"/>
      <c r="Q872" s="198"/>
      <c r="AI872" s="149"/>
      <c r="AJ872" s="149"/>
      <c r="AK872" s="149"/>
      <c r="AL872" s="149"/>
      <c r="AM872" s="149"/>
      <c r="AN872" s="149"/>
      <c r="AO872" s="149"/>
      <c r="AP872" s="149"/>
      <c r="AQ872" s="149"/>
      <c r="AR872" s="149"/>
      <c r="AS872" s="149"/>
      <c r="AT872" s="149"/>
      <c r="AU872" s="149"/>
      <c r="AV872" s="149"/>
      <c r="AW872" s="149"/>
      <c r="AX872" s="149"/>
      <c r="AY872" s="149"/>
      <c r="AZ872" s="149"/>
      <c r="BA872" s="149"/>
      <c r="BB872" s="149"/>
      <c r="BC872" s="149"/>
      <c r="BD872" s="149"/>
      <c r="BE872" s="149"/>
      <c r="BF872" s="149"/>
      <c r="BG872" s="149"/>
      <c r="BH872" s="149"/>
      <c r="BI872" s="149"/>
      <c r="BJ872" s="149"/>
      <c r="BK872" s="149"/>
      <c r="BL872" s="149"/>
      <c r="BM872" s="149"/>
      <c r="BN872" s="149"/>
      <c r="BO872" s="149"/>
      <c r="BP872" s="149"/>
      <c r="BQ872" s="149"/>
      <c r="BR872" s="149"/>
      <c r="BS872" s="149"/>
      <c r="BT872" s="149"/>
      <c r="BU872" s="149"/>
      <c r="BV872" s="149"/>
      <c r="BW872" s="149"/>
      <c r="BX872" s="149"/>
      <c r="BY872" s="149"/>
      <c r="BZ872" s="149"/>
      <c r="CA872" s="149"/>
      <c r="CB872" s="149"/>
      <c r="CC872" s="149"/>
      <c r="CD872" s="149"/>
      <c r="CE872" s="149"/>
      <c r="CF872" s="149"/>
      <c r="CG872" s="149"/>
      <c r="CH872" s="149"/>
      <c r="CI872" s="149"/>
      <c r="CJ872" s="149"/>
      <c r="CK872" s="149"/>
      <c r="CL872" s="149"/>
      <c r="CM872" s="149"/>
      <c r="CN872" s="149"/>
      <c r="CO872" s="149"/>
      <c r="CP872" s="149"/>
      <c r="CQ872" s="149"/>
      <c r="CR872" s="149"/>
      <c r="CS872" s="149"/>
      <c r="CT872" s="149"/>
      <c r="CU872" s="149"/>
      <c r="CV872" s="149"/>
      <c r="CW872" s="149"/>
      <c r="CX872" s="149"/>
      <c r="CY872" s="149"/>
      <c r="CZ872" s="149"/>
      <c r="DA872" s="149"/>
      <c r="DB872" s="149"/>
      <c r="DC872" s="149"/>
      <c r="DD872" s="149"/>
      <c r="DE872" s="149"/>
      <c r="DF872" s="149"/>
      <c r="DG872" s="149"/>
      <c r="DH872" s="149"/>
      <c r="DI872" s="149"/>
    </row>
    <row r="873" spans="1:113" s="113" customFormat="1" ht="21.75" hidden="1" customHeight="1">
      <c r="A873" s="129">
        <f>IF(B872&lt;&gt;"",COUNTA(B$6:B872),"")</f>
        <v>867</v>
      </c>
      <c r="B873" s="217">
        <v>15469</v>
      </c>
      <c r="C873" s="249" t="s">
        <v>654</v>
      </c>
      <c r="D873" s="198">
        <v>3199</v>
      </c>
      <c r="E873" s="215" t="str">
        <f>VLOOKUP($B873,'trong tai xe'!A$1:B$201,2,0)</f>
        <v>2.5T</v>
      </c>
      <c r="F873" s="64" t="s">
        <v>74</v>
      </c>
      <c r="G873" s="132" t="str">
        <f>VLOOKUP(F873,Destination!$B$3:$E$337,2,0)</f>
        <v>Long An</v>
      </c>
      <c r="H873" s="133">
        <f>VLOOKUP(F873,Destination!$B$2:$E$337,4,0)</f>
        <v>70</v>
      </c>
      <c r="I873" s="133">
        <f t="shared" si="28"/>
        <v>70</v>
      </c>
      <c r="J873" s="134">
        <f>INDEX(Cost!$A$2:$G$26,MATCH(I873,Cost!$A$2:$A$26,0),MATCH($E873,Cost!$A$2:$G$2,0))</f>
        <v>773906</v>
      </c>
      <c r="K873" s="141"/>
      <c r="L873" s="142"/>
      <c r="M873" s="228">
        <f t="shared" si="29"/>
        <v>773906</v>
      </c>
      <c r="N873" s="230"/>
      <c r="O873" s="144" t="str">
        <f>VLOOKUP($F873,Destination!B$3:G$338,6,0)</f>
        <v>THÙNG</v>
      </c>
      <c r="P873" s="231"/>
      <c r="Q873" s="198"/>
      <c r="AI873" s="149"/>
      <c r="AJ873" s="149"/>
      <c r="AK873" s="149"/>
      <c r="AL873" s="149"/>
      <c r="AM873" s="149"/>
      <c r="AN873" s="149"/>
      <c r="AO873" s="149"/>
      <c r="AP873" s="149"/>
      <c r="AQ873" s="149"/>
      <c r="AR873" s="149"/>
      <c r="AS873" s="149"/>
      <c r="AT873" s="149"/>
      <c r="AU873" s="149"/>
      <c r="AV873" s="149"/>
      <c r="AW873" s="149"/>
      <c r="AX873" s="149"/>
      <c r="AY873" s="149"/>
      <c r="AZ873" s="149"/>
      <c r="BA873" s="149"/>
      <c r="BB873" s="149"/>
      <c r="BC873" s="149"/>
      <c r="BD873" s="149"/>
      <c r="BE873" s="149"/>
      <c r="BF873" s="149"/>
      <c r="BG873" s="149"/>
      <c r="BH873" s="149"/>
      <c r="BI873" s="149"/>
      <c r="BJ873" s="149"/>
      <c r="BK873" s="149"/>
      <c r="BL873" s="149"/>
      <c r="BM873" s="149"/>
      <c r="BN873" s="149"/>
      <c r="BO873" s="149"/>
      <c r="BP873" s="149"/>
      <c r="BQ873" s="149"/>
      <c r="BR873" s="149"/>
      <c r="BS873" s="149"/>
      <c r="BT873" s="149"/>
      <c r="BU873" s="149"/>
      <c r="BV873" s="149"/>
      <c r="BW873" s="149"/>
      <c r="BX873" s="149"/>
      <c r="BY873" s="149"/>
      <c r="BZ873" s="149"/>
      <c r="CA873" s="149"/>
      <c r="CB873" s="149"/>
      <c r="CC873" s="149"/>
      <c r="CD873" s="149"/>
      <c r="CE873" s="149"/>
      <c r="CF873" s="149"/>
      <c r="CG873" s="149"/>
      <c r="CH873" s="149"/>
      <c r="CI873" s="149"/>
      <c r="CJ873" s="149"/>
      <c r="CK873" s="149"/>
      <c r="CL873" s="149"/>
      <c r="CM873" s="149"/>
      <c r="CN873" s="149"/>
      <c r="CO873" s="149"/>
      <c r="CP873" s="149"/>
      <c r="CQ873" s="149"/>
      <c r="CR873" s="149"/>
      <c r="CS873" s="149"/>
      <c r="CT873" s="149"/>
      <c r="CU873" s="149"/>
      <c r="CV873" s="149"/>
      <c r="CW873" s="149"/>
      <c r="CX873" s="149"/>
      <c r="CY873" s="149"/>
      <c r="CZ873" s="149"/>
      <c r="DA873" s="149"/>
      <c r="DB873" s="149"/>
      <c r="DC873" s="149"/>
      <c r="DD873" s="149"/>
      <c r="DE873" s="149"/>
      <c r="DF873" s="149"/>
      <c r="DG873" s="149"/>
      <c r="DH873" s="149"/>
      <c r="DI873" s="149"/>
    </row>
    <row r="874" spans="1:113" s="113" customFormat="1" ht="21.75" hidden="1" customHeight="1">
      <c r="A874" s="129">
        <f>IF(B873&lt;&gt;"",COUNTA(B$6:B873),"")</f>
        <v>868</v>
      </c>
      <c r="B874" s="217">
        <v>4662</v>
      </c>
      <c r="C874" s="249" t="s">
        <v>654</v>
      </c>
      <c r="D874" s="198">
        <v>3198</v>
      </c>
      <c r="E874" s="215" t="str">
        <f>VLOOKUP($B874,'trong tai xe'!A$1:B$201,2,0)</f>
        <v>2.5T</v>
      </c>
      <c r="F874" s="64" t="s">
        <v>69</v>
      </c>
      <c r="G874" s="132" t="str">
        <f>VLOOKUP(F874,Destination!$B$3:$E$337,2,0)</f>
        <v>HCM(Q9)</v>
      </c>
      <c r="H874" s="133">
        <f>VLOOKUP(F874,Destination!$B$2:$E$337,4,0)</f>
        <v>27</v>
      </c>
      <c r="I874" s="133">
        <f t="shared" si="28"/>
        <v>30</v>
      </c>
      <c r="J874" s="134">
        <f>INDEX(Cost!$A$2:$G$26,MATCH(I874,Cost!$A$2:$A$26,0),MATCH($E874,Cost!$A$2:$G$2,0))</f>
        <v>514557</v>
      </c>
      <c r="K874" s="141"/>
      <c r="L874" s="142"/>
      <c r="M874" s="228">
        <f t="shared" si="29"/>
        <v>514557</v>
      </c>
      <c r="N874" s="230"/>
      <c r="O874" s="144" t="str">
        <f>VLOOKUP($F874,Destination!B$3:G$338,6,0)</f>
        <v>THÙNG</v>
      </c>
      <c r="P874" s="231"/>
      <c r="Q874" s="198"/>
      <c r="AI874" s="149"/>
      <c r="AJ874" s="149"/>
      <c r="AK874" s="149"/>
      <c r="AL874" s="149"/>
      <c r="AM874" s="149"/>
      <c r="AN874" s="149"/>
      <c r="AO874" s="149"/>
      <c r="AP874" s="149"/>
      <c r="AQ874" s="149"/>
      <c r="AR874" s="149"/>
      <c r="AS874" s="149"/>
      <c r="AT874" s="149"/>
      <c r="AU874" s="149"/>
      <c r="AV874" s="149"/>
      <c r="AW874" s="149"/>
      <c r="AX874" s="149"/>
      <c r="AY874" s="149"/>
      <c r="AZ874" s="149"/>
      <c r="BA874" s="149"/>
      <c r="BB874" s="149"/>
      <c r="BC874" s="149"/>
      <c r="BD874" s="149"/>
      <c r="BE874" s="149"/>
      <c r="BF874" s="149"/>
      <c r="BG874" s="149"/>
      <c r="BH874" s="149"/>
      <c r="BI874" s="149"/>
      <c r="BJ874" s="149"/>
      <c r="BK874" s="149"/>
      <c r="BL874" s="149"/>
      <c r="BM874" s="149"/>
      <c r="BN874" s="149"/>
      <c r="BO874" s="149"/>
      <c r="BP874" s="149"/>
      <c r="BQ874" s="149"/>
      <c r="BR874" s="149"/>
      <c r="BS874" s="149"/>
      <c r="BT874" s="149"/>
      <c r="BU874" s="149"/>
      <c r="BV874" s="149"/>
      <c r="BW874" s="149"/>
      <c r="BX874" s="149"/>
      <c r="BY874" s="149"/>
      <c r="BZ874" s="149"/>
      <c r="CA874" s="149"/>
      <c r="CB874" s="149"/>
      <c r="CC874" s="149"/>
      <c r="CD874" s="149"/>
      <c r="CE874" s="149"/>
      <c r="CF874" s="149"/>
      <c r="CG874" s="149"/>
      <c r="CH874" s="149"/>
      <c r="CI874" s="149"/>
      <c r="CJ874" s="149"/>
      <c r="CK874" s="149"/>
      <c r="CL874" s="149"/>
      <c r="CM874" s="149"/>
      <c r="CN874" s="149"/>
      <c r="CO874" s="149"/>
      <c r="CP874" s="149"/>
      <c r="CQ874" s="149"/>
      <c r="CR874" s="149"/>
      <c r="CS874" s="149"/>
      <c r="CT874" s="149"/>
      <c r="CU874" s="149"/>
      <c r="CV874" s="149"/>
      <c r="CW874" s="149"/>
      <c r="CX874" s="149"/>
      <c r="CY874" s="149"/>
      <c r="CZ874" s="149"/>
      <c r="DA874" s="149"/>
      <c r="DB874" s="149"/>
      <c r="DC874" s="149"/>
      <c r="DD874" s="149"/>
      <c r="DE874" s="149"/>
      <c r="DF874" s="149"/>
      <c r="DG874" s="149"/>
      <c r="DH874" s="149"/>
      <c r="DI874" s="149"/>
    </row>
    <row r="875" spans="1:113" s="113" customFormat="1" ht="21.75" hidden="1" customHeight="1">
      <c r="A875" s="129">
        <f>IF(B874&lt;&gt;"",COUNTA(B$6:B874),"")</f>
        <v>869</v>
      </c>
      <c r="B875" s="217">
        <v>14459</v>
      </c>
      <c r="C875" s="249" t="s">
        <v>654</v>
      </c>
      <c r="D875" s="198">
        <v>3203</v>
      </c>
      <c r="E875" s="215" t="str">
        <f>VLOOKUP($B875,'trong tai xe'!A$1:B$201,2,0)</f>
        <v>1.2T</v>
      </c>
      <c r="F875" s="64" t="s">
        <v>125</v>
      </c>
      <c r="G875" s="132" t="str">
        <f>VLOOKUP(F875,Destination!$B$3:$E$337,2,0)</f>
        <v>Binh Duong</v>
      </c>
      <c r="H875" s="133">
        <f>VLOOKUP(F875,Destination!$B$2:$E$337,4,0)</f>
        <v>38</v>
      </c>
      <c r="I875" s="133">
        <f t="shared" si="28"/>
        <v>40</v>
      </c>
      <c r="J875" s="134">
        <f>INDEX(Cost!$A$2:$G$26,MATCH(I875,Cost!$A$2:$A$26,0),MATCH($E875,Cost!$A$2:$G$2,0))</f>
        <v>521455</v>
      </c>
      <c r="K875" s="141"/>
      <c r="L875" s="142"/>
      <c r="M875" s="228">
        <f t="shared" si="29"/>
        <v>521455</v>
      </c>
      <c r="N875" s="230"/>
      <c r="O875" s="144" t="str">
        <f>VLOOKUP($F875,Destination!B$3:G$338,6,0)</f>
        <v>THÙNG</v>
      </c>
      <c r="P875" s="231"/>
      <c r="Q875" s="198"/>
      <c r="AI875" s="149"/>
      <c r="AJ875" s="149"/>
      <c r="AK875" s="149"/>
      <c r="AL875" s="149"/>
      <c r="AM875" s="149"/>
      <c r="AN875" s="149"/>
      <c r="AO875" s="149"/>
      <c r="AP875" s="149"/>
      <c r="AQ875" s="149"/>
      <c r="AR875" s="149"/>
      <c r="AS875" s="149"/>
      <c r="AT875" s="149"/>
      <c r="AU875" s="149"/>
      <c r="AV875" s="149"/>
      <c r="AW875" s="149"/>
      <c r="AX875" s="149"/>
      <c r="AY875" s="149"/>
      <c r="AZ875" s="149"/>
      <c r="BA875" s="149"/>
      <c r="BB875" s="149"/>
      <c r="BC875" s="149"/>
      <c r="BD875" s="149"/>
      <c r="BE875" s="149"/>
      <c r="BF875" s="149"/>
      <c r="BG875" s="149"/>
      <c r="BH875" s="149"/>
      <c r="BI875" s="149"/>
      <c r="BJ875" s="149"/>
      <c r="BK875" s="149"/>
      <c r="BL875" s="149"/>
      <c r="BM875" s="149"/>
      <c r="BN875" s="149"/>
      <c r="BO875" s="149"/>
      <c r="BP875" s="149"/>
      <c r="BQ875" s="149"/>
      <c r="BR875" s="149"/>
      <c r="BS875" s="149"/>
      <c r="BT875" s="149"/>
      <c r="BU875" s="149"/>
      <c r="BV875" s="149"/>
      <c r="BW875" s="149"/>
      <c r="BX875" s="149"/>
      <c r="BY875" s="149"/>
      <c r="BZ875" s="149"/>
      <c r="CA875" s="149"/>
      <c r="CB875" s="149"/>
      <c r="CC875" s="149"/>
      <c r="CD875" s="149"/>
      <c r="CE875" s="149"/>
      <c r="CF875" s="149"/>
      <c r="CG875" s="149"/>
      <c r="CH875" s="149"/>
      <c r="CI875" s="149"/>
      <c r="CJ875" s="149"/>
      <c r="CK875" s="149"/>
      <c r="CL875" s="149"/>
      <c r="CM875" s="149"/>
      <c r="CN875" s="149"/>
      <c r="CO875" s="149"/>
      <c r="CP875" s="149"/>
      <c r="CQ875" s="149"/>
      <c r="CR875" s="149"/>
      <c r="CS875" s="149"/>
      <c r="CT875" s="149"/>
      <c r="CU875" s="149"/>
      <c r="CV875" s="149"/>
      <c r="CW875" s="149"/>
      <c r="CX875" s="149"/>
      <c r="CY875" s="149"/>
      <c r="CZ875" s="149"/>
      <c r="DA875" s="149"/>
      <c r="DB875" s="149"/>
      <c r="DC875" s="149"/>
      <c r="DD875" s="149"/>
      <c r="DE875" s="149"/>
      <c r="DF875" s="149"/>
      <c r="DG875" s="149"/>
      <c r="DH875" s="149"/>
      <c r="DI875" s="149"/>
    </row>
    <row r="876" spans="1:113" s="113" customFormat="1" ht="21.75" hidden="1" customHeight="1">
      <c r="A876" s="129">
        <f>IF(B875&lt;&gt;"",COUNTA(B$6:B875),"")</f>
        <v>870</v>
      </c>
      <c r="B876" s="217">
        <v>1096</v>
      </c>
      <c r="C876" s="249" t="s">
        <v>654</v>
      </c>
      <c r="D876" s="198">
        <v>2392</v>
      </c>
      <c r="E876" s="215" t="str">
        <f>VLOOKUP($B876,'trong tai xe'!A$1:B$201,2,0)</f>
        <v>2.5T</v>
      </c>
      <c r="F876" s="64" t="s">
        <v>134</v>
      </c>
      <c r="G876" s="132" t="str">
        <f>VLOOKUP(F876,Destination!$B$3:$E$337,2,0)</f>
        <v>BINH CHUAN</v>
      </c>
      <c r="H876" s="133">
        <f>VLOOKUP(F876,Destination!$B$2:$E$337,4,0)</f>
        <v>11</v>
      </c>
      <c r="I876" s="133">
        <f t="shared" si="28"/>
        <v>20</v>
      </c>
      <c r="J876" s="134">
        <f>INDEX(Cost!$A$2:$G$26,MATCH(I876,Cost!$A$2:$A$26,0),MATCH($E876,Cost!$A$2:$G$2,0))</f>
        <v>449720</v>
      </c>
      <c r="K876" s="141"/>
      <c r="L876" s="142"/>
      <c r="M876" s="228">
        <f t="shared" si="29"/>
        <v>449720</v>
      </c>
      <c r="N876" s="230"/>
      <c r="O876" s="144" t="str">
        <f>VLOOKUP($F876,Destination!B$3:G$338,6,0)</f>
        <v>BOARD</v>
      </c>
      <c r="P876" s="231"/>
      <c r="Q876" s="198"/>
      <c r="AI876" s="149"/>
      <c r="AJ876" s="149"/>
      <c r="AK876" s="149"/>
      <c r="AL876" s="149"/>
      <c r="AM876" s="149"/>
      <c r="AN876" s="149"/>
      <c r="AO876" s="149"/>
      <c r="AP876" s="149"/>
      <c r="AQ876" s="149"/>
      <c r="AR876" s="149"/>
      <c r="AS876" s="149"/>
      <c r="AT876" s="149"/>
      <c r="AU876" s="149"/>
      <c r="AV876" s="149"/>
      <c r="AW876" s="149"/>
      <c r="AX876" s="149"/>
      <c r="AY876" s="149"/>
      <c r="AZ876" s="149"/>
      <c r="BA876" s="149"/>
      <c r="BB876" s="149"/>
      <c r="BC876" s="149"/>
      <c r="BD876" s="149"/>
      <c r="BE876" s="149"/>
      <c r="BF876" s="149"/>
      <c r="BG876" s="149"/>
      <c r="BH876" s="149"/>
      <c r="BI876" s="149"/>
      <c r="BJ876" s="149"/>
      <c r="BK876" s="149"/>
      <c r="BL876" s="149"/>
      <c r="BM876" s="149"/>
      <c r="BN876" s="149"/>
      <c r="BO876" s="149"/>
      <c r="BP876" s="149"/>
      <c r="BQ876" s="149"/>
      <c r="BR876" s="149"/>
      <c r="BS876" s="149"/>
      <c r="BT876" s="149"/>
      <c r="BU876" s="149"/>
      <c r="BV876" s="149"/>
      <c r="BW876" s="149"/>
      <c r="BX876" s="149"/>
      <c r="BY876" s="149"/>
      <c r="BZ876" s="149"/>
      <c r="CA876" s="149"/>
      <c r="CB876" s="149"/>
      <c r="CC876" s="149"/>
      <c r="CD876" s="149"/>
      <c r="CE876" s="149"/>
      <c r="CF876" s="149"/>
      <c r="CG876" s="149"/>
      <c r="CH876" s="149"/>
      <c r="CI876" s="149"/>
      <c r="CJ876" s="149"/>
      <c r="CK876" s="149"/>
      <c r="CL876" s="149"/>
      <c r="CM876" s="149"/>
      <c r="CN876" s="149"/>
      <c r="CO876" s="149"/>
      <c r="CP876" s="149"/>
      <c r="CQ876" s="149"/>
      <c r="CR876" s="149"/>
      <c r="CS876" s="149"/>
      <c r="CT876" s="149"/>
      <c r="CU876" s="149"/>
      <c r="CV876" s="149"/>
      <c r="CW876" s="149"/>
      <c r="CX876" s="149"/>
      <c r="CY876" s="149"/>
      <c r="CZ876" s="149"/>
      <c r="DA876" s="149"/>
      <c r="DB876" s="149"/>
      <c r="DC876" s="149"/>
      <c r="DD876" s="149"/>
      <c r="DE876" s="149"/>
      <c r="DF876" s="149"/>
      <c r="DG876" s="149"/>
      <c r="DH876" s="149"/>
      <c r="DI876" s="149"/>
    </row>
    <row r="877" spans="1:113" s="113" customFormat="1" ht="21.75" hidden="1" customHeight="1">
      <c r="A877" s="129">
        <f>IF(B876&lt;&gt;"",COUNTA(B$6:B876),"")</f>
        <v>871</v>
      </c>
      <c r="B877" s="217">
        <v>1096</v>
      </c>
      <c r="C877" s="249" t="s">
        <v>654</v>
      </c>
      <c r="D877" s="198">
        <v>2372</v>
      </c>
      <c r="E877" s="215" t="str">
        <f>VLOOKUP($B877,'trong tai xe'!A$1:B$201,2,0)</f>
        <v>2.5T</v>
      </c>
      <c r="F877" s="64" t="s">
        <v>86</v>
      </c>
      <c r="G877" s="132" t="str">
        <f>VLOOKUP(F877,Destination!$B$3:$E$337,2,0)</f>
        <v>Binh Duong</v>
      </c>
      <c r="H877" s="133">
        <f>VLOOKUP(F877,Destination!$B$2:$E$337,4,0)</f>
        <v>25</v>
      </c>
      <c r="I877" s="133">
        <f t="shared" si="28"/>
        <v>30</v>
      </c>
      <c r="J877" s="134">
        <f>INDEX(Cost!$A$2:$G$26,MATCH(I877,Cost!$A$2:$A$26,0),MATCH($E877,Cost!$A$2:$G$2,0))</f>
        <v>514557</v>
      </c>
      <c r="K877" s="141"/>
      <c r="L877" s="142"/>
      <c r="M877" s="228">
        <f t="shared" si="29"/>
        <v>514557</v>
      </c>
      <c r="N877" s="230"/>
      <c r="O877" s="144" t="str">
        <f>VLOOKUP($F877,Destination!B$3:G$338,6,0)</f>
        <v>BOARD</v>
      </c>
      <c r="P877" s="231"/>
      <c r="Q877" s="198"/>
      <c r="AI877" s="149"/>
      <c r="AJ877" s="149"/>
      <c r="AK877" s="149"/>
      <c r="AL877" s="149"/>
      <c r="AM877" s="149"/>
      <c r="AN877" s="149"/>
      <c r="AO877" s="149"/>
      <c r="AP877" s="149"/>
      <c r="AQ877" s="149"/>
      <c r="AR877" s="149"/>
      <c r="AS877" s="149"/>
      <c r="AT877" s="149"/>
      <c r="AU877" s="149"/>
      <c r="AV877" s="149"/>
      <c r="AW877" s="149"/>
      <c r="AX877" s="149"/>
      <c r="AY877" s="149"/>
      <c r="AZ877" s="149"/>
      <c r="BA877" s="149"/>
      <c r="BB877" s="149"/>
      <c r="BC877" s="149"/>
      <c r="BD877" s="149"/>
      <c r="BE877" s="149"/>
      <c r="BF877" s="149"/>
      <c r="BG877" s="149"/>
      <c r="BH877" s="149"/>
      <c r="BI877" s="149"/>
      <c r="BJ877" s="149"/>
      <c r="BK877" s="149"/>
      <c r="BL877" s="149"/>
      <c r="BM877" s="149"/>
      <c r="BN877" s="149"/>
      <c r="BO877" s="149"/>
      <c r="BP877" s="149"/>
      <c r="BQ877" s="149"/>
      <c r="BR877" s="149"/>
      <c r="BS877" s="149"/>
      <c r="BT877" s="149"/>
      <c r="BU877" s="149"/>
      <c r="BV877" s="149"/>
      <c r="BW877" s="149"/>
      <c r="BX877" s="149"/>
      <c r="BY877" s="149"/>
      <c r="BZ877" s="149"/>
      <c r="CA877" s="149"/>
      <c r="CB877" s="149"/>
      <c r="CC877" s="149"/>
      <c r="CD877" s="149"/>
      <c r="CE877" s="149"/>
      <c r="CF877" s="149"/>
      <c r="CG877" s="149"/>
      <c r="CH877" s="149"/>
      <c r="CI877" s="149"/>
      <c r="CJ877" s="149"/>
      <c r="CK877" s="149"/>
      <c r="CL877" s="149"/>
      <c r="CM877" s="149"/>
      <c r="CN877" s="149"/>
      <c r="CO877" s="149"/>
      <c r="CP877" s="149"/>
      <c r="CQ877" s="149"/>
      <c r="CR877" s="149"/>
      <c r="CS877" s="149"/>
      <c r="CT877" s="149"/>
      <c r="CU877" s="149"/>
      <c r="CV877" s="149"/>
      <c r="CW877" s="149"/>
      <c r="CX877" s="149"/>
      <c r="CY877" s="149"/>
      <c r="CZ877" s="149"/>
      <c r="DA877" s="149"/>
      <c r="DB877" s="149"/>
      <c r="DC877" s="149"/>
      <c r="DD877" s="149"/>
      <c r="DE877" s="149"/>
      <c r="DF877" s="149"/>
      <c r="DG877" s="149"/>
      <c r="DH877" s="149"/>
      <c r="DI877" s="149"/>
    </row>
    <row r="878" spans="1:113" s="113" customFormat="1" ht="21.75" customHeight="1">
      <c r="A878" s="129">
        <f>IF(B877&lt;&gt;"",COUNTA(B$6:B877),"")</f>
        <v>872</v>
      </c>
      <c r="B878" s="217">
        <v>8548</v>
      </c>
      <c r="C878" s="249" t="s">
        <v>654</v>
      </c>
      <c r="D878" s="198">
        <v>3224</v>
      </c>
      <c r="E878" s="215" t="str">
        <f>VLOOKUP($B878,'trong tai xe'!A$1:B$201,2,0)</f>
        <v>2.5T</v>
      </c>
      <c r="F878" s="64" t="s">
        <v>142</v>
      </c>
      <c r="G878" s="132" t="str">
        <f>VLOOKUP(F878,Destination!$B$3:$E$337,2,0)</f>
        <v>HCM</v>
      </c>
      <c r="H878" s="133">
        <f>VLOOKUP(F878,Destination!$B$2:$E$337,4,0)</f>
        <v>55</v>
      </c>
      <c r="I878" s="133">
        <f t="shared" si="28"/>
        <v>60</v>
      </c>
      <c r="J878" s="134">
        <f>INDEX(Cost!$A$2:$G$26,MATCH(I878,Cost!$A$2:$A$26,0),MATCH($E878,Cost!$A$2:$G$2,0))</f>
        <v>712310</v>
      </c>
      <c r="K878" s="141"/>
      <c r="L878" s="142"/>
      <c r="M878" s="228">
        <f t="shared" si="29"/>
        <v>712310</v>
      </c>
      <c r="N878" s="230"/>
      <c r="O878" s="144" t="str">
        <f>VLOOKUP($F878,Destination!B$3:G$338,6,0)</f>
        <v>THÙNG</v>
      </c>
      <c r="P878" s="231"/>
      <c r="Q878" s="198"/>
      <c r="AI878" s="149"/>
      <c r="AJ878" s="149"/>
      <c r="AK878" s="149"/>
      <c r="AL878" s="149"/>
      <c r="AM878" s="149"/>
      <c r="AN878" s="149"/>
      <c r="AO878" s="149"/>
      <c r="AP878" s="149"/>
      <c r="AQ878" s="149"/>
      <c r="AR878" s="149"/>
      <c r="AS878" s="149"/>
      <c r="AT878" s="149"/>
      <c r="AU878" s="149"/>
      <c r="AV878" s="149"/>
      <c r="AW878" s="149"/>
      <c r="AX878" s="149"/>
      <c r="AY878" s="149"/>
      <c r="AZ878" s="149"/>
      <c r="BA878" s="149"/>
      <c r="BB878" s="149"/>
      <c r="BC878" s="149"/>
      <c r="BD878" s="149"/>
      <c r="BE878" s="149"/>
      <c r="BF878" s="149"/>
      <c r="BG878" s="149"/>
      <c r="BH878" s="149"/>
      <c r="BI878" s="149"/>
      <c r="BJ878" s="149"/>
      <c r="BK878" s="149"/>
      <c r="BL878" s="149"/>
      <c r="BM878" s="149"/>
      <c r="BN878" s="149"/>
      <c r="BO878" s="149"/>
      <c r="BP878" s="149"/>
      <c r="BQ878" s="149"/>
      <c r="BR878" s="149"/>
      <c r="BS878" s="149"/>
      <c r="BT878" s="149"/>
      <c r="BU878" s="149"/>
      <c r="BV878" s="149"/>
      <c r="BW878" s="149"/>
      <c r="BX878" s="149"/>
      <c r="BY878" s="149"/>
      <c r="BZ878" s="149"/>
      <c r="CA878" s="149"/>
      <c r="CB878" s="149"/>
      <c r="CC878" s="149"/>
      <c r="CD878" s="149"/>
      <c r="CE878" s="149"/>
      <c r="CF878" s="149"/>
      <c r="CG878" s="149"/>
      <c r="CH878" s="149"/>
      <c r="CI878" s="149"/>
      <c r="CJ878" s="149"/>
      <c r="CK878" s="149"/>
      <c r="CL878" s="149"/>
      <c r="CM878" s="149"/>
      <c r="CN878" s="149"/>
      <c r="CO878" s="149"/>
      <c r="CP878" s="149"/>
      <c r="CQ878" s="149"/>
      <c r="CR878" s="149"/>
      <c r="CS878" s="149"/>
      <c r="CT878" s="149"/>
      <c r="CU878" s="149"/>
      <c r="CV878" s="149"/>
      <c r="CW878" s="149"/>
      <c r="CX878" s="149"/>
      <c r="CY878" s="149"/>
      <c r="CZ878" s="149"/>
      <c r="DA878" s="149"/>
      <c r="DB878" s="149"/>
      <c r="DC878" s="149"/>
      <c r="DD878" s="149"/>
      <c r="DE878" s="149"/>
      <c r="DF878" s="149"/>
      <c r="DG878" s="149"/>
      <c r="DH878" s="149"/>
      <c r="DI878" s="149"/>
    </row>
    <row r="879" spans="1:113" s="113" customFormat="1" ht="21.75" hidden="1" customHeight="1">
      <c r="A879" s="129">
        <f>IF(B878&lt;&gt;"",COUNTA(B$6:B878),"")</f>
        <v>873</v>
      </c>
      <c r="B879" s="217">
        <v>71306</v>
      </c>
      <c r="C879" s="249" t="s">
        <v>654</v>
      </c>
      <c r="D879" s="198">
        <v>3223</v>
      </c>
      <c r="E879" s="215" t="str">
        <f>VLOOKUP($B879,'trong tai xe'!A$1:B$201,2,0)</f>
        <v>8T</v>
      </c>
      <c r="F879" s="64" t="s">
        <v>97</v>
      </c>
      <c r="G879" s="132" t="str">
        <f>VLOOKUP(F879,Destination!$B$3:$E$337,2,0)</f>
        <v>Binh Duong</v>
      </c>
      <c r="H879" s="133">
        <f>VLOOKUP(F879,Destination!$B$2:$E$337,4,0)</f>
        <v>1</v>
      </c>
      <c r="I879" s="133">
        <f t="shared" si="28"/>
        <v>10</v>
      </c>
      <c r="J879" s="199">
        <f>INDEX(Cost!$A$2:$G$26,MATCH(I879,Cost!$A$2:$A$26,0),MATCH($E879,Cost!$A$2:$G$2,0))*0.9</f>
        <v>847220.4</v>
      </c>
      <c r="K879" s="141"/>
      <c r="L879" s="142"/>
      <c r="M879" s="228">
        <f t="shared" si="29"/>
        <v>847220.4</v>
      </c>
      <c r="N879" s="230"/>
      <c r="O879" s="144" t="str">
        <f>VLOOKUP($F879,Destination!B$3:G$338,6,0)</f>
        <v>THÙNG</v>
      </c>
      <c r="P879" s="231"/>
      <c r="Q879" s="198"/>
      <c r="AI879" s="149"/>
      <c r="AJ879" s="149"/>
      <c r="AK879" s="149"/>
      <c r="AL879" s="149"/>
      <c r="AM879" s="149"/>
      <c r="AN879" s="149"/>
      <c r="AO879" s="149"/>
      <c r="AP879" s="149"/>
      <c r="AQ879" s="149"/>
      <c r="AR879" s="149"/>
      <c r="AS879" s="149"/>
      <c r="AT879" s="149"/>
      <c r="AU879" s="149"/>
      <c r="AV879" s="149"/>
      <c r="AW879" s="149"/>
      <c r="AX879" s="149"/>
      <c r="AY879" s="149"/>
      <c r="AZ879" s="149"/>
      <c r="BA879" s="149"/>
      <c r="BB879" s="149"/>
      <c r="BC879" s="149"/>
      <c r="BD879" s="149"/>
      <c r="BE879" s="149"/>
      <c r="BF879" s="149"/>
      <c r="BG879" s="149"/>
      <c r="BH879" s="149"/>
      <c r="BI879" s="149"/>
      <c r="BJ879" s="149"/>
      <c r="BK879" s="149"/>
      <c r="BL879" s="149"/>
      <c r="BM879" s="149"/>
      <c r="BN879" s="149"/>
      <c r="BO879" s="149"/>
      <c r="BP879" s="149"/>
      <c r="BQ879" s="149"/>
      <c r="BR879" s="149"/>
      <c r="BS879" s="149"/>
      <c r="BT879" s="149"/>
      <c r="BU879" s="149"/>
      <c r="BV879" s="149"/>
      <c r="BW879" s="149"/>
      <c r="BX879" s="149"/>
      <c r="BY879" s="149"/>
      <c r="BZ879" s="149"/>
      <c r="CA879" s="149"/>
      <c r="CB879" s="149"/>
      <c r="CC879" s="149"/>
      <c r="CD879" s="149"/>
      <c r="CE879" s="149"/>
      <c r="CF879" s="149"/>
      <c r="CG879" s="149"/>
      <c r="CH879" s="149"/>
      <c r="CI879" s="149"/>
      <c r="CJ879" s="149"/>
      <c r="CK879" s="149"/>
      <c r="CL879" s="149"/>
      <c r="CM879" s="149"/>
      <c r="CN879" s="149"/>
      <c r="CO879" s="149"/>
      <c r="CP879" s="149"/>
      <c r="CQ879" s="149"/>
      <c r="CR879" s="149"/>
      <c r="CS879" s="149"/>
      <c r="CT879" s="149"/>
      <c r="CU879" s="149"/>
      <c r="CV879" s="149"/>
      <c r="CW879" s="149"/>
      <c r="CX879" s="149"/>
      <c r="CY879" s="149"/>
      <c r="CZ879" s="149"/>
      <c r="DA879" s="149"/>
      <c r="DB879" s="149"/>
      <c r="DC879" s="149"/>
      <c r="DD879" s="149"/>
      <c r="DE879" s="149"/>
      <c r="DF879" s="149"/>
      <c r="DG879" s="149"/>
      <c r="DH879" s="149"/>
      <c r="DI879" s="149"/>
    </row>
    <row r="880" spans="1:113" s="113" customFormat="1" ht="21.75" hidden="1" customHeight="1">
      <c r="A880" s="129">
        <f>IF(B879&lt;&gt;"",COUNTA(B$6:B879),"")</f>
        <v>874</v>
      </c>
      <c r="B880" s="217">
        <v>34439</v>
      </c>
      <c r="C880" s="249" t="s">
        <v>654</v>
      </c>
      <c r="D880" s="198">
        <v>3213</v>
      </c>
      <c r="E880" s="215" t="str">
        <f>VLOOKUP($B880,'trong tai xe'!A$1:B$201,2,0)</f>
        <v>1.2T</v>
      </c>
      <c r="F880" s="262" t="s">
        <v>103</v>
      </c>
      <c r="G880" s="132" t="str">
        <f>VLOOKUP(F880,Destination!$B$3:$E$337,2,0)</f>
        <v>Binh Duong</v>
      </c>
      <c r="H880" s="133">
        <f>VLOOKUP(F880,Destination!$B$2:$E$337,4,0)</f>
        <v>25</v>
      </c>
      <c r="I880" s="133">
        <f t="shared" si="28"/>
        <v>30</v>
      </c>
      <c r="J880" s="134">
        <f>INDEX(Cost!$A$2:$G$26,MATCH(I880,Cost!$A$2:$A$26,0),MATCH($E880,Cost!$A$2:$G$2,0))</f>
        <v>463102</v>
      </c>
      <c r="K880" s="141"/>
      <c r="L880" s="142"/>
      <c r="M880" s="228">
        <f t="shared" si="29"/>
        <v>463102</v>
      </c>
      <c r="N880" s="230"/>
      <c r="O880" s="144" t="str">
        <f>VLOOKUP($F880,Destination!B$3:G$338,6,0)</f>
        <v>BOARD</v>
      </c>
      <c r="P880" s="231"/>
      <c r="Q880" s="198"/>
      <c r="AI880" s="149"/>
      <c r="AJ880" s="149"/>
      <c r="AK880" s="149"/>
      <c r="AL880" s="149"/>
      <c r="AM880" s="149"/>
      <c r="AN880" s="149"/>
      <c r="AO880" s="149"/>
      <c r="AP880" s="149"/>
      <c r="AQ880" s="149"/>
      <c r="AR880" s="149"/>
      <c r="AS880" s="149"/>
      <c r="AT880" s="149"/>
      <c r="AU880" s="149"/>
      <c r="AV880" s="149"/>
      <c r="AW880" s="149"/>
      <c r="AX880" s="149"/>
      <c r="AY880" s="149"/>
      <c r="AZ880" s="149"/>
      <c r="BA880" s="149"/>
      <c r="BB880" s="149"/>
      <c r="BC880" s="149"/>
      <c r="BD880" s="149"/>
      <c r="BE880" s="149"/>
      <c r="BF880" s="149"/>
      <c r="BG880" s="149"/>
      <c r="BH880" s="149"/>
      <c r="BI880" s="149"/>
      <c r="BJ880" s="149"/>
      <c r="BK880" s="149"/>
      <c r="BL880" s="149"/>
      <c r="BM880" s="149"/>
      <c r="BN880" s="149"/>
      <c r="BO880" s="149"/>
      <c r="BP880" s="149"/>
      <c r="BQ880" s="149"/>
      <c r="BR880" s="149"/>
      <c r="BS880" s="149"/>
      <c r="BT880" s="149"/>
      <c r="BU880" s="149"/>
      <c r="BV880" s="149"/>
      <c r="BW880" s="149"/>
      <c r="BX880" s="149"/>
      <c r="BY880" s="149"/>
      <c r="BZ880" s="149"/>
      <c r="CA880" s="149"/>
      <c r="CB880" s="149"/>
      <c r="CC880" s="149"/>
      <c r="CD880" s="149"/>
      <c r="CE880" s="149"/>
      <c r="CF880" s="149"/>
      <c r="CG880" s="149"/>
      <c r="CH880" s="149"/>
      <c r="CI880" s="149"/>
      <c r="CJ880" s="149"/>
      <c r="CK880" s="149"/>
      <c r="CL880" s="149"/>
      <c r="CM880" s="149"/>
      <c r="CN880" s="149"/>
      <c r="CO880" s="149"/>
      <c r="CP880" s="149"/>
      <c r="CQ880" s="149"/>
      <c r="CR880" s="149"/>
      <c r="CS880" s="149"/>
      <c r="CT880" s="149"/>
      <c r="CU880" s="149"/>
      <c r="CV880" s="149"/>
      <c r="CW880" s="149"/>
      <c r="CX880" s="149"/>
      <c r="CY880" s="149"/>
      <c r="CZ880" s="149"/>
      <c r="DA880" s="149"/>
      <c r="DB880" s="149"/>
      <c r="DC880" s="149"/>
      <c r="DD880" s="149"/>
      <c r="DE880" s="149"/>
      <c r="DF880" s="149"/>
      <c r="DG880" s="149"/>
      <c r="DH880" s="149"/>
      <c r="DI880" s="149"/>
    </row>
    <row r="881" spans="1:113" s="113" customFormat="1" ht="21.75" hidden="1" customHeight="1">
      <c r="A881" s="129">
        <f>IF(B880&lt;&gt;"",COUNTA(B$6:B880),"")</f>
        <v>875</v>
      </c>
      <c r="B881" s="217">
        <v>8561</v>
      </c>
      <c r="C881" s="249" t="s">
        <v>654</v>
      </c>
      <c r="D881" s="198">
        <v>3209</v>
      </c>
      <c r="E881" s="215" t="str">
        <f>VLOOKUP($B881,'trong tai xe'!A$1:B$201,2,0)</f>
        <v>10T</v>
      </c>
      <c r="F881" s="262" t="s">
        <v>73</v>
      </c>
      <c r="G881" s="132" t="str">
        <f>VLOOKUP(F881,Destination!$B$3:$E$337,2,0)</f>
        <v>HCM</v>
      </c>
      <c r="H881" s="133">
        <f>VLOOKUP(F881,Destination!$B$2:$E$337,4,0)</f>
        <v>55</v>
      </c>
      <c r="I881" s="133">
        <f t="shared" si="28"/>
        <v>60</v>
      </c>
      <c r="J881" s="134">
        <f>INDEX(Cost!$A$2:$G$26,MATCH(I881,Cost!$A$2:$A$26,0),MATCH($E881,Cost!$A$2:$G$2,0))</f>
        <v>0</v>
      </c>
      <c r="K881" s="141"/>
      <c r="L881" s="142"/>
      <c r="M881" s="228">
        <f t="shared" si="29"/>
        <v>0</v>
      </c>
      <c r="N881" s="230"/>
      <c r="O881" s="144" t="str">
        <f>VLOOKUP($F881,Destination!B$3:G$338,6,0)</f>
        <v>THÙNG</v>
      </c>
      <c r="P881" s="231"/>
      <c r="Q881" s="198"/>
      <c r="AI881" s="149"/>
      <c r="AJ881" s="149"/>
      <c r="AK881" s="149"/>
      <c r="AL881" s="149"/>
      <c r="AM881" s="149"/>
      <c r="AN881" s="149"/>
      <c r="AO881" s="149"/>
      <c r="AP881" s="149"/>
      <c r="AQ881" s="149"/>
      <c r="AR881" s="149"/>
      <c r="AS881" s="149"/>
      <c r="AT881" s="149"/>
      <c r="AU881" s="149"/>
      <c r="AV881" s="149"/>
      <c r="AW881" s="149"/>
      <c r="AX881" s="149"/>
      <c r="AY881" s="149"/>
      <c r="AZ881" s="149"/>
      <c r="BA881" s="149"/>
      <c r="BB881" s="149"/>
      <c r="BC881" s="149"/>
      <c r="BD881" s="149"/>
      <c r="BE881" s="149"/>
      <c r="BF881" s="149"/>
      <c r="BG881" s="149"/>
      <c r="BH881" s="149"/>
      <c r="BI881" s="149"/>
      <c r="BJ881" s="149"/>
      <c r="BK881" s="149"/>
      <c r="BL881" s="149"/>
      <c r="BM881" s="149"/>
      <c r="BN881" s="149"/>
      <c r="BO881" s="149"/>
      <c r="BP881" s="149"/>
      <c r="BQ881" s="149"/>
      <c r="BR881" s="149"/>
      <c r="BS881" s="149"/>
      <c r="BT881" s="149"/>
      <c r="BU881" s="149"/>
      <c r="BV881" s="149"/>
      <c r="BW881" s="149"/>
      <c r="BX881" s="149"/>
      <c r="BY881" s="149"/>
      <c r="BZ881" s="149"/>
      <c r="CA881" s="149"/>
      <c r="CB881" s="149"/>
      <c r="CC881" s="149"/>
      <c r="CD881" s="149"/>
      <c r="CE881" s="149"/>
      <c r="CF881" s="149"/>
      <c r="CG881" s="149"/>
      <c r="CH881" s="149"/>
      <c r="CI881" s="149"/>
      <c r="CJ881" s="149"/>
      <c r="CK881" s="149"/>
      <c r="CL881" s="149"/>
      <c r="CM881" s="149"/>
      <c r="CN881" s="149"/>
      <c r="CO881" s="149"/>
      <c r="CP881" s="149"/>
      <c r="CQ881" s="149"/>
      <c r="CR881" s="149"/>
      <c r="CS881" s="149"/>
      <c r="CT881" s="149"/>
      <c r="CU881" s="149"/>
      <c r="CV881" s="149"/>
      <c r="CW881" s="149"/>
      <c r="CX881" s="149"/>
      <c r="CY881" s="149"/>
      <c r="CZ881" s="149"/>
      <c r="DA881" s="149"/>
      <c r="DB881" s="149"/>
      <c r="DC881" s="149"/>
      <c r="DD881" s="149"/>
      <c r="DE881" s="149"/>
      <c r="DF881" s="149"/>
      <c r="DG881" s="149"/>
      <c r="DH881" s="149"/>
      <c r="DI881" s="149"/>
    </row>
    <row r="882" spans="1:113" s="113" customFormat="1" ht="21.75" hidden="1" customHeight="1">
      <c r="A882" s="129">
        <f>IF(B881&lt;&gt;"",COUNTA(B$6:B881),"")</f>
        <v>876</v>
      </c>
      <c r="B882" s="217">
        <v>44457</v>
      </c>
      <c r="C882" s="249" t="s">
        <v>654</v>
      </c>
      <c r="D882" s="198">
        <v>3210</v>
      </c>
      <c r="E882" s="215" t="str">
        <f>VLOOKUP($B882,'trong tai xe'!A$1:B$201,2,0)</f>
        <v>2.5T</v>
      </c>
      <c r="F882" s="262" t="s">
        <v>69</v>
      </c>
      <c r="G882" s="132" t="str">
        <f>VLOOKUP(F882,Destination!$B$3:$E$337,2,0)</f>
        <v>HCM(Q9)</v>
      </c>
      <c r="H882" s="133">
        <f>VLOOKUP(F882,Destination!$B$2:$E$337,4,0)</f>
        <v>27</v>
      </c>
      <c r="I882" s="133">
        <f t="shared" si="28"/>
        <v>30</v>
      </c>
      <c r="J882" s="134">
        <f>INDEX(Cost!$A$2:$G$26,MATCH(I882,Cost!$A$2:$A$26,0),MATCH($E882,Cost!$A$2:$G$2,0))</f>
        <v>514557</v>
      </c>
      <c r="K882" s="141"/>
      <c r="L882" s="142"/>
      <c r="M882" s="228">
        <f t="shared" si="29"/>
        <v>514557</v>
      </c>
      <c r="N882" s="230"/>
      <c r="O882" s="144" t="str">
        <f>VLOOKUP($F882,Destination!B$3:G$338,6,0)</f>
        <v>THÙNG</v>
      </c>
      <c r="P882" s="231"/>
      <c r="Q882" s="198"/>
      <c r="AI882" s="149"/>
      <c r="AJ882" s="149"/>
      <c r="AK882" s="149"/>
      <c r="AL882" s="149"/>
      <c r="AM882" s="149"/>
      <c r="AN882" s="149"/>
      <c r="AO882" s="149"/>
      <c r="AP882" s="149"/>
      <c r="AQ882" s="149"/>
      <c r="AR882" s="149"/>
      <c r="AS882" s="149"/>
      <c r="AT882" s="149"/>
      <c r="AU882" s="149"/>
      <c r="AV882" s="149"/>
      <c r="AW882" s="149"/>
      <c r="AX882" s="149"/>
      <c r="AY882" s="149"/>
      <c r="AZ882" s="149"/>
      <c r="BA882" s="149"/>
      <c r="BB882" s="149"/>
      <c r="BC882" s="149"/>
      <c r="BD882" s="149"/>
      <c r="BE882" s="149"/>
      <c r="BF882" s="149"/>
      <c r="BG882" s="149"/>
      <c r="BH882" s="149"/>
      <c r="BI882" s="149"/>
      <c r="BJ882" s="149"/>
      <c r="BK882" s="149"/>
      <c r="BL882" s="149"/>
      <c r="BM882" s="149"/>
      <c r="BN882" s="149"/>
      <c r="BO882" s="149"/>
      <c r="BP882" s="149"/>
      <c r="BQ882" s="149"/>
      <c r="BR882" s="149"/>
      <c r="BS882" s="149"/>
      <c r="BT882" s="149"/>
      <c r="BU882" s="149"/>
      <c r="BV882" s="149"/>
      <c r="BW882" s="149"/>
      <c r="BX882" s="149"/>
      <c r="BY882" s="149"/>
      <c r="BZ882" s="149"/>
      <c r="CA882" s="149"/>
      <c r="CB882" s="149"/>
      <c r="CC882" s="149"/>
      <c r="CD882" s="149"/>
      <c r="CE882" s="149"/>
      <c r="CF882" s="149"/>
      <c r="CG882" s="149"/>
      <c r="CH882" s="149"/>
      <c r="CI882" s="149"/>
      <c r="CJ882" s="149"/>
      <c r="CK882" s="149"/>
      <c r="CL882" s="149"/>
      <c r="CM882" s="149"/>
      <c r="CN882" s="149"/>
      <c r="CO882" s="149"/>
      <c r="CP882" s="149"/>
      <c r="CQ882" s="149"/>
      <c r="CR882" s="149"/>
      <c r="CS882" s="149"/>
      <c r="CT882" s="149"/>
      <c r="CU882" s="149"/>
      <c r="CV882" s="149"/>
      <c r="CW882" s="149"/>
      <c r="CX882" s="149"/>
      <c r="CY882" s="149"/>
      <c r="CZ882" s="149"/>
      <c r="DA882" s="149"/>
      <c r="DB882" s="149"/>
      <c r="DC882" s="149"/>
      <c r="DD882" s="149"/>
      <c r="DE882" s="149"/>
      <c r="DF882" s="149"/>
      <c r="DG882" s="149"/>
      <c r="DH882" s="149"/>
      <c r="DI882" s="149"/>
    </row>
    <row r="883" spans="1:113" s="113" customFormat="1" ht="21.75" hidden="1" customHeight="1">
      <c r="A883" s="129">
        <f>IF(B882&lt;&gt;"",COUNTA(B$6:B882),"")</f>
        <v>877</v>
      </c>
      <c r="B883" s="217">
        <v>13780</v>
      </c>
      <c r="C883" s="249" t="s">
        <v>654</v>
      </c>
      <c r="D883" s="198">
        <v>3191</v>
      </c>
      <c r="E883" s="215" t="str">
        <f>VLOOKUP($B883,'trong tai xe'!A$1:B$201,2,0)</f>
        <v>5T</v>
      </c>
      <c r="F883" s="64" t="s">
        <v>69</v>
      </c>
      <c r="G883" s="132" t="str">
        <f>VLOOKUP(F883,Destination!$B$3:$E$337,2,0)</f>
        <v>HCM(Q9)</v>
      </c>
      <c r="H883" s="133">
        <f>VLOOKUP(F883,Destination!$B$2:$E$337,4,0)</f>
        <v>27</v>
      </c>
      <c r="I883" s="133">
        <f t="shared" si="28"/>
        <v>30</v>
      </c>
      <c r="J883" s="134">
        <f>INDEX(Cost!$A$2:$G$26,MATCH(I883,Cost!$A$2:$A$26,0),MATCH($E883,Cost!$A$2:$G$2,0))</f>
        <v>691065</v>
      </c>
      <c r="K883" s="141"/>
      <c r="L883" s="142"/>
      <c r="M883" s="228">
        <f t="shared" si="29"/>
        <v>691065</v>
      </c>
      <c r="N883" s="230"/>
      <c r="O883" s="144" t="str">
        <f>VLOOKUP($F883,Destination!B$3:G$338,6,0)</f>
        <v>THÙNG</v>
      </c>
      <c r="P883" s="231"/>
      <c r="Q883" s="198"/>
      <c r="AI883" s="149"/>
      <c r="AJ883" s="149"/>
      <c r="AK883" s="149"/>
      <c r="AL883" s="149"/>
      <c r="AM883" s="149"/>
      <c r="AN883" s="149"/>
      <c r="AO883" s="149"/>
      <c r="AP883" s="149"/>
      <c r="AQ883" s="149"/>
      <c r="AR883" s="149"/>
      <c r="AS883" s="149"/>
      <c r="AT883" s="149"/>
      <c r="AU883" s="149"/>
      <c r="AV883" s="149"/>
      <c r="AW883" s="149"/>
      <c r="AX883" s="149"/>
      <c r="AY883" s="149"/>
      <c r="AZ883" s="149"/>
      <c r="BA883" s="149"/>
      <c r="BB883" s="149"/>
      <c r="BC883" s="149"/>
      <c r="BD883" s="149"/>
      <c r="BE883" s="149"/>
      <c r="BF883" s="149"/>
      <c r="BG883" s="149"/>
      <c r="BH883" s="149"/>
      <c r="BI883" s="149"/>
      <c r="BJ883" s="149"/>
      <c r="BK883" s="149"/>
      <c r="BL883" s="149"/>
      <c r="BM883" s="149"/>
      <c r="BN883" s="149"/>
      <c r="BO883" s="149"/>
      <c r="BP883" s="149"/>
      <c r="BQ883" s="149"/>
      <c r="BR883" s="149"/>
      <c r="BS883" s="149"/>
      <c r="BT883" s="149"/>
      <c r="BU883" s="149"/>
      <c r="BV883" s="149"/>
      <c r="BW883" s="149"/>
      <c r="BX883" s="149"/>
      <c r="BY883" s="149"/>
      <c r="BZ883" s="149"/>
      <c r="CA883" s="149"/>
      <c r="CB883" s="149"/>
      <c r="CC883" s="149"/>
      <c r="CD883" s="149"/>
      <c r="CE883" s="149"/>
      <c r="CF883" s="149"/>
      <c r="CG883" s="149"/>
      <c r="CH883" s="149"/>
      <c r="CI883" s="149"/>
      <c r="CJ883" s="149"/>
      <c r="CK883" s="149"/>
      <c r="CL883" s="149"/>
      <c r="CM883" s="149"/>
      <c r="CN883" s="149"/>
      <c r="CO883" s="149"/>
      <c r="CP883" s="149"/>
      <c r="CQ883" s="149"/>
      <c r="CR883" s="149"/>
      <c r="CS883" s="149"/>
      <c r="CT883" s="149"/>
      <c r="CU883" s="149"/>
      <c r="CV883" s="149"/>
      <c r="CW883" s="149"/>
      <c r="CX883" s="149"/>
      <c r="CY883" s="149"/>
      <c r="CZ883" s="149"/>
      <c r="DA883" s="149"/>
      <c r="DB883" s="149"/>
      <c r="DC883" s="149"/>
      <c r="DD883" s="149"/>
      <c r="DE883" s="149"/>
      <c r="DF883" s="149"/>
      <c r="DG883" s="149"/>
      <c r="DH883" s="149"/>
      <c r="DI883" s="149"/>
    </row>
    <row r="884" spans="1:113" s="113" customFormat="1" ht="21.75" hidden="1" customHeight="1">
      <c r="A884" s="129">
        <f>IF(B883&lt;&gt;"",COUNTA(B$6:B883),"")</f>
        <v>878</v>
      </c>
      <c r="B884" s="217">
        <v>7138</v>
      </c>
      <c r="C884" s="249" t="s">
        <v>654</v>
      </c>
      <c r="D884" s="198">
        <v>3190</v>
      </c>
      <c r="E884" s="215" t="str">
        <f>VLOOKUP($B884,'trong tai xe'!A$1:B$201,2,0)</f>
        <v>8T</v>
      </c>
      <c r="F884" s="64" t="s">
        <v>106</v>
      </c>
      <c r="G884" s="132" t="str">
        <f>VLOOKUP(F884,Destination!$B$3:$E$337,2,0)</f>
        <v>HCM</v>
      </c>
      <c r="H884" s="133">
        <f>VLOOKUP(F884,Destination!$B$2:$E$337,4,0)</f>
        <v>55</v>
      </c>
      <c r="I884" s="133">
        <f t="shared" si="28"/>
        <v>60</v>
      </c>
      <c r="J884" s="134">
        <f>INDEX(Cost!$A$2:$G$26,MATCH(I884,Cost!$A$2:$A$26,0),MATCH($E884,Cost!$A$2:$G$2,0))</f>
        <v>1468296</v>
      </c>
      <c r="K884" s="141"/>
      <c r="L884" s="142"/>
      <c r="M884" s="228">
        <f t="shared" si="29"/>
        <v>1468296</v>
      </c>
      <c r="N884" s="230"/>
      <c r="O884" s="144" t="str">
        <f>VLOOKUP($F884,Destination!B$3:G$338,6,0)</f>
        <v>THÙNG</v>
      </c>
      <c r="P884" s="231"/>
      <c r="Q884" s="198"/>
      <c r="AI884" s="149"/>
      <c r="AJ884" s="149"/>
      <c r="AK884" s="149"/>
      <c r="AL884" s="149"/>
      <c r="AM884" s="149"/>
      <c r="AN884" s="149"/>
      <c r="AO884" s="149"/>
      <c r="AP884" s="149"/>
      <c r="AQ884" s="149"/>
      <c r="AR884" s="149"/>
      <c r="AS884" s="149"/>
      <c r="AT884" s="149"/>
      <c r="AU884" s="149"/>
      <c r="AV884" s="149"/>
      <c r="AW884" s="149"/>
      <c r="AX884" s="149"/>
      <c r="AY884" s="149"/>
      <c r="AZ884" s="149"/>
      <c r="BA884" s="149"/>
      <c r="BB884" s="149"/>
      <c r="BC884" s="149"/>
      <c r="BD884" s="149"/>
      <c r="BE884" s="149"/>
      <c r="BF884" s="149"/>
      <c r="BG884" s="149"/>
      <c r="BH884" s="149"/>
      <c r="BI884" s="149"/>
      <c r="BJ884" s="149"/>
      <c r="BK884" s="149"/>
      <c r="BL884" s="149"/>
      <c r="BM884" s="149"/>
      <c r="BN884" s="149"/>
      <c r="BO884" s="149"/>
      <c r="BP884" s="149"/>
      <c r="BQ884" s="149"/>
      <c r="BR884" s="149"/>
      <c r="BS884" s="149"/>
      <c r="BT884" s="149"/>
      <c r="BU884" s="149"/>
      <c r="BV884" s="149"/>
      <c r="BW884" s="149"/>
      <c r="BX884" s="149"/>
      <c r="BY884" s="149"/>
      <c r="BZ884" s="149"/>
      <c r="CA884" s="149"/>
      <c r="CB884" s="149"/>
      <c r="CC884" s="149"/>
      <c r="CD884" s="149"/>
      <c r="CE884" s="149"/>
      <c r="CF884" s="149"/>
      <c r="CG884" s="149"/>
      <c r="CH884" s="149"/>
      <c r="CI884" s="149"/>
      <c r="CJ884" s="149"/>
      <c r="CK884" s="149"/>
      <c r="CL884" s="149"/>
      <c r="CM884" s="149"/>
      <c r="CN884" s="149"/>
      <c r="CO884" s="149"/>
      <c r="CP884" s="149"/>
      <c r="CQ884" s="149"/>
      <c r="CR884" s="149"/>
      <c r="CS884" s="149"/>
      <c r="CT884" s="149"/>
      <c r="CU884" s="149"/>
      <c r="CV884" s="149"/>
      <c r="CW884" s="149"/>
      <c r="CX884" s="149"/>
      <c r="CY884" s="149"/>
      <c r="CZ884" s="149"/>
      <c r="DA884" s="149"/>
      <c r="DB884" s="149"/>
      <c r="DC884" s="149"/>
      <c r="DD884" s="149"/>
      <c r="DE884" s="149"/>
      <c r="DF884" s="149"/>
      <c r="DG884" s="149"/>
      <c r="DH884" s="149"/>
      <c r="DI884" s="149"/>
    </row>
    <row r="885" spans="1:113" s="113" customFormat="1" ht="21.75" hidden="1" customHeight="1">
      <c r="A885" s="129">
        <f>IF(B884&lt;&gt;"",COUNTA(B$6:B884),"")</f>
        <v>879</v>
      </c>
      <c r="B885" s="254" t="s">
        <v>45</v>
      </c>
      <c r="C885" s="249" t="s">
        <v>654</v>
      </c>
      <c r="D885" s="198">
        <v>3182</v>
      </c>
      <c r="E885" s="215" t="str">
        <f>VLOOKUP($B885,'trong tai xe'!A$1:B$201,2,0)</f>
        <v>2.5T</v>
      </c>
      <c r="F885" s="64" t="s">
        <v>69</v>
      </c>
      <c r="G885" s="132" t="str">
        <f>VLOOKUP(F885,Destination!$B$3:$E$337,2,0)</f>
        <v>HCM(Q9)</v>
      </c>
      <c r="H885" s="133">
        <f>VLOOKUP(F885,Destination!$B$2:$E$337,4,0)</f>
        <v>27</v>
      </c>
      <c r="I885" s="133">
        <f t="shared" si="28"/>
        <v>30</v>
      </c>
      <c r="J885" s="134">
        <f>INDEX(Cost!$A$2:$G$26,MATCH(I885,Cost!$A$2:$A$26,0),MATCH($E885,Cost!$A$2:$G$2,0))</f>
        <v>514557</v>
      </c>
      <c r="K885" s="141"/>
      <c r="L885" s="142"/>
      <c r="M885" s="228">
        <f t="shared" si="29"/>
        <v>514557</v>
      </c>
      <c r="N885" s="230"/>
      <c r="O885" s="144" t="str">
        <f>VLOOKUP($F885,Destination!B$3:G$338,6,0)</f>
        <v>THÙNG</v>
      </c>
      <c r="P885" s="231"/>
      <c r="Q885" s="198"/>
      <c r="AI885" s="149"/>
      <c r="AJ885" s="149"/>
      <c r="AK885" s="149"/>
      <c r="AL885" s="149"/>
      <c r="AM885" s="149"/>
      <c r="AN885" s="149"/>
      <c r="AO885" s="149"/>
      <c r="AP885" s="149"/>
      <c r="AQ885" s="149"/>
      <c r="AR885" s="149"/>
      <c r="AS885" s="149"/>
      <c r="AT885" s="149"/>
      <c r="AU885" s="149"/>
      <c r="AV885" s="149"/>
      <c r="AW885" s="149"/>
      <c r="AX885" s="149"/>
      <c r="AY885" s="149"/>
      <c r="AZ885" s="149"/>
      <c r="BA885" s="149"/>
      <c r="BB885" s="149"/>
      <c r="BC885" s="149"/>
      <c r="BD885" s="149"/>
      <c r="BE885" s="149"/>
      <c r="BF885" s="149"/>
      <c r="BG885" s="149"/>
      <c r="BH885" s="149"/>
      <c r="BI885" s="149"/>
      <c r="BJ885" s="149"/>
      <c r="BK885" s="149"/>
      <c r="BL885" s="149"/>
      <c r="BM885" s="149"/>
      <c r="BN885" s="149"/>
      <c r="BO885" s="149"/>
      <c r="BP885" s="149"/>
      <c r="BQ885" s="149"/>
      <c r="BR885" s="149"/>
      <c r="BS885" s="149"/>
      <c r="BT885" s="149"/>
      <c r="BU885" s="149"/>
      <c r="BV885" s="149"/>
      <c r="BW885" s="149"/>
      <c r="BX885" s="149"/>
      <c r="BY885" s="149"/>
      <c r="BZ885" s="149"/>
      <c r="CA885" s="149"/>
      <c r="CB885" s="149"/>
      <c r="CC885" s="149"/>
      <c r="CD885" s="149"/>
      <c r="CE885" s="149"/>
      <c r="CF885" s="149"/>
      <c r="CG885" s="149"/>
      <c r="CH885" s="149"/>
      <c r="CI885" s="149"/>
      <c r="CJ885" s="149"/>
      <c r="CK885" s="149"/>
      <c r="CL885" s="149"/>
      <c r="CM885" s="149"/>
      <c r="CN885" s="149"/>
      <c r="CO885" s="149"/>
      <c r="CP885" s="149"/>
      <c r="CQ885" s="149"/>
      <c r="CR885" s="149"/>
      <c r="CS885" s="149"/>
      <c r="CT885" s="149"/>
      <c r="CU885" s="149"/>
      <c r="CV885" s="149"/>
      <c r="CW885" s="149"/>
      <c r="CX885" s="149"/>
      <c r="CY885" s="149"/>
      <c r="CZ885" s="149"/>
      <c r="DA885" s="149"/>
      <c r="DB885" s="149"/>
      <c r="DC885" s="149"/>
      <c r="DD885" s="149"/>
      <c r="DE885" s="149"/>
      <c r="DF885" s="149"/>
      <c r="DG885" s="149"/>
      <c r="DH885" s="149"/>
      <c r="DI885" s="149"/>
    </row>
    <row r="886" spans="1:113" s="113" customFormat="1" ht="21.75" hidden="1" customHeight="1">
      <c r="A886" s="129">
        <f>IF(B885&lt;&gt;"",COUNTA(B$6:B885),"")</f>
        <v>880</v>
      </c>
      <c r="B886" s="217">
        <v>18806</v>
      </c>
      <c r="C886" s="249" t="s">
        <v>654</v>
      </c>
      <c r="D886" s="198">
        <v>3237</v>
      </c>
      <c r="E886" s="215" t="str">
        <f>VLOOKUP($B886,'trong tai xe'!A$1:B$201,2,0)</f>
        <v>10T</v>
      </c>
      <c r="F886" s="64" t="s">
        <v>91</v>
      </c>
      <c r="G886" s="132" t="str">
        <f>VLOOKUP(F886,Destination!$B$3:$E$337,2,0)</f>
        <v>LONG AN</v>
      </c>
      <c r="H886" s="133">
        <f>VLOOKUP(F886,Destination!$B$2:$E$337,4,0)</f>
        <v>64</v>
      </c>
      <c r="I886" s="133">
        <f t="shared" si="28"/>
        <v>70</v>
      </c>
      <c r="J886" s="134">
        <f>INDEX(Cost!$A$2:$G$26,MATCH(I886,Cost!$A$2:$A$26,0),MATCH($E886,Cost!$A$2:$G$2,0))</f>
        <v>0</v>
      </c>
      <c r="K886" s="141"/>
      <c r="L886" s="142"/>
      <c r="M886" s="228">
        <f t="shared" si="29"/>
        <v>0</v>
      </c>
      <c r="N886" s="230"/>
      <c r="O886" s="144" t="str">
        <f>VLOOKUP($F886,Destination!B$3:G$338,6,0)</f>
        <v>BOARD</v>
      </c>
      <c r="P886" s="231"/>
      <c r="Q886" s="198"/>
      <c r="AI886" s="149"/>
      <c r="AJ886" s="149"/>
      <c r="AK886" s="149"/>
      <c r="AL886" s="149"/>
      <c r="AM886" s="149"/>
      <c r="AN886" s="149"/>
      <c r="AO886" s="149"/>
      <c r="AP886" s="149"/>
      <c r="AQ886" s="149"/>
      <c r="AR886" s="149"/>
      <c r="AS886" s="149"/>
      <c r="AT886" s="149"/>
      <c r="AU886" s="149"/>
      <c r="AV886" s="149"/>
      <c r="AW886" s="149"/>
      <c r="AX886" s="149"/>
      <c r="AY886" s="149"/>
      <c r="AZ886" s="149"/>
      <c r="BA886" s="149"/>
      <c r="BB886" s="149"/>
      <c r="BC886" s="149"/>
      <c r="BD886" s="149"/>
      <c r="BE886" s="149"/>
      <c r="BF886" s="149"/>
      <c r="BG886" s="149"/>
      <c r="BH886" s="149"/>
      <c r="BI886" s="149"/>
      <c r="BJ886" s="149"/>
      <c r="BK886" s="149"/>
      <c r="BL886" s="149"/>
      <c r="BM886" s="149"/>
      <c r="BN886" s="149"/>
      <c r="BO886" s="149"/>
      <c r="BP886" s="149"/>
      <c r="BQ886" s="149"/>
      <c r="BR886" s="149"/>
      <c r="BS886" s="149"/>
      <c r="BT886" s="149"/>
      <c r="BU886" s="149"/>
      <c r="BV886" s="149"/>
      <c r="BW886" s="149"/>
      <c r="BX886" s="149"/>
      <c r="BY886" s="149"/>
      <c r="BZ886" s="149"/>
      <c r="CA886" s="149"/>
      <c r="CB886" s="149"/>
      <c r="CC886" s="149"/>
      <c r="CD886" s="149"/>
      <c r="CE886" s="149"/>
      <c r="CF886" s="149"/>
      <c r="CG886" s="149"/>
      <c r="CH886" s="149"/>
      <c r="CI886" s="149"/>
      <c r="CJ886" s="149"/>
      <c r="CK886" s="149"/>
      <c r="CL886" s="149"/>
      <c r="CM886" s="149"/>
      <c r="CN886" s="149"/>
      <c r="CO886" s="149"/>
      <c r="CP886" s="149"/>
      <c r="CQ886" s="149"/>
      <c r="CR886" s="149"/>
      <c r="CS886" s="149"/>
      <c r="CT886" s="149"/>
      <c r="CU886" s="149"/>
      <c r="CV886" s="149"/>
      <c r="CW886" s="149"/>
      <c r="CX886" s="149"/>
      <c r="CY886" s="149"/>
      <c r="CZ886" s="149"/>
      <c r="DA886" s="149"/>
      <c r="DB886" s="149"/>
      <c r="DC886" s="149"/>
      <c r="DD886" s="149"/>
      <c r="DE886" s="149"/>
      <c r="DF886" s="149"/>
      <c r="DG886" s="149"/>
      <c r="DH886" s="149"/>
      <c r="DI886" s="149"/>
    </row>
    <row r="887" spans="1:113" s="113" customFormat="1" ht="21.75" hidden="1" customHeight="1">
      <c r="A887" s="129">
        <f>IF(B886&lt;&gt;"",COUNTA(B$6:B886),"")</f>
        <v>881</v>
      </c>
      <c r="B887" s="217">
        <v>1096</v>
      </c>
      <c r="C887" s="249" t="s">
        <v>654</v>
      </c>
      <c r="D887" s="198">
        <v>3236</v>
      </c>
      <c r="E887" s="215" t="str">
        <f>VLOOKUP($B887,'trong tai xe'!A$1:B$201,2,0)</f>
        <v>2.5T</v>
      </c>
      <c r="F887" s="64" t="s">
        <v>87</v>
      </c>
      <c r="G887" s="132" t="str">
        <f>VLOOKUP(F887,Destination!$B$3:$E$337,2,0)</f>
        <v>Dong Nai</v>
      </c>
      <c r="H887" s="133">
        <f>VLOOKUP(F887,Destination!$B$2:$E$337,4,0)</f>
        <v>40</v>
      </c>
      <c r="I887" s="133">
        <f t="shared" si="28"/>
        <v>40</v>
      </c>
      <c r="J887" s="134">
        <f>INDEX(Cost!$A$2:$G$26,MATCH(I887,Cost!$A$2:$A$26,0),MATCH($E887,Cost!$A$2:$G$2,0))</f>
        <v>579395</v>
      </c>
      <c r="K887" s="141"/>
      <c r="L887" s="142"/>
      <c r="M887" s="228">
        <f t="shared" si="29"/>
        <v>579395</v>
      </c>
      <c r="N887" s="230"/>
      <c r="O887" s="144" t="str">
        <f>VLOOKUP($F887,Destination!B$3:G$338,6,0)</f>
        <v>THÙNG</v>
      </c>
      <c r="P887" s="231"/>
      <c r="Q887" s="198"/>
      <c r="AI887" s="149"/>
      <c r="AJ887" s="149"/>
      <c r="AK887" s="149"/>
      <c r="AL887" s="149"/>
      <c r="AM887" s="149"/>
      <c r="AN887" s="149"/>
      <c r="AO887" s="149"/>
      <c r="AP887" s="149"/>
      <c r="AQ887" s="149"/>
      <c r="AR887" s="149"/>
      <c r="AS887" s="149"/>
      <c r="AT887" s="149"/>
      <c r="AU887" s="149"/>
      <c r="AV887" s="149"/>
      <c r="AW887" s="149"/>
      <c r="AX887" s="149"/>
      <c r="AY887" s="149"/>
      <c r="AZ887" s="149"/>
      <c r="BA887" s="149"/>
      <c r="BB887" s="149"/>
      <c r="BC887" s="149"/>
      <c r="BD887" s="149"/>
      <c r="BE887" s="149"/>
      <c r="BF887" s="149"/>
      <c r="BG887" s="149"/>
      <c r="BH887" s="149"/>
      <c r="BI887" s="149"/>
      <c r="BJ887" s="149"/>
      <c r="BK887" s="149"/>
      <c r="BL887" s="149"/>
      <c r="BM887" s="149"/>
      <c r="BN887" s="149"/>
      <c r="BO887" s="149"/>
      <c r="BP887" s="149"/>
      <c r="BQ887" s="149"/>
      <c r="BR887" s="149"/>
      <c r="BS887" s="149"/>
      <c r="BT887" s="149"/>
      <c r="BU887" s="149"/>
      <c r="BV887" s="149"/>
      <c r="BW887" s="149"/>
      <c r="BX887" s="149"/>
      <c r="BY887" s="149"/>
      <c r="BZ887" s="149"/>
      <c r="CA887" s="149"/>
      <c r="CB887" s="149"/>
      <c r="CC887" s="149"/>
      <c r="CD887" s="149"/>
      <c r="CE887" s="149"/>
      <c r="CF887" s="149"/>
      <c r="CG887" s="149"/>
      <c r="CH887" s="149"/>
      <c r="CI887" s="149"/>
      <c r="CJ887" s="149"/>
      <c r="CK887" s="149"/>
      <c r="CL887" s="149"/>
      <c r="CM887" s="149"/>
      <c r="CN887" s="149"/>
      <c r="CO887" s="149"/>
      <c r="CP887" s="149"/>
      <c r="CQ887" s="149"/>
      <c r="CR887" s="149"/>
      <c r="CS887" s="149"/>
      <c r="CT887" s="149"/>
      <c r="CU887" s="149"/>
      <c r="CV887" s="149"/>
      <c r="CW887" s="149"/>
      <c r="CX887" s="149"/>
      <c r="CY887" s="149"/>
      <c r="CZ887" s="149"/>
      <c r="DA887" s="149"/>
      <c r="DB887" s="149"/>
      <c r="DC887" s="149"/>
      <c r="DD887" s="149"/>
      <c r="DE887" s="149"/>
      <c r="DF887" s="149"/>
      <c r="DG887" s="149"/>
      <c r="DH887" s="149"/>
      <c r="DI887" s="149"/>
    </row>
    <row r="888" spans="1:113" s="113" customFormat="1" ht="21.75" hidden="1" customHeight="1">
      <c r="A888" s="129">
        <f>IF(B887&lt;&gt;"",COUNTA(B$6:B887),"")</f>
        <v>882</v>
      </c>
      <c r="B888" s="217">
        <v>1018</v>
      </c>
      <c r="C888" s="249" t="s">
        <v>654</v>
      </c>
      <c r="D888" s="198">
        <v>3188</v>
      </c>
      <c r="E888" s="215" t="str">
        <f>VLOOKUP($B888,'trong tai xe'!A$1:B$201,2,0)</f>
        <v>5T</v>
      </c>
      <c r="F888" s="64" t="s">
        <v>69</v>
      </c>
      <c r="G888" s="132" t="str">
        <f>VLOOKUP(F888,Destination!$B$3:$E$337,2,0)</f>
        <v>HCM(Q9)</v>
      </c>
      <c r="H888" s="133">
        <f>VLOOKUP(F888,Destination!$B$2:$E$337,4,0)</f>
        <v>27</v>
      </c>
      <c r="I888" s="133">
        <f t="shared" si="28"/>
        <v>30</v>
      </c>
      <c r="J888" s="134">
        <f>INDEX(Cost!$A$2:$G$26,MATCH(I888,Cost!$A$2:$A$26,0),MATCH($E888,Cost!$A$2:$G$2,0))</f>
        <v>691065</v>
      </c>
      <c r="K888" s="141"/>
      <c r="L888" s="142"/>
      <c r="M888" s="228">
        <f t="shared" si="29"/>
        <v>691065</v>
      </c>
      <c r="N888" s="230"/>
      <c r="O888" s="144" t="str">
        <f>VLOOKUP($F888,Destination!B$3:G$338,6,0)</f>
        <v>THÙNG</v>
      </c>
      <c r="P888" s="231"/>
      <c r="Q888" s="198"/>
      <c r="AI888" s="149"/>
      <c r="AJ888" s="149"/>
      <c r="AK888" s="149"/>
      <c r="AL888" s="149"/>
      <c r="AM888" s="149"/>
      <c r="AN888" s="149"/>
      <c r="AO888" s="149"/>
      <c r="AP888" s="149"/>
      <c r="AQ888" s="149"/>
      <c r="AR888" s="149"/>
      <c r="AS888" s="149"/>
      <c r="AT888" s="149"/>
      <c r="AU888" s="149"/>
      <c r="AV888" s="149"/>
      <c r="AW888" s="149"/>
      <c r="AX888" s="149"/>
      <c r="AY888" s="149"/>
      <c r="AZ888" s="149"/>
      <c r="BA888" s="149"/>
      <c r="BB888" s="149"/>
      <c r="BC888" s="149"/>
      <c r="BD888" s="149"/>
      <c r="BE888" s="149"/>
      <c r="BF888" s="149"/>
      <c r="BG888" s="149"/>
      <c r="BH888" s="149"/>
      <c r="BI888" s="149"/>
      <c r="BJ888" s="149"/>
      <c r="BK888" s="149"/>
      <c r="BL888" s="149"/>
      <c r="BM888" s="149"/>
      <c r="BN888" s="149"/>
      <c r="BO888" s="149"/>
      <c r="BP888" s="149"/>
      <c r="BQ888" s="149"/>
      <c r="BR888" s="149"/>
      <c r="BS888" s="149"/>
      <c r="BT888" s="149"/>
      <c r="BU888" s="149"/>
      <c r="BV888" s="149"/>
      <c r="BW888" s="149"/>
      <c r="BX888" s="149"/>
      <c r="BY888" s="149"/>
      <c r="BZ888" s="149"/>
      <c r="CA888" s="149"/>
      <c r="CB888" s="149"/>
      <c r="CC888" s="149"/>
      <c r="CD888" s="149"/>
      <c r="CE888" s="149"/>
      <c r="CF888" s="149"/>
      <c r="CG888" s="149"/>
      <c r="CH888" s="149"/>
      <c r="CI888" s="149"/>
      <c r="CJ888" s="149"/>
      <c r="CK888" s="149"/>
      <c r="CL888" s="149"/>
      <c r="CM888" s="149"/>
      <c r="CN888" s="149"/>
      <c r="CO888" s="149"/>
      <c r="CP888" s="149"/>
      <c r="CQ888" s="149"/>
      <c r="CR888" s="149"/>
      <c r="CS888" s="149"/>
      <c r="CT888" s="149"/>
      <c r="CU888" s="149"/>
      <c r="CV888" s="149"/>
      <c r="CW888" s="149"/>
      <c r="CX888" s="149"/>
      <c r="CY888" s="149"/>
      <c r="CZ888" s="149"/>
      <c r="DA888" s="149"/>
      <c r="DB888" s="149"/>
      <c r="DC888" s="149"/>
      <c r="DD888" s="149"/>
      <c r="DE888" s="149"/>
      <c r="DF888" s="149"/>
      <c r="DG888" s="149"/>
      <c r="DH888" s="149"/>
      <c r="DI888" s="149"/>
    </row>
    <row r="889" spans="1:113" s="113" customFormat="1" ht="21.75" hidden="1" customHeight="1">
      <c r="A889" s="129">
        <f>IF(B888&lt;&gt;"",COUNTA(B$6:B888),"")</f>
        <v>883</v>
      </c>
      <c r="B889" s="217">
        <v>9794</v>
      </c>
      <c r="C889" s="249" t="s">
        <v>654</v>
      </c>
      <c r="D889" s="198">
        <v>3226</v>
      </c>
      <c r="E889" s="215" t="str">
        <f>VLOOKUP($B889,'trong tai xe'!A$1:B$201,2,0)</f>
        <v>2.5T</v>
      </c>
      <c r="F889" s="64" t="s">
        <v>69</v>
      </c>
      <c r="G889" s="132" t="str">
        <f>VLOOKUP(F889,Destination!$B$3:$E$337,2,0)</f>
        <v>HCM(Q9)</v>
      </c>
      <c r="H889" s="133">
        <f>VLOOKUP(F889,Destination!$B$2:$E$337,4,0)</f>
        <v>27</v>
      </c>
      <c r="I889" s="133">
        <f t="shared" si="28"/>
        <v>30</v>
      </c>
      <c r="J889" s="134">
        <f>INDEX(Cost!$A$2:$G$26,MATCH(I889,Cost!$A$2:$A$26,0),MATCH($E889,Cost!$A$2:$G$2,0))</f>
        <v>514557</v>
      </c>
      <c r="K889" s="141">
        <f>Cost!C5/2</f>
        <v>257278.5</v>
      </c>
      <c r="L889" s="142" t="s">
        <v>143</v>
      </c>
      <c r="M889" s="228">
        <f t="shared" si="29"/>
        <v>771835.5</v>
      </c>
      <c r="N889" s="230"/>
      <c r="O889" s="144" t="str">
        <f>VLOOKUP($F889,Destination!B$3:G$338,6,0)</f>
        <v>THÙNG</v>
      </c>
      <c r="P889" s="231"/>
      <c r="Q889" s="198"/>
      <c r="AI889" s="149"/>
      <c r="AJ889" s="149"/>
      <c r="AK889" s="149"/>
      <c r="AL889" s="149"/>
      <c r="AM889" s="149"/>
      <c r="AN889" s="149"/>
      <c r="AO889" s="149"/>
      <c r="AP889" s="149"/>
      <c r="AQ889" s="149"/>
      <c r="AR889" s="149"/>
      <c r="AS889" s="149"/>
      <c r="AT889" s="149"/>
      <c r="AU889" s="149"/>
      <c r="AV889" s="149"/>
      <c r="AW889" s="149"/>
      <c r="AX889" s="149"/>
      <c r="AY889" s="149"/>
      <c r="AZ889" s="149"/>
      <c r="BA889" s="149"/>
      <c r="BB889" s="149"/>
      <c r="BC889" s="149"/>
      <c r="BD889" s="149"/>
      <c r="BE889" s="149"/>
      <c r="BF889" s="149"/>
      <c r="BG889" s="149"/>
      <c r="BH889" s="149"/>
      <c r="BI889" s="149"/>
      <c r="BJ889" s="149"/>
      <c r="BK889" s="149"/>
      <c r="BL889" s="149"/>
      <c r="BM889" s="149"/>
      <c r="BN889" s="149"/>
      <c r="BO889" s="149"/>
      <c r="BP889" s="149"/>
      <c r="BQ889" s="149"/>
      <c r="BR889" s="149"/>
      <c r="BS889" s="149"/>
      <c r="BT889" s="149"/>
      <c r="BU889" s="149"/>
      <c r="BV889" s="149"/>
      <c r="BW889" s="149"/>
      <c r="BX889" s="149"/>
      <c r="BY889" s="149"/>
      <c r="BZ889" s="149"/>
      <c r="CA889" s="149"/>
      <c r="CB889" s="149"/>
      <c r="CC889" s="149"/>
      <c r="CD889" s="149"/>
      <c r="CE889" s="149"/>
      <c r="CF889" s="149"/>
      <c r="CG889" s="149"/>
      <c r="CH889" s="149"/>
      <c r="CI889" s="149"/>
      <c r="CJ889" s="149"/>
      <c r="CK889" s="149"/>
      <c r="CL889" s="149"/>
      <c r="CM889" s="149"/>
      <c r="CN889" s="149"/>
      <c r="CO889" s="149"/>
      <c r="CP889" s="149"/>
      <c r="CQ889" s="149"/>
      <c r="CR889" s="149"/>
      <c r="CS889" s="149"/>
      <c r="CT889" s="149"/>
      <c r="CU889" s="149"/>
      <c r="CV889" s="149"/>
      <c r="CW889" s="149"/>
      <c r="CX889" s="149"/>
      <c r="CY889" s="149"/>
      <c r="CZ889" s="149"/>
      <c r="DA889" s="149"/>
      <c r="DB889" s="149"/>
      <c r="DC889" s="149"/>
      <c r="DD889" s="149"/>
      <c r="DE889" s="149"/>
      <c r="DF889" s="149"/>
      <c r="DG889" s="149"/>
      <c r="DH889" s="149"/>
      <c r="DI889" s="149"/>
    </row>
    <row r="890" spans="1:113" s="113" customFormat="1" ht="21.75" hidden="1" customHeight="1">
      <c r="A890" s="129">
        <f>IF(B889&lt;&gt;"",COUNTA(B$6:B889),"")</f>
        <v>884</v>
      </c>
      <c r="B890" s="217">
        <v>12803</v>
      </c>
      <c r="C890" s="249" t="s">
        <v>654</v>
      </c>
      <c r="D890" s="198">
        <v>12803</v>
      </c>
      <c r="E890" s="215" t="str">
        <f>VLOOKUP($B890,'trong tai xe'!A$1:B$201,2,0)</f>
        <v>2.5T</v>
      </c>
      <c r="F890" s="64" t="s">
        <v>86</v>
      </c>
      <c r="G890" s="132" t="str">
        <f>VLOOKUP(F890,Destination!$B$3:$E$337,2,0)</f>
        <v>Binh Duong</v>
      </c>
      <c r="H890" s="133">
        <f>VLOOKUP(F890,Destination!$B$2:$E$337,4,0)</f>
        <v>25</v>
      </c>
      <c r="I890" s="133">
        <f t="shared" si="28"/>
        <v>30</v>
      </c>
      <c r="J890" s="134">
        <f>INDEX(Cost!$A$2:$G$26,MATCH(I890,Cost!$A$2:$A$26,0),MATCH($E890,Cost!$A$2:$G$2,0))</f>
        <v>514557</v>
      </c>
      <c r="K890" s="141"/>
      <c r="L890" s="142"/>
      <c r="M890" s="228">
        <f t="shared" si="29"/>
        <v>514557</v>
      </c>
      <c r="N890" s="230"/>
      <c r="O890" s="144" t="str">
        <f>VLOOKUP($F890,Destination!B$3:G$338,6,0)</f>
        <v>BOARD</v>
      </c>
      <c r="P890" s="231"/>
      <c r="Q890" s="198"/>
      <c r="AI890" s="149"/>
      <c r="AJ890" s="149"/>
      <c r="AK890" s="149"/>
      <c r="AL890" s="149"/>
      <c r="AM890" s="149"/>
      <c r="AN890" s="149"/>
      <c r="AO890" s="149"/>
      <c r="AP890" s="149"/>
      <c r="AQ890" s="149"/>
      <c r="AR890" s="149"/>
      <c r="AS890" s="149"/>
      <c r="AT890" s="149"/>
      <c r="AU890" s="149"/>
      <c r="AV890" s="149"/>
      <c r="AW890" s="149"/>
      <c r="AX890" s="149"/>
      <c r="AY890" s="149"/>
      <c r="AZ890" s="149"/>
      <c r="BA890" s="149"/>
      <c r="BB890" s="149"/>
      <c r="BC890" s="149"/>
      <c r="BD890" s="149"/>
      <c r="BE890" s="149"/>
      <c r="BF890" s="149"/>
      <c r="BG890" s="149"/>
      <c r="BH890" s="149"/>
      <c r="BI890" s="149"/>
      <c r="BJ890" s="149"/>
      <c r="BK890" s="149"/>
      <c r="BL890" s="149"/>
      <c r="BM890" s="149"/>
      <c r="BN890" s="149"/>
      <c r="BO890" s="149"/>
      <c r="BP890" s="149"/>
      <c r="BQ890" s="149"/>
      <c r="BR890" s="149"/>
      <c r="BS890" s="149"/>
      <c r="BT890" s="149"/>
      <c r="BU890" s="149"/>
      <c r="BV890" s="149"/>
      <c r="BW890" s="149"/>
      <c r="BX890" s="149"/>
      <c r="BY890" s="149"/>
      <c r="BZ890" s="149"/>
      <c r="CA890" s="149"/>
      <c r="CB890" s="149"/>
      <c r="CC890" s="149"/>
      <c r="CD890" s="149"/>
      <c r="CE890" s="149"/>
      <c r="CF890" s="149"/>
      <c r="CG890" s="149"/>
      <c r="CH890" s="149"/>
      <c r="CI890" s="149"/>
      <c r="CJ890" s="149"/>
      <c r="CK890" s="149"/>
      <c r="CL890" s="149"/>
      <c r="CM890" s="149"/>
      <c r="CN890" s="149"/>
      <c r="CO890" s="149"/>
      <c r="CP890" s="149"/>
      <c r="CQ890" s="149"/>
      <c r="CR890" s="149"/>
      <c r="CS890" s="149"/>
      <c r="CT890" s="149"/>
      <c r="CU890" s="149"/>
      <c r="CV890" s="149"/>
      <c r="CW890" s="149"/>
      <c r="CX890" s="149"/>
      <c r="CY890" s="149"/>
      <c r="CZ890" s="149"/>
      <c r="DA890" s="149"/>
      <c r="DB890" s="149"/>
      <c r="DC890" s="149"/>
      <c r="DD890" s="149"/>
      <c r="DE890" s="149"/>
      <c r="DF890" s="149"/>
      <c r="DG890" s="149"/>
      <c r="DH890" s="149"/>
      <c r="DI890" s="149"/>
    </row>
    <row r="891" spans="1:113" s="113" customFormat="1" ht="21.75" hidden="1" customHeight="1">
      <c r="A891" s="129">
        <f>IF(B890&lt;&gt;"",COUNTA(B$6:B890),"")</f>
        <v>885</v>
      </c>
      <c r="B891" s="254" t="s">
        <v>43</v>
      </c>
      <c r="C891" s="249" t="s">
        <v>654</v>
      </c>
      <c r="D891" s="198">
        <v>3241</v>
      </c>
      <c r="E891" s="215" t="str">
        <f>VLOOKUP($B891,'trong tai xe'!A$1:B$201,2,0)</f>
        <v>8T</v>
      </c>
      <c r="F891" s="64" t="s">
        <v>103</v>
      </c>
      <c r="G891" s="132" t="str">
        <f>VLOOKUP(F891,Destination!$B$3:$E$337,2,0)</f>
        <v>Binh Duong</v>
      </c>
      <c r="H891" s="133">
        <f>VLOOKUP(F891,Destination!$B$2:$E$337,4,0)</f>
        <v>25</v>
      </c>
      <c r="I891" s="133">
        <f t="shared" si="28"/>
        <v>30</v>
      </c>
      <c r="J891" s="134">
        <f>INDEX(Cost!$A$2:$G$26,MATCH(I891,Cost!$A$2:$A$26,0),MATCH($E891,Cost!$A$2:$G$2,0))</f>
        <v>1159225</v>
      </c>
      <c r="K891" s="141"/>
      <c r="L891" s="142"/>
      <c r="M891" s="228">
        <f t="shared" si="29"/>
        <v>1159225</v>
      </c>
      <c r="N891" s="230"/>
      <c r="O891" s="144" t="str">
        <f>VLOOKUP($F891,Destination!B$3:G$338,6,0)</f>
        <v>BOARD</v>
      </c>
      <c r="P891" s="231"/>
      <c r="Q891" s="198"/>
      <c r="AI891" s="149"/>
      <c r="AJ891" s="149"/>
      <c r="AK891" s="149"/>
      <c r="AL891" s="149"/>
      <c r="AM891" s="149"/>
      <c r="AN891" s="149"/>
      <c r="AO891" s="149"/>
      <c r="AP891" s="149"/>
      <c r="AQ891" s="149"/>
      <c r="AR891" s="149"/>
      <c r="AS891" s="149"/>
      <c r="AT891" s="149"/>
      <c r="AU891" s="149"/>
      <c r="AV891" s="149"/>
      <c r="AW891" s="149"/>
      <c r="AX891" s="149"/>
      <c r="AY891" s="149"/>
      <c r="AZ891" s="149"/>
      <c r="BA891" s="149"/>
      <c r="BB891" s="149"/>
      <c r="BC891" s="149"/>
      <c r="BD891" s="149"/>
      <c r="BE891" s="149"/>
      <c r="BF891" s="149"/>
      <c r="BG891" s="149"/>
      <c r="BH891" s="149"/>
      <c r="BI891" s="149"/>
      <c r="BJ891" s="149"/>
      <c r="BK891" s="149"/>
      <c r="BL891" s="149"/>
      <c r="BM891" s="149"/>
      <c r="BN891" s="149"/>
      <c r="BO891" s="149"/>
      <c r="BP891" s="149"/>
      <c r="BQ891" s="149"/>
      <c r="BR891" s="149"/>
      <c r="BS891" s="149"/>
      <c r="BT891" s="149"/>
      <c r="BU891" s="149"/>
      <c r="BV891" s="149"/>
      <c r="BW891" s="149"/>
      <c r="BX891" s="149"/>
      <c r="BY891" s="149"/>
      <c r="BZ891" s="149"/>
      <c r="CA891" s="149"/>
      <c r="CB891" s="149"/>
      <c r="CC891" s="149"/>
      <c r="CD891" s="149"/>
      <c r="CE891" s="149"/>
      <c r="CF891" s="149"/>
      <c r="CG891" s="149"/>
      <c r="CH891" s="149"/>
      <c r="CI891" s="149"/>
      <c r="CJ891" s="149"/>
      <c r="CK891" s="149"/>
      <c r="CL891" s="149"/>
      <c r="CM891" s="149"/>
      <c r="CN891" s="149"/>
      <c r="CO891" s="149"/>
      <c r="CP891" s="149"/>
      <c r="CQ891" s="149"/>
      <c r="CR891" s="149"/>
      <c r="CS891" s="149"/>
      <c r="CT891" s="149"/>
      <c r="CU891" s="149"/>
      <c r="CV891" s="149"/>
      <c r="CW891" s="149"/>
      <c r="CX891" s="149"/>
      <c r="CY891" s="149"/>
      <c r="CZ891" s="149"/>
      <c r="DA891" s="149"/>
      <c r="DB891" s="149"/>
      <c r="DC891" s="149"/>
      <c r="DD891" s="149"/>
      <c r="DE891" s="149"/>
      <c r="DF891" s="149"/>
      <c r="DG891" s="149"/>
      <c r="DH891" s="149"/>
      <c r="DI891" s="149"/>
    </row>
    <row r="892" spans="1:113" s="113" customFormat="1" ht="21.75" hidden="1" customHeight="1">
      <c r="A892" s="129">
        <f>IF(B891&lt;&gt;"",COUNTA(B$6:B891),"")</f>
        <v>886</v>
      </c>
      <c r="B892" s="254" t="s">
        <v>41</v>
      </c>
      <c r="C892" s="249" t="s">
        <v>654</v>
      </c>
      <c r="D892" s="198">
        <v>3211</v>
      </c>
      <c r="E892" s="215" t="str">
        <f>VLOOKUP($B892,'trong tai xe'!A$1:B$201,2,0)</f>
        <v>5T</v>
      </c>
      <c r="F892" s="64" t="s">
        <v>94</v>
      </c>
      <c r="G892" s="132" t="str">
        <f>VLOOKUP(F892,Destination!$B$3:$E$337,2,0)</f>
        <v>Dong Nai</v>
      </c>
      <c r="H892" s="133">
        <f>VLOOKUP(F892,Destination!$B$2:$E$337,4,0)</f>
        <v>35</v>
      </c>
      <c r="I892" s="133">
        <f t="shared" si="28"/>
        <v>40</v>
      </c>
      <c r="J892" s="134">
        <f>INDEX(Cost!$A$2:$G$26,MATCH(I892,Cost!$A$2:$A$26,0),MATCH($E892,Cost!$A$2:$G$2,0))</f>
        <v>777275</v>
      </c>
      <c r="K892" s="141"/>
      <c r="L892" s="142"/>
      <c r="M892" s="228">
        <f t="shared" si="29"/>
        <v>777275</v>
      </c>
      <c r="N892" s="230"/>
      <c r="O892" s="144" t="str">
        <f>VLOOKUP($F892,Destination!B$3:G$338,6,0)</f>
        <v>THÙNG</v>
      </c>
      <c r="P892" s="231"/>
      <c r="Q892" s="198"/>
      <c r="AI892" s="149"/>
      <c r="AJ892" s="149"/>
      <c r="AK892" s="149"/>
      <c r="AL892" s="149"/>
      <c r="AM892" s="149"/>
      <c r="AN892" s="149"/>
      <c r="AO892" s="149"/>
      <c r="AP892" s="149"/>
      <c r="AQ892" s="149"/>
      <c r="AR892" s="149"/>
      <c r="AS892" s="149"/>
      <c r="AT892" s="149"/>
      <c r="AU892" s="149"/>
      <c r="AV892" s="149"/>
      <c r="AW892" s="149"/>
      <c r="AX892" s="149"/>
      <c r="AY892" s="149"/>
      <c r="AZ892" s="149"/>
      <c r="BA892" s="149"/>
      <c r="BB892" s="149"/>
      <c r="BC892" s="149"/>
      <c r="BD892" s="149"/>
      <c r="BE892" s="149"/>
      <c r="BF892" s="149"/>
      <c r="BG892" s="149"/>
      <c r="BH892" s="149"/>
      <c r="BI892" s="149"/>
      <c r="BJ892" s="149"/>
      <c r="BK892" s="149"/>
      <c r="BL892" s="149"/>
      <c r="BM892" s="149"/>
      <c r="BN892" s="149"/>
      <c r="BO892" s="149"/>
      <c r="BP892" s="149"/>
      <c r="BQ892" s="149"/>
      <c r="BR892" s="149"/>
      <c r="BS892" s="149"/>
      <c r="BT892" s="149"/>
      <c r="BU892" s="149"/>
      <c r="BV892" s="149"/>
      <c r="BW892" s="149"/>
      <c r="BX892" s="149"/>
      <c r="BY892" s="149"/>
      <c r="BZ892" s="149"/>
      <c r="CA892" s="149"/>
      <c r="CB892" s="149"/>
      <c r="CC892" s="149"/>
      <c r="CD892" s="149"/>
      <c r="CE892" s="149"/>
      <c r="CF892" s="149"/>
      <c r="CG892" s="149"/>
      <c r="CH892" s="149"/>
      <c r="CI892" s="149"/>
      <c r="CJ892" s="149"/>
      <c r="CK892" s="149"/>
      <c r="CL892" s="149"/>
      <c r="CM892" s="149"/>
      <c r="CN892" s="149"/>
      <c r="CO892" s="149"/>
      <c r="CP892" s="149"/>
      <c r="CQ892" s="149"/>
      <c r="CR892" s="149"/>
      <c r="CS892" s="149"/>
      <c r="CT892" s="149"/>
      <c r="CU892" s="149"/>
      <c r="CV892" s="149"/>
      <c r="CW892" s="149"/>
      <c r="CX892" s="149"/>
      <c r="CY892" s="149"/>
      <c r="CZ892" s="149"/>
      <c r="DA892" s="149"/>
      <c r="DB892" s="149"/>
      <c r="DC892" s="149"/>
      <c r="DD892" s="149"/>
      <c r="DE892" s="149"/>
      <c r="DF892" s="149"/>
      <c r="DG892" s="149"/>
      <c r="DH892" s="149"/>
      <c r="DI892" s="149"/>
    </row>
    <row r="893" spans="1:113" s="113" customFormat="1" ht="21.75" hidden="1" customHeight="1">
      <c r="A893" s="129">
        <f>IF(B892&lt;&gt;"",COUNTA(B$6:B892),"")</f>
        <v>887</v>
      </c>
      <c r="B893" s="217">
        <v>4662</v>
      </c>
      <c r="C893" s="249" t="s">
        <v>654</v>
      </c>
      <c r="D893" s="198">
        <v>4801</v>
      </c>
      <c r="E893" s="215" t="str">
        <f>VLOOKUP($B893,'trong tai xe'!A$1:B$201,2,0)</f>
        <v>2.5T</v>
      </c>
      <c r="F893" s="64" t="s">
        <v>96</v>
      </c>
      <c r="G893" s="132" t="str">
        <f>VLOOKUP(F893,Destination!$B$3:$E$337,2,0)</f>
        <v>SONG THAN</v>
      </c>
      <c r="H893" s="133">
        <f>VLOOKUP(F893,Destination!$B$2:$E$337,4,0)</f>
        <v>17</v>
      </c>
      <c r="I893" s="133">
        <f t="shared" si="28"/>
        <v>20</v>
      </c>
      <c r="J893" s="134">
        <f>INDEX(Cost!$A$2:$G$26,MATCH(I893,Cost!$A$2:$A$26,0),MATCH($E893,Cost!$A$2:$G$2,0))</f>
        <v>449720</v>
      </c>
      <c r="K893" s="141"/>
      <c r="L893" s="142"/>
      <c r="M893" s="228">
        <f t="shared" si="29"/>
        <v>449720</v>
      </c>
      <c r="N893" s="230"/>
      <c r="O893" s="144" t="str">
        <f>VLOOKUP($F893,Destination!B$3:G$338,6,0)</f>
        <v>THÙNG</v>
      </c>
      <c r="P893" s="231"/>
      <c r="Q893" s="198"/>
      <c r="AI893" s="149"/>
      <c r="AJ893" s="149"/>
      <c r="AK893" s="149"/>
      <c r="AL893" s="149"/>
      <c r="AM893" s="149"/>
      <c r="AN893" s="149"/>
      <c r="AO893" s="149"/>
      <c r="AP893" s="149"/>
      <c r="AQ893" s="149"/>
      <c r="AR893" s="149"/>
      <c r="AS893" s="149"/>
      <c r="AT893" s="149"/>
      <c r="AU893" s="149"/>
      <c r="AV893" s="149"/>
      <c r="AW893" s="149"/>
      <c r="AX893" s="149"/>
      <c r="AY893" s="149"/>
      <c r="AZ893" s="149"/>
      <c r="BA893" s="149"/>
      <c r="BB893" s="149"/>
      <c r="BC893" s="149"/>
      <c r="BD893" s="149"/>
      <c r="BE893" s="149"/>
      <c r="BF893" s="149"/>
      <c r="BG893" s="149"/>
      <c r="BH893" s="149"/>
      <c r="BI893" s="149"/>
      <c r="BJ893" s="149"/>
      <c r="BK893" s="149"/>
      <c r="BL893" s="149"/>
      <c r="BM893" s="149"/>
      <c r="BN893" s="149"/>
      <c r="BO893" s="149"/>
      <c r="BP893" s="149"/>
      <c r="BQ893" s="149"/>
      <c r="BR893" s="149"/>
      <c r="BS893" s="149"/>
      <c r="BT893" s="149"/>
      <c r="BU893" s="149"/>
      <c r="BV893" s="149"/>
      <c r="BW893" s="149"/>
      <c r="BX893" s="149"/>
      <c r="BY893" s="149"/>
      <c r="BZ893" s="149"/>
      <c r="CA893" s="149"/>
      <c r="CB893" s="149"/>
      <c r="CC893" s="149"/>
      <c r="CD893" s="149"/>
      <c r="CE893" s="149"/>
      <c r="CF893" s="149"/>
      <c r="CG893" s="149"/>
      <c r="CH893" s="149"/>
      <c r="CI893" s="149"/>
      <c r="CJ893" s="149"/>
      <c r="CK893" s="149"/>
      <c r="CL893" s="149"/>
      <c r="CM893" s="149"/>
      <c r="CN893" s="149"/>
      <c r="CO893" s="149"/>
      <c r="CP893" s="149"/>
      <c r="CQ893" s="149"/>
      <c r="CR893" s="149"/>
      <c r="CS893" s="149"/>
      <c r="CT893" s="149"/>
      <c r="CU893" s="149"/>
      <c r="CV893" s="149"/>
      <c r="CW893" s="149"/>
      <c r="CX893" s="149"/>
      <c r="CY893" s="149"/>
      <c r="CZ893" s="149"/>
      <c r="DA893" s="149"/>
      <c r="DB893" s="149"/>
      <c r="DC893" s="149"/>
      <c r="DD893" s="149"/>
      <c r="DE893" s="149"/>
      <c r="DF893" s="149"/>
      <c r="DG893" s="149"/>
      <c r="DH893" s="149"/>
      <c r="DI893" s="149"/>
    </row>
    <row r="894" spans="1:113" s="113" customFormat="1" ht="21.75" hidden="1" customHeight="1">
      <c r="A894" s="129">
        <f>IF(B893&lt;&gt;"",COUNTA(B$6:B893),"")</f>
        <v>888</v>
      </c>
      <c r="B894" s="217">
        <v>5535</v>
      </c>
      <c r="C894" s="249" t="s">
        <v>654</v>
      </c>
      <c r="D894" s="198">
        <v>3235</v>
      </c>
      <c r="E894" s="215" t="str">
        <f>VLOOKUP($B894,'trong tai xe'!A$1:B$201,2,0)</f>
        <v>2.5T</v>
      </c>
      <c r="F894" s="64" t="s">
        <v>69</v>
      </c>
      <c r="G894" s="132" t="str">
        <f>VLOOKUP(F894,Destination!$B$3:$E$337,2,0)</f>
        <v>HCM(Q9)</v>
      </c>
      <c r="H894" s="133">
        <f>VLOOKUP(F894,Destination!$B$2:$E$337,4,0)</f>
        <v>27</v>
      </c>
      <c r="I894" s="133">
        <f t="shared" si="28"/>
        <v>30</v>
      </c>
      <c r="J894" s="134">
        <f>INDEX(Cost!$A$2:$G$26,MATCH(I894,Cost!$A$2:$A$26,0),MATCH($E894,Cost!$A$2:$G$2,0))</f>
        <v>514557</v>
      </c>
      <c r="K894" s="141"/>
      <c r="L894" s="142"/>
      <c r="M894" s="228">
        <f t="shared" si="29"/>
        <v>514557</v>
      </c>
      <c r="N894" s="230"/>
      <c r="O894" s="144" t="str">
        <f>VLOOKUP($F894,Destination!B$3:G$338,6,0)</f>
        <v>THÙNG</v>
      </c>
      <c r="P894" s="231"/>
      <c r="Q894" s="198"/>
      <c r="AI894" s="149"/>
      <c r="AJ894" s="149"/>
      <c r="AK894" s="149"/>
      <c r="AL894" s="149"/>
      <c r="AM894" s="149"/>
      <c r="AN894" s="149"/>
      <c r="AO894" s="149"/>
      <c r="AP894" s="149"/>
      <c r="AQ894" s="149"/>
      <c r="AR894" s="149"/>
      <c r="AS894" s="149"/>
      <c r="AT894" s="149"/>
      <c r="AU894" s="149"/>
      <c r="AV894" s="149"/>
      <c r="AW894" s="149"/>
      <c r="AX894" s="149"/>
      <c r="AY894" s="149"/>
      <c r="AZ894" s="149"/>
      <c r="BA894" s="149"/>
      <c r="BB894" s="149"/>
      <c r="BC894" s="149"/>
      <c r="BD894" s="149"/>
      <c r="BE894" s="149"/>
      <c r="BF894" s="149"/>
      <c r="BG894" s="149"/>
      <c r="BH894" s="149"/>
      <c r="BI894" s="149"/>
      <c r="BJ894" s="149"/>
      <c r="BK894" s="149"/>
      <c r="BL894" s="149"/>
      <c r="BM894" s="149"/>
      <c r="BN894" s="149"/>
      <c r="BO894" s="149"/>
      <c r="BP894" s="149"/>
      <c r="BQ894" s="149"/>
      <c r="BR894" s="149"/>
      <c r="BS894" s="149"/>
      <c r="BT894" s="149"/>
      <c r="BU894" s="149"/>
      <c r="BV894" s="149"/>
      <c r="BW894" s="149"/>
      <c r="BX894" s="149"/>
      <c r="BY894" s="149"/>
      <c r="BZ894" s="149"/>
      <c r="CA894" s="149"/>
      <c r="CB894" s="149"/>
      <c r="CC894" s="149"/>
      <c r="CD894" s="149"/>
      <c r="CE894" s="149"/>
      <c r="CF894" s="149"/>
      <c r="CG894" s="149"/>
      <c r="CH894" s="149"/>
      <c r="CI894" s="149"/>
      <c r="CJ894" s="149"/>
      <c r="CK894" s="149"/>
      <c r="CL894" s="149"/>
      <c r="CM894" s="149"/>
      <c r="CN894" s="149"/>
      <c r="CO894" s="149"/>
      <c r="CP894" s="149"/>
      <c r="CQ894" s="149"/>
      <c r="CR894" s="149"/>
      <c r="CS894" s="149"/>
      <c r="CT894" s="149"/>
      <c r="CU894" s="149"/>
      <c r="CV894" s="149"/>
      <c r="CW894" s="149"/>
      <c r="CX894" s="149"/>
      <c r="CY894" s="149"/>
      <c r="CZ894" s="149"/>
      <c r="DA894" s="149"/>
      <c r="DB894" s="149"/>
      <c r="DC894" s="149"/>
      <c r="DD894" s="149"/>
      <c r="DE894" s="149"/>
      <c r="DF894" s="149"/>
      <c r="DG894" s="149"/>
      <c r="DH894" s="149"/>
      <c r="DI894" s="149"/>
    </row>
    <row r="895" spans="1:113" s="113" customFormat="1" ht="21.75" hidden="1" customHeight="1">
      <c r="A895" s="129">
        <f>IF(B894&lt;&gt;"",COUNTA(B$6:B894),"")</f>
        <v>889</v>
      </c>
      <c r="B895" s="217">
        <v>3297</v>
      </c>
      <c r="C895" s="249" t="s">
        <v>654</v>
      </c>
      <c r="D895" s="198">
        <v>3206</v>
      </c>
      <c r="E895" s="215" t="str">
        <f>VLOOKUP($B895,'trong tai xe'!A$1:B$201,2,0)</f>
        <v>8T</v>
      </c>
      <c r="F895" s="64" t="s">
        <v>91</v>
      </c>
      <c r="G895" s="132" t="str">
        <f>VLOOKUP(F895,Destination!$B$3:$E$337,2,0)</f>
        <v>LONG AN</v>
      </c>
      <c r="H895" s="133">
        <f>VLOOKUP(F895,Destination!$B$2:$E$337,4,0)</f>
        <v>64</v>
      </c>
      <c r="I895" s="133">
        <f t="shared" si="28"/>
        <v>70</v>
      </c>
      <c r="J895" s="134">
        <f>INDEX(Cost!$A$2:$G$26,MATCH(I895,Cost!$A$2:$A$26,0),MATCH($E895,Cost!$A$2:$G$2,0))</f>
        <v>1564565</v>
      </c>
      <c r="K895" s="141"/>
      <c r="L895" s="142"/>
      <c r="M895" s="228">
        <f t="shared" si="29"/>
        <v>1564565</v>
      </c>
      <c r="N895" s="230"/>
      <c r="O895" s="144" t="str">
        <f>VLOOKUP($F895,Destination!B$3:G$338,6,0)</f>
        <v>BOARD</v>
      </c>
      <c r="P895" s="231"/>
      <c r="Q895" s="198"/>
      <c r="AI895" s="149"/>
      <c r="AJ895" s="149"/>
      <c r="AK895" s="149"/>
      <c r="AL895" s="149"/>
      <c r="AM895" s="149"/>
      <c r="AN895" s="149"/>
      <c r="AO895" s="149"/>
      <c r="AP895" s="149"/>
      <c r="AQ895" s="149"/>
      <c r="AR895" s="149"/>
      <c r="AS895" s="149"/>
      <c r="AT895" s="149"/>
      <c r="AU895" s="149"/>
      <c r="AV895" s="149"/>
      <c r="AW895" s="149"/>
      <c r="AX895" s="149"/>
      <c r="AY895" s="149"/>
      <c r="AZ895" s="149"/>
      <c r="BA895" s="149"/>
      <c r="BB895" s="149"/>
      <c r="BC895" s="149"/>
      <c r="BD895" s="149"/>
      <c r="BE895" s="149"/>
      <c r="BF895" s="149"/>
      <c r="BG895" s="149"/>
      <c r="BH895" s="149"/>
      <c r="BI895" s="149"/>
      <c r="BJ895" s="149"/>
      <c r="BK895" s="149"/>
      <c r="BL895" s="149"/>
      <c r="BM895" s="149"/>
      <c r="BN895" s="149"/>
      <c r="BO895" s="149"/>
      <c r="BP895" s="149"/>
      <c r="BQ895" s="149"/>
      <c r="BR895" s="149"/>
      <c r="BS895" s="149"/>
      <c r="BT895" s="149"/>
      <c r="BU895" s="149"/>
      <c r="BV895" s="149"/>
      <c r="BW895" s="149"/>
      <c r="BX895" s="149"/>
      <c r="BY895" s="149"/>
      <c r="BZ895" s="149"/>
      <c r="CA895" s="149"/>
      <c r="CB895" s="149"/>
      <c r="CC895" s="149"/>
      <c r="CD895" s="149"/>
      <c r="CE895" s="149"/>
      <c r="CF895" s="149"/>
      <c r="CG895" s="149"/>
      <c r="CH895" s="149"/>
      <c r="CI895" s="149"/>
      <c r="CJ895" s="149"/>
      <c r="CK895" s="149"/>
      <c r="CL895" s="149"/>
      <c r="CM895" s="149"/>
      <c r="CN895" s="149"/>
      <c r="CO895" s="149"/>
      <c r="CP895" s="149"/>
      <c r="CQ895" s="149"/>
      <c r="CR895" s="149"/>
      <c r="CS895" s="149"/>
      <c r="CT895" s="149"/>
      <c r="CU895" s="149"/>
      <c r="CV895" s="149"/>
      <c r="CW895" s="149"/>
      <c r="CX895" s="149"/>
      <c r="CY895" s="149"/>
      <c r="CZ895" s="149"/>
      <c r="DA895" s="149"/>
      <c r="DB895" s="149"/>
      <c r="DC895" s="149"/>
      <c r="DD895" s="149"/>
      <c r="DE895" s="149"/>
      <c r="DF895" s="149"/>
      <c r="DG895" s="149"/>
      <c r="DH895" s="149"/>
      <c r="DI895" s="149"/>
    </row>
    <row r="896" spans="1:113" s="113" customFormat="1" ht="21.75" hidden="1" customHeight="1">
      <c r="A896" s="129">
        <f>IF(B895&lt;&gt;"",COUNTA(B$6:B895),"")</f>
        <v>890</v>
      </c>
      <c r="B896" s="217">
        <v>19791</v>
      </c>
      <c r="C896" s="249" t="s">
        <v>654</v>
      </c>
      <c r="D896" s="198">
        <v>3212</v>
      </c>
      <c r="E896" s="215" t="str">
        <f>VLOOKUP($B896,'trong tai xe'!A$1:B$201,2,0)</f>
        <v>8T</v>
      </c>
      <c r="F896" s="64" t="s">
        <v>91</v>
      </c>
      <c r="G896" s="132" t="str">
        <f>VLOOKUP(F896,Destination!$B$3:$E$337,2,0)</f>
        <v>LONG AN</v>
      </c>
      <c r="H896" s="133">
        <f>VLOOKUP(F896,Destination!$B$2:$E$337,4,0)</f>
        <v>64</v>
      </c>
      <c r="I896" s="133">
        <f t="shared" si="28"/>
        <v>70</v>
      </c>
      <c r="J896" s="134">
        <f>INDEX(Cost!$A$2:$G$26,MATCH(I896,Cost!$A$2:$A$26,0),MATCH($E896,Cost!$A$2:$G$2,0))</f>
        <v>1564565</v>
      </c>
      <c r="K896" s="141"/>
      <c r="L896" s="142"/>
      <c r="M896" s="228">
        <f t="shared" si="29"/>
        <v>1564565</v>
      </c>
      <c r="N896" s="230"/>
      <c r="O896" s="144" t="str">
        <f>VLOOKUP($F896,Destination!B$3:G$338,6,0)</f>
        <v>BOARD</v>
      </c>
      <c r="P896" s="231"/>
      <c r="Q896" s="198"/>
      <c r="AI896" s="149"/>
      <c r="AJ896" s="149"/>
      <c r="AK896" s="149"/>
      <c r="AL896" s="149"/>
      <c r="AM896" s="149"/>
      <c r="AN896" s="149"/>
      <c r="AO896" s="149"/>
      <c r="AP896" s="149"/>
      <c r="AQ896" s="149"/>
      <c r="AR896" s="149"/>
      <c r="AS896" s="149"/>
      <c r="AT896" s="149"/>
      <c r="AU896" s="149"/>
      <c r="AV896" s="149"/>
      <c r="AW896" s="149"/>
      <c r="AX896" s="149"/>
      <c r="AY896" s="149"/>
      <c r="AZ896" s="149"/>
      <c r="BA896" s="149"/>
      <c r="BB896" s="149"/>
      <c r="BC896" s="149"/>
      <c r="BD896" s="149"/>
      <c r="BE896" s="149"/>
      <c r="BF896" s="149"/>
      <c r="BG896" s="149"/>
      <c r="BH896" s="149"/>
      <c r="BI896" s="149"/>
      <c r="BJ896" s="149"/>
      <c r="BK896" s="149"/>
      <c r="BL896" s="149"/>
      <c r="BM896" s="149"/>
      <c r="BN896" s="149"/>
      <c r="BO896" s="149"/>
      <c r="BP896" s="149"/>
      <c r="BQ896" s="149"/>
      <c r="BR896" s="149"/>
      <c r="BS896" s="149"/>
      <c r="BT896" s="149"/>
      <c r="BU896" s="149"/>
      <c r="BV896" s="149"/>
      <c r="BW896" s="149"/>
      <c r="BX896" s="149"/>
      <c r="BY896" s="149"/>
      <c r="BZ896" s="149"/>
      <c r="CA896" s="149"/>
      <c r="CB896" s="149"/>
      <c r="CC896" s="149"/>
      <c r="CD896" s="149"/>
      <c r="CE896" s="149"/>
      <c r="CF896" s="149"/>
      <c r="CG896" s="149"/>
      <c r="CH896" s="149"/>
      <c r="CI896" s="149"/>
      <c r="CJ896" s="149"/>
      <c r="CK896" s="149"/>
      <c r="CL896" s="149"/>
      <c r="CM896" s="149"/>
      <c r="CN896" s="149"/>
      <c r="CO896" s="149"/>
      <c r="CP896" s="149"/>
      <c r="CQ896" s="149"/>
      <c r="CR896" s="149"/>
      <c r="CS896" s="149"/>
      <c r="CT896" s="149"/>
      <c r="CU896" s="149"/>
      <c r="CV896" s="149"/>
      <c r="CW896" s="149"/>
      <c r="CX896" s="149"/>
      <c r="CY896" s="149"/>
      <c r="CZ896" s="149"/>
      <c r="DA896" s="149"/>
      <c r="DB896" s="149"/>
      <c r="DC896" s="149"/>
      <c r="DD896" s="149"/>
      <c r="DE896" s="149"/>
      <c r="DF896" s="149"/>
      <c r="DG896" s="149"/>
      <c r="DH896" s="149"/>
      <c r="DI896" s="149"/>
    </row>
    <row r="897" spans="1:113" s="113" customFormat="1" ht="21.75" hidden="1" customHeight="1">
      <c r="A897" s="129">
        <f>IF(B896&lt;&gt;"",COUNTA(B$6:B896),"")</f>
        <v>891</v>
      </c>
      <c r="B897" s="217">
        <v>1018</v>
      </c>
      <c r="C897" s="249" t="s">
        <v>654</v>
      </c>
      <c r="D897" s="198">
        <v>4805</v>
      </c>
      <c r="E897" s="215" t="str">
        <f>VLOOKUP($B897,'trong tai xe'!A$1:B$201,2,0)</f>
        <v>5T</v>
      </c>
      <c r="F897" s="64" t="s">
        <v>134</v>
      </c>
      <c r="G897" s="132" t="str">
        <f>VLOOKUP(F897,Destination!$B$3:$E$337,2,0)</f>
        <v>BINH CHUAN</v>
      </c>
      <c r="H897" s="133">
        <f>VLOOKUP(F897,Destination!$B$2:$E$337,4,0)</f>
        <v>11</v>
      </c>
      <c r="I897" s="133">
        <f t="shared" si="28"/>
        <v>20</v>
      </c>
      <c r="J897" s="134">
        <f>INDEX(Cost!$A$2:$G$26,MATCH(I897,Cost!$A$2:$A$26,0),MATCH($E897,Cost!$A$2:$G$2,0))</f>
        <v>604857</v>
      </c>
      <c r="K897" s="141"/>
      <c r="L897" s="142"/>
      <c r="M897" s="228">
        <f t="shared" si="29"/>
        <v>604857</v>
      </c>
      <c r="N897" s="230"/>
      <c r="O897" s="144" t="str">
        <f>VLOOKUP($F897,Destination!B$3:G$338,6,0)</f>
        <v>BOARD</v>
      </c>
      <c r="P897" s="231"/>
      <c r="Q897" s="198"/>
      <c r="AI897" s="149"/>
      <c r="AJ897" s="149"/>
      <c r="AK897" s="149"/>
      <c r="AL897" s="149"/>
      <c r="AM897" s="149"/>
      <c r="AN897" s="149"/>
      <c r="AO897" s="149"/>
      <c r="AP897" s="149"/>
      <c r="AQ897" s="149"/>
      <c r="AR897" s="149"/>
      <c r="AS897" s="149"/>
      <c r="AT897" s="149"/>
      <c r="AU897" s="149"/>
      <c r="AV897" s="149"/>
      <c r="AW897" s="149"/>
      <c r="AX897" s="149"/>
      <c r="AY897" s="149"/>
      <c r="AZ897" s="149"/>
      <c r="BA897" s="149"/>
      <c r="BB897" s="149"/>
      <c r="BC897" s="149"/>
      <c r="BD897" s="149"/>
      <c r="BE897" s="149"/>
      <c r="BF897" s="149"/>
      <c r="BG897" s="149"/>
      <c r="BH897" s="149"/>
      <c r="BI897" s="149"/>
      <c r="BJ897" s="149"/>
      <c r="BK897" s="149"/>
      <c r="BL897" s="149"/>
      <c r="BM897" s="149"/>
      <c r="BN897" s="149"/>
      <c r="BO897" s="149"/>
      <c r="BP897" s="149"/>
      <c r="BQ897" s="149"/>
      <c r="BR897" s="149"/>
      <c r="BS897" s="149"/>
      <c r="BT897" s="149"/>
      <c r="BU897" s="149"/>
      <c r="BV897" s="149"/>
      <c r="BW897" s="149"/>
      <c r="BX897" s="149"/>
      <c r="BY897" s="149"/>
      <c r="BZ897" s="149"/>
      <c r="CA897" s="149"/>
      <c r="CB897" s="149"/>
      <c r="CC897" s="149"/>
      <c r="CD897" s="149"/>
      <c r="CE897" s="149"/>
      <c r="CF897" s="149"/>
      <c r="CG897" s="149"/>
      <c r="CH897" s="149"/>
      <c r="CI897" s="149"/>
      <c r="CJ897" s="149"/>
      <c r="CK897" s="149"/>
      <c r="CL897" s="149"/>
      <c r="CM897" s="149"/>
      <c r="CN897" s="149"/>
      <c r="CO897" s="149"/>
      <c r="CP897" s="149"/>
      <c r="CQ897" s="149"/>
      <c r="CR897" s="149"/>
      <c r="CS897" s="149"/>
      <c r="CT897" s="149"/>
      <c r="CU897" s="149"/>
      <c r="CV897" s="149"/>
      <c r="CW897" s="149"/>
      <c r="CX897" s="149"/>
      <c r="CY897" s="149"/>
      <c r="CZ897" s="149"/>
      <c r="DA897" s="149"/>
      <c r="DB897" s="149"/>
      <c r="DC897" s="149"/>
      <c r="DD897" s="149"/>
      <c r="DE897" s="149"/>
      <c r="DF897" s="149"/>
      <c r="DG897" s="149"/>
      <c r="DH897" s="149"/>
      <c r="DI897" s="149"/>
    </row>
    <row r="898" spans="1:113" s="113" customFormat="1" ht="21.75" hidden="1" customHeight="1">
      <c r="A898" s="129">
        <f>IF(B897&lt;&gt;"",COUNTA(B$6:B897),"")</f>
        <v>892</v>
      </c>
      <c r="B898" s="254" t="s">
        <v>45</v>
      </c>
      <c r="C898" s="249" t="s">
        <v>654</v>
      </c>
      <c r="D898" s="198">
        <v>4806</v>
      </c>
      <c r="E898" s="215" t="str">
        <f>VLOOKUP($B898,'trong tai xe'!A$1:B$201,2,0)</f>
        <v>2.5T</v>
      </c>
      <c r="F898" s="64" t="s">
        <v>90</v>
      </c>
      <c r="G898" s="132" t="str">
        <f>VLOOKUP(F898,Destination!$B$3:$E$337,2,0)</f>
        <v>Binh Duong</v>
      </c>
      <c r="H898" s="133">
        <f>VLOOKUP(F898,Destination!$B$2:$E$337,4,0)</f>
        <v>35</v>
      </c>
      <c r="I898" s="133">
        <f t="shared" si="28"/>
        <v>40</v>
      </c>
      <c r="J898" s="134">
        <f>INDEX(Cost!$A$2:$G$26,MATCH(I898,Cost!$A$2:$A$26,0),MATCH($E898,Cost!$A$2:$G$2,0))</f>
        <v>579395</v>
      </c>
      <c r="K898" s="141"/>
      <c r="L898" s="142"/>
      <c r="M898" s="228">
        <f t="shared" si="29"/>
        <v>579395</v>
      </c>
      <c r="N898" s="230"/>
      <c r="O898" s="144" t="str">
        <f>VLOOKUP($F898,Destination!B$3:G$338,6,0)</f>
        <v>THÙNG</v>
      </c>
      <c r="P898" s="231"/>
      <c r="Q898" s="198"/>
      <c r="AI898" s="149"/>
      <c r="AJ898" s="149"/>
      <c r="AK898" s="149"/>
      <c r="AL898" s="149"/>
      <c r="AM898" s="149"/>
      <c r="AN898" s="149"/>
      <c r="AO898" s="149"/>
      <c r="AP898" s="149"/>
      <c r="AQ898" s="149"/>
      <c r="AR898" s="149"/>
      <c r="AS898" s="149"/>
      <c r="AT898" s="149"/>
      <c r="AU898" s="149"/>
      <c r="AV898" s="149"/>
      <c r="AW898" s="149"/>
      <c r="AX898" s="149"/>
      <c r="AY898" s="149"/>
      <c r="AZ898" s="149"/>
      <c r="BA898" s="149"/>
      <c r="BB898" s="149"/>
      <c r="BC898" s="149"/>
      <c r="BD898" s="149"/>
      <c r="BE898" s="149"/>
      <c r="BF898" s="149"/>
      <c r="BG898" s="149"/>
      <c r="BH898" s="149"/>
      <c r="BI898" s="149"/>
      <c r="BJ898" s="149"/>
      <c r="BK898" s="149"/>
      <c r="BL898" s="149"/>
      <c r="BM898" s="149"/>
      <c r="BN898" s="149"/>
      <c r="BO898" s="149"/>
      <c r="BP898" s="149"/>
      <c r="BQ898" s="149"/>
      <c r="BR898" s="149"/>
      <c r="BS898" s="149"/>
      <c r="BT898" s="149"/>
      <c r="BU898" s="149"/>
      <c r="BV898" s="149"/>
      <c r="BW898" s="149"/>
      <c r="BX898" s="149"/>
      <c r="BY898" s="149"/>
      <c r="BZ898" s="149"/>
      <c r="CA898" s="149"/>
      <c r="CB898" s="149"/>
      <c r="CC898" s="149"/>
      <c r="CD898" s="149"/>
      <c r="CE898" s="149"/>
      <c r="CF898" s="149"/>
      <c r="CG898" s="149"/>
      <c r="CH898" s="149"/>
      <c r="CI898" s="149"/>
      <c r="CJ898" s="149"/>
      <c r="CK898" s="149"/>
      <c r="CL898" s="149"/>
      <c r="CM898" s="149"/>
      <c r="CN898" s="149"/>
      <c r="CO898" s="149"/>
      <c r="CP898" s="149"/>
      <c r="CQ898" s="149"/>
      <c r="CR898" s="149"/>
      <c r="CS898" s="149"/>
      <c r="CT898" s="149"/>
      <c r="CU898" s="149"/>
      <c r="CV898" s="149"/>
      <c r="CW898" s="149"/>
      <c r="CX898" s="149"/>
      <c r="CY898" s="149"/>
      <c r="CZ898" s="149"/>
      <c r="DA898" s="149"/>
      <c r="DB898" s="149"/>
      <c r="DC898" s="149"/>
      <c r="DD898" s="149"/>
      <c r="DE898" s="149"/>
      <c r="DF898" s="149"/>
      <c r="DG898" s="149"/>
      <c r="DH898" s="149"/>
      <c r="DI898" s="149"/>
    </row>
    <row r="899" spans="1:113" s="113" customFormat="1" ht="21.75" hidden="1" customHeight="1">
      <c r="A899" s="129">
        <f>IF(B898&lt;&gt;"",COUNTA(B$6:B898),"")</f>
        <v>893</v>
      </c>
      <c r="B899" s="217">
        <v>46674</v>
      </c>
      <c r="C899" s="249" t="s">
        <v>654</v>
      </c>
      <c r="D899" s="198">
        <v>3181</v>
      </c>
      <c r="E899" s="215" t="str">
        <f>VLOOKUP($B899,'trong tai xe'!A$1:B$201,2,0)</f>
        <v>8T</v>
      </c>
      <c r="F899" s="64" t="s">
        <v>117</v>
      </c>
      <c r="G899" s="132" t="str">
        <f>VLOOKUP(F899,Destination!$B$3:$E$337,2,0)</f>
        <v>Long An</v>
      </c>
      <c r="H899" s="133">
        <f>VLOOKUP(F899,Destination!$B$2:$E$337,4,0)</f>
        <v>93</v>
      </c>
      <c r="I899" s="133">
        <f t="shared" si="28"/>
        <v>100</v>
      </c>
      <c r="J899" s="134">
        <f>INDEX(Cost!$A$2:$G$26,MATCH(I899,Cost!$A$2:$A$26,0),MATCH($E899,Cost!$A$2:$G$2,0))</f>
        <v>1868569</v>
      </c>
      <c r="K899" s="141"/>
      <c r="L899" s="142"/>
      <c r="M899" s="228">
        <f t="shared" si="29"/>
        <v>1868569</v>
      </c>
      <c r="N899" s="230"/>
      <c r="O899" s="144" t="str">
        <f>VLOOKUP($F899,Destination!B$3:G$338,6,0)</f>
        <v>THÙNG</v>
      </c>
      <c r="P899" s="231"/>
      <c r="Q899" s="198"/>
      <c r="AI899" s="149"/>
      <c r="AJ899" s="149"/>
      <c r="AK899" s="149"/>
      <c r="AL899" s="149"/>
      <c r="AM899" s="149"/>
      <c r="AN899" s="149"/>
      <c r="AO899" s="149"/>
      <c r="AP899" s="149"/>
      <c r="AQ899" s="149"/>
      <c r="AR899" s="149"/>
      <c r="AS899" s="149"/>
      <c r="AT899" s="149"/>
      <c r="AU899" s="149"/>
      <c r="AV899" s="149"/>
      <c r="AW899" s="149"/>
      <c r="AX899" s="149"/>
      <c r="AY899" s="149"/>
      <c r="AZ899" s="149"/>
      <c r="BA899" s="149"/>
      <c r="BB899" s="149"/>
      <c r="BC899" s="149"/>
      <c r="BD899" s="149"/>
      <c r="BE899" s="149"/>
      <c r="BF899" s="149"/>
      <c r="BG899" s="149"/>
      <c r="BH899" s="149"/>
      <c r="BI899" s="149"/>
      <c r="BJ899" s="149"/>
      <c r="BK899" s="149"/>
      <c r="BL899" s="149"/>
      <c r="BM899" s="149"/>
      <c r="BN899" s="149"/>
      <c r="BO899" s="149"/>
      <c r="BP899" s="149"/>
      <c r="BQ899" s="149"/>
      <c r="BR899" s="149"/>
      <c r="BS899" s="149"/>
      <c r="BT899" s="149"/>
      <c r="BU899" s="149"/>
      <c r="BV899" s="149"/>
      <c r="BW899" s="149"/>
      <c r="BX899" s="149"/>
      <c r="BY899" s="149"/>
      <c r="BZ899" s="149"/>
      <c r="CA899" s="149"/>
      <c r="CB899" s="149"/>
      <c r="CC899" s="149"/>
      <c r="CD899" s="149"/>
      <c r="CE899" s="149"/>
      <c r="CF899" s="149"/>
      <c r="CG899" s="149"/>
      <c r="CH899" s="149"/>
      <c r="CI899" s="149"/>
      <c r="CJ899" s="149"/>
      <c r="CK899" s="149"/>
      <c r="CL899" s="149"/>
      <c r="CM899" s="149"/>
      <c r="CN899" s="149"/>
      <c r="CO899" s="149"/>
      <c r="CP899" s="149"/>
      <c r="CQ899" s="149"/>
      <c r="CR899" s="149"/>
      <c r="CS899" s="149"/>
      <c r="CT899" s="149"/>
      <c r="CU899" s="149"/>
      <c r="CV899" s="149"/>
      <c r="CW899" s="149"/>
      <c r="CX899" s="149"/>
      <c r="CY899" s="149"/>
      <c r="CZ899" s="149"/>
      <c r="DA899" s="149"/>
      <c r="DB899" s="149"/>
      <c r="DC899" s="149"/>
      <c r="DD899" s="149"/>
      <c r="DE899" s="149"/>
      <c r="DF899" s="149"/>
      <c r="DG899" s="149"/>
      <c r="DH899" s="149"/>
      <c r="DI899" s="149"/>
    </row>
    <row r="900" spans="1:113" s="113" customFormat="1" ht="21.75" hidden="1" customHeight="1">
      <c r="A900" s="129">
        <f>IF(B899&lt;&gt;"",COUNTA(B$6:B899),"")</f>
        <v>894</v>
      </c>
      <c r="B900" s="217">
        <v>8561</v>
      </c>
      <c r="C900" s="249" t="s">
        <v>654</v>
      </c>
      <c r="D900" s="198">
        <v>3147</v>
      </c>
      <c r="E900" s="215" t="str">
        <f>VLOOKUP($B900,'trong tai xe'!A$1:B$201,2,0)</f>
        <v>10T</v>
      </c>
      <c r="F900" s="64" t="s">
        <v>97</v>
      </c>
      <c r="G900" s="132" t="str">
        <f>VLOOKUP(F900,Destination!$B$3:$E$337,2,0)</f>
        <v>Binh Duong</v>
      </c>
      <c r="H900" s="133">
        <f>VLOOKUP(F900,Destination!$B$2:$E$337,4,0)</f>
        <v>1</v>
      </c>
      <c r="I900" s="133">
        <f t="shared" si="28"/>
        <v>10</v>
      </c>
      <c r="J900" s="199">
        <f>INDEX(Cost!$A$2:$G$26,MATCH(I900,Cost!$A$2:$A$26,0),MATCH($E900,Cost!$A$2:$G$2,0))*0.9</f>
        <v>0</v>
      </c>
      <c r="K900" s="141"/>
      <c r="L900" s="142"/>
      <c r="M900" s="228">
        <f t="shared" si="29"/>
        <v>0</v>
      </c>
      <c r="N900" s="230"/>
      <c r="O900" s="144" t="str">
        <f>VLOOKUP($F900,Destination!B$3:G$338,6,0)</f>
        <v>THÙNG</v>
      </c>
      <c r="P900" s="231"/>
      <c r="Q900" s="198"/>
      <c r="AI900" s="149"/>
      <c r="AJ900" s="149"/>
      <c r="AK900" s="149"/>
      <c r="AL900" s="149"/>
      <c r="AM900" s="149"/>
      <c r="AN900" s="149"/>
      <c r="AO900" s="149"/>
      <c r="AP900" s="149"/>
      <c r="AQ900" s="149"/>
      <c r="AR900" s="149"/>
      <c r="AS900" s="149"/>
      <c r="AT900" s="149"/>
      <c r="AU900" s="149"/>
      <c r="AV900" s="149"/>
      <c r="AW900" s="149"/>
      <c r="AX900" s="149"/>
      <c r="AY900" s="149"/>
      <c r="AZ900" s="149"/>
      <c r="BA900" s="149"/>
      <c r="BB900" s="149"/>
      <c r="BC900" s="149"/>
      <c r="BD900" s="149"/>
      <c r="BE900" s="149"/>
      <c r="BF900" s="149"/>
      <c r="BG900" s="149"/>
      <c r="BH900" s="149"/>
      <c r="BI900" s="149"/>
      <c r="BJ900" s="149"/>
      <c r="BK900" s="149"/>
      <c r="BL900" s="149"/>
      <c r="BM900" s="149"/>
      <c r="BN900" s="149"/>
      <c r="BO900" s="149"/>
      <c r="BP900" s="149"/>
      <c r="BQ900" s="149"/>
      <c r="BR900" s="149"/>
      <c r="BS900" s="149"/>
      <c r="BT900" s="149"/>
      <c r="BU900" s="149"/>
      <c r="BV900" s="149"/>
      <c r="BW900" s="149"/>
      <c r="BX900" s="149"/>
      <c r="BY900" s="149"/>
      <c r="BZ900" s="149"/>
      <c r="CA900" s="149"/>
      <c r="CB900" s="149"/>
      <c r="CC900" s="149"/>
      <c r="CD900" s="149"/>
      <c r="CE900" s="149"/>
      <c r="CF900" s="149"/>
      <c r="CG900" s="149"/>
      <c r="CH900" s="149"/>
      <c r="CI900" s="149"/>
      <c r="CJ900" s="149"/>
      <c r="CK900" s="149"/>
      <c r="CL900" s="149"/>
      <c r="CM900" s="149"/>
      <c r="CN900" s="149"/>
      <c r="CO900" s="149"/>
      <c r="CP900" s="149"/>
      <c r="CQ900" s="149"/>
      <c r="CR900" s="149"/>
      <c r="CS900" s="149"/>
      <c r="CT900" s="149"/>
      <c r="CU900" s="149"/>
      <c r="CV900" s="149"/>
      <c r="CW900" s="149"/>
      <c r="CX900" s="149"/>
      <c r="CY900" s="149"/>
      <c r="CZ900" s="149"/>
      <c r="DA900" s="149"/>
      <c r="DB900" s="149"/>
      <c r="DC900" s="149"/>
      <c r="DD900" s="149"/>
      <c r="DE900" s="149"/>
      <c r="DF900" s="149"/>
      <c r="DG900" s="149"/>
      <c r="DH900" s="149"/>
      <c r="DI900" s="149"/>
    </row>
    <row r="901" spans="1:113" s="113" customFormat="1" ht="21.75" hidden="1" customHeight="1">
      <c r="A901" s="129">
        <f>IF(B900&lt;&gt;"",COUNTA(B$6:B900),"")</f>
        <v>895</v>
      </c>
      <c r="B901" s="217">
        <v>13650</v>
      </c>
      <c r="C901" s="249" t="s">
        <v>655</v>
      </c>
      <c r="D901" s="198">
        <v>3242</v>
      </c>
      <c r="E901" s="215" t="str">
        <f>VLOOKUP($B901,'trong tai xe'!A$1:B$201,2,0)</f>
        <v>2.5T</v>
      </c>
      <c r="F901" s="262" t="s">
        <v>413</v>
      </c>
      <c r="G901" s="132" t="str">
        <f>VLOOKUP(F901,Destination!$B$3:$E$337,2,0)</f>
        <v>Binh Duong</v>
      </c>
      <c r="H901" s="133">
        <f>VLOOKUP(F901,Destination!$B$2:$E$337,4,0)</f>
        <v>8</v>
      </c>
      <c r="I901" s="133">
        <f t="shared" si="28"/>
        <v>10</v>
      </c>
      <c r="J901" s="134">
        <f>INDEX(Cost!$A$2:$G$26,MATCH(I901,Cost!$A$2:$A$26,0),MATCH($E901,Cost!$A$2:$G$2,0))</f>
        <v>375157</v>
      </c>
      <c r="K901" s="141"/>
      <c r="L901" s="142"/>
      <c r="M901" s="228">
        <f t="shared" si="29"/>
        <v>375157</v>
      </c>
      <c r="N901" s="230"/>
      <c r="O901" s="144" t="str">
        <f>VLOOKUP($F901,Destination!B$3:G$338,6,0)</f>
        <v>THÙNG</v>
      </c>
      <c r="P901" s="231"/>
      <c r="Q901" s="198"/>
      <c r="AI901" s="149"/>
      <c r="AJ901" s="149"/>
      <c r="AK901" s="149"/>
      <c r="AL901" s="149"/>
      <c r="AM901" s="149"/>
      <c r="AN901" s="149"/>
      <c r="AO901" s="149"/>
      <c r="AP901" s="149"/>
      <c r="AQ901" s="149"/>
      <c r="AR901" s="149"/>
      <c r="AS901" s="149"/>
      <c r="AT901" s="149"/>
      <c r="AU901" s="149"/>
      <c r="AV901" s="149"/>
      <c r="AW901" s="149"/>
      <c r="AX901" s="149"/>
      <c r="AY901" s="149"/>
      <c r="AZ901" s="149"/>
      <c r="BA901" s="149"/>
      <c r="BB901" s="149"/>
      <c r="BC901" s="149"/>
      <c r="BD901" s="149"/>
      <c r="BE901" s="149"/>
      <c r="BF901" s="149"/>
      <c r="BG901" s="149"/>
      <c r="BH901" s="149"/>
      <c r="BI901" s="149"/>
      <c r="BJ901" s="149"/>
      <c r="BK901" s="149"/>
      <c r="BL901" s="149"/>
      <c r="BM901" s="149"/>
      <c r="BN901" s="149"/>
      <c r="BO901" s="149"/>
      <c r="BP901" s="149"/>
      <c r="BQ901" s="149"/>
      <c r="BR901" s="149"/>
      <c r="BS901" s="149"/>
      <c r="BT901" s="149"/>
      <c r="BU901" s="149"/>
      <c r="BV901" s="149"/>
      <c r="BW901" s="149"/>
      <c r="BX901" s="149"/>
      <c r="BY901" s="149"/>
      <c r="BZ901" s="149"/>
      <c r="CA901" s="149"/>
      <c r="CB901" s="149"/>
      <c r="CC901" s="149"/>
      <c r="CD901" s="149"/>
      <c r="CE901" s="149"/>
      <c r="CF901" s="149"/>
      <c r="CG901" s="149"/>
      <c r="CH901" s="149"/>
      <c r="CI901" s="149"/>
      <c r="CJ901" s="149"/>
      <c r="CK901" s="149"/>
      <c r="CL901" s="149"/>
      <c r="CM901" s="149"/>
      <c r="CN901" s="149"/>
      <c r="CO901" s="149"/>
      <c r="CP901" s="149"/>
      <c r="CQ901" s="149"/>
      <c r="CR901" s="149"/>
      <c r="CS901" s="149"/>
      <c r="CT901" s="149"/>
      <c r="CU901" s="149"/>
      <c r="CV901" s="149"/>
      <c r="CW901" s="149"/>
      <c r="CX901" s="149"/>
      <c r="CY901" s="149"/>
      <c r="CZ901" s="149"/>
      <c r="DA901" s="149"/>
      <c r="DB901" s="149"/>
      <c r="DC901" s="149"/>
      <c r="DD901" s="149"/>
      <c r="DE901" s="149"/>
      <c r="DF901" s="149"/>
      <c r="DG901" s="149"/>
      <c r="DH901" s="149"/>
      <c r="DI901" s="149"/>
    </row>
    <row r="902" spans="1:113" s="113" customFormat="1" ht="21.75" hidden="1" customHeight="1">
      <c r="A902" s="129">
        <f>IF(B901&lt;&gt;"",COUNTA(B$6:B901),"")</f>
        <v>896</v>
      </c>
      <c r="B902" s="217">
        <v>1096</v>
      </c>
      <c r="C902" s="249" t="s">
        <v>655</v>
      </c>
      <c r="D902" s="198">
        <v>4823</v>
      </c>
      <c r="E902" s="215" t="str">
        <f>VLOOKUP($B902,'trong tai xe'!A$1:B$201,2,0)</f>
        <v>2.5T</v>
      </c>
      <c r="F902" s="262" t="s">
        <v>96</v>
      </c>
      <c r="G902" s="132" t="str">
        <f>VLOOKUP(F902,Destination!$B$3:$E$337,2,0)</f>
        <v>SONG THAN</v>
      </c>
      <c r="H902" s="133">
        <f>VLOOKUP(F902,Destination!$B$2:$E$337,4,0)</f>
        <v>17</v>
      </c>
      <c r="I902" s="133">
        <f t="shared" si="28"/>
        <v>20</v>
      </c>
      <c r="J902" s="134">
        <f>INDEX(Cost!$A$2:$G$26,MATCH(I902,Cost!$A$2:$A$26,0),MATCH($E902,Cost!$A$2:$G$2,0))</f>
        <v>449720</v>
      </c>
      <c r="K902" s="141"/>
      <c r="L902" s="142"/>
      <c r="M902" s="228">
        <f t="shared" si="29"/>
        <v>449720</v>
      </c>
      <c r="N902" s="230"/>
      <c r="O902" s="144" t="str">
        <f>VLOOKUP($F902,Destination!B$3:G$338,6,0)</f>
        <v>THÙNG</v>
      </c>
      <c r="P902" s="231"/>
      <c r="Q902" s="198"/>
      <c r="AI902" s="149"/>
      <c r="AJ902" s="149"/>
      <c r="AK902" s="149"/>
      <c r="AL902" s="149"/>
      <c r="AM902" s="149"/>
      <c r="AN902" s="149"/>
      <c r="AO902" s="149"/>
      <c r="AP902" s="149"/>
      <c r="AQ902" s="149"/>
      <c r="AR902" s="149"/>
      <c r="AS902" s="149"/>
      <c r="AT902" s="149"/>
      <c r="AU902" s="149"/>
      <c r="AV902" s="149"/>
      <c r="AW902" s="149"/>
      <c r="AX902" s="149"/>
      <c r="AY902" s="149"/>
      <c r="AZ902" s="149"/>
      <c r="BA902" s="149"/>
      <c r="BB902" s="149"/>
      <c r="BC902" s="149"/>
      <c r="BD902" s="149"/>
      <c r="BE902" s="149"/>
      <c r="BF902" s="149"/>
      <c r="BG902" s="149"/>
      <c r="BH902" s="149"/>
      <c r="BI902" s="149"/>
      <c r="BJ902" s="149"/>
      <c r="BK902" s="149"/>
      <c r="BL902" s="149"/>
      <c r="BM902" s="149"/>
      <c r="BN902" s="149"/>
      <c r="BO902" s="149"/>
      <c r="BP902" s="149"/>
      <c r="BQ902" s="149"/>
      <c r="BR902" s="149"/>
      <c r="BS902" s="149"/>
      <c r="BT902" s="149"/>
      <c r="BU902" s="149"/>
      <c r="BV902" s="149"/>
      <c r="BW902" s="149"/>
      <c r="BX902" s="149"/>
      <c r="BY902" s="149"/>
      <c r="BZ902" s="149"/>
      <c r="CA902" s="149"/>
      <c r="CB902" s="149"/>
      <c r="CC902" s="149"/>
      <c r="CD902" s="149"/>
      <c r="CE902" s="149"/>
      <c r="CF902" s="149"/>
      <c r="CG902" s="149"/>
      <c r="CH902" s="149"/>
      <c r="CI902" s="149"/>
      <c r="CJ902" s="149"/>
      <c r="CK902" s="149"/>
      <c r="CL902" s="149"/>
      <c r="CM902" s="149"/>
      <c r="CN902" s="149"/>
      <c r="CO902" s="149"/>
      <c r="CP902" s="149"/>
      <c r="CQ902" s="149"/>
      <c r="CR902" s="149"/>
      <c r="CS902" s="149"/>
      <c r="CT902" s="149"/>
      <c r="CU902" s="149"/>
      <c r="CV902" s="149"/>
      <c r="CW902" s="149"/>
      <c r="CX902" s="149"/>
      <c r="CY902" s="149"/>
      <c r="CZ902" s="149"/>
      <c r="DA902" s="149"/>
      <c r="DB902" s="149"/>
      <c r="DC902" s="149"/>
      <c r="DD902" s="149"/>
      <c r="DE902" s="149"/>
      <c r="DF902" s="149"/>
      <c r="DG902" s="149"/>
      <c r="DH902" s="149"/>
      <c r="DI902" s="149"/>
    </row>
    <row r="903" spans="1:113" s="113" customFormat="1" ht="21.75" hidden="1" customHeight="1">
      <c r="A903" s="129">
        <f>IF(B902&lt;&gt;"",COUNTA(B$6:B902),"")</f>
        <v>897</v>
      </c>
      <c r="B903" s="217">
        <v>13650</v>
      </c>
      <c r="C903" s="249" t="s">
        <v>655</v>
      </c>
      <c r="D903" s="198">
        <v>4851</v>
      </c>
      <c r="E903" s="215" t="str">
        <f>VLOOKUP($B903,'trong tai xe'!A$1:B$201,2,0)</f>
        <v>2.5T</v>
      </c>
      <c r="F903" s="262" t="s">
        <v>96</v>
      </c>
      <c r="G903" s="132" t="str">
        <f>VLOOKUP(F903,Destination!$B$3:$E$337,2,0)</f>
        <v>SONG THAN</v>
      </c>
      <c r="H903" s="133">
        <f>VLOOKUP(F903,Destination!$B$2:$E$337,4,0)</f>
        <v>17</v>
      </c>
      <c r="I903" s="133">
        <f t="shared" si="28"/>
        <v>20</v>
      </c>
      <c r="J903" s="134">
        <f>INDEX(Cost!$A$2:$G$26,MATCH(I903,Cost!$A$2:$A$26,0),MATCH($E903,Cost!$A$2:$G$2,0))</f>
        <v>449720</v>
      </c>
      <c r="K903" s="141"/>
      <c r="L903" s="142"/>
      <c r="M903" s="228">
        <f t="shared" si="29"/>
        <v>449720</v>
      </c>
      <c r="N903" s="230"/>
      <c r="O903" s="144" t="str">
        <f>VLOOKUP($F903,Destination!B$3:G$338,6,0)</f>
        <v>THÙNG</v>
      </c>
      <c r="P903" s="231"/>
      <c r="Q903" s="198"/>
      <c r="AI903" s="149"/>
      <c r="AJ903" s="149"/>
      <c r="AK903" s="149"/>
      <c r="AL903" s="149"/>
      <c r="AM903" s="149"/>
      <c r="AN903" s="149"/>
      <c r="AO903" s="149"/>
      <c r="AP903" s="149"/>
      <c r="AQ903" s="149"/>
      <c r="AR903" s="149"/>
      <c r="AS903" s="149"/>
      <c r="AT903" s="149"/>
      <c r="AU903" s="149"/>
      <c r="AV903" s="149"/>
      <c r="AW903" s="149"/>
      <c r="AX903" s="149"/>
      <c r="AY903" s="149"/>
      <c r="AZ903" s="149"/>
      <c r="BA903" s="149"/>
      <c r="BB903" s="149"/>
      <c r="BC903" s="149"/>
      <c r="BD903" s="149"/>
      <c r="BE903" s="149"/>
      <c r="BF903" s="149"/>
      <c r="BG903" s="149"/>
      <c r="BH903" s="149"/>
      <c r="BI903" s="149"/>
      <c r="BJ903" s="149"/>
      <c r="BK903" s="149"/>
      <c r="BL903" s="149"/>
      <c r="BM903" s="149"/>
      <c r="BN903" s="149"/>
      <c r="BO903" s="149"/>
      <c r="BP903" s="149"/>
      <c r="BQ903" s="149"/>
      <c r="BR903" s="149"/>
      <c r="BS903" s="149"/>
      <c r="BT903" s="149"/>
      <c r="BU903" s="149"/>
      <c r="BV903" s="149"/>
      <c r="BW903" s="149"/>
      <c r="BX903" s="149"/>
      <c r="BY903" s="149"/>
      <c r="BZ903" s="149"/>
      <c r="CA903" s="149"/>
      <c r="CB903" s="149"/>
      <c r="CC903" s="149"/>
      <c r="CD903" s="149"/>
      <c r="CE903" s="149"/>
      <c r="CF903" s="149"/>
      <c r="CG903" s="149"/>
      <c r="CH903" s="149"/>
      <c r="CI903" s="149"/>
      <c r="CJ903" s="149"/>
      <c r="CK903" s="149"/>
      <c r="CL903" s="149"/>
      <c r="CM903" s="149"/>
      <c r="CN903" s="149"/>
      <c r="CO903" s="149"/>
      <c r="CP903" s="149"/>
      <c r="CQ903" s="149"/>
      <c r="CR903" s="149"/>
      <c r="CS903" s="149"/>
      <c r="CT903" s="149"/>
      <c r="CU903" s="149"/>
      <c r="CV903" s="149"/>
      <c r="CW903" s="149"/>
      <c r="CX903" s="149"/>
      <c r="CY903" s="149"/>
      <c r="CZ903" s="149"/>
      <c r="DA903" s="149"/>
      <c r="DB903" s="149"/>
      <c r="DC903" s="149"/>
      <c r="DD903" s="149"/>
      <c r="DE903" s="149"/>
      <c r="DF903" s="149"/>
      <c r="DG903" s="149"/>
      <c r="DH903" s="149"/>
      <c r="DI903" s="149"/>
    </row>
    <row r="904" spans="1:113" s="113" customFormat="1" ht="21.75" hidden="1" customHeight="1">
      <c r="A904" s="129">
        <f>IF(B903&lt;&gt;"",COUNTA(B$6:B903),"")</f>
        <v>898</v>
      </c>
      <c r="B904" s="217">
        <v>18140</v>
      </c>
      <c r="C904" s="249" t="s">
        <v>655</v>
      </c>
      <c r="D904" s="198">
        <v>4809</v>
      </c>
      <c r="E904" s="215" t="str">
        <f>VLOOKUP($B904,'trong tai xe'!A$1:B$201,2,0)</f>
        <v>5T</v>
      </c>
      <c r="F904" s="64" t="s">
        <v>69</v>
      </c>
      <c r="G904" s="132" t="str">
        <f>VLOOKUP(F904,Destination!$B$3:$E$337,2,0)</f>
        <v>HCM(Q9)</v>
      </c>
      <c r="H904" s="133">
        <f>VLOOKUP(F904,Destination!$B$2:$E$337,4,0)</f>
        <v>27</v>
      </c>
      <c r="I904" s="133">
        <f t="shared" ref="I904:I910" si="30">ROUNDUP(H904,-1)</f>
        <v>30</v>
      </c>
      <c r="J904" s="134">
        <f>INDEX(Cost!$A$2:$G$26,MATCH(I904,Cost!$A$2:$A$26,0),MATCH($E904,Cost!$A$2:$G$2,0))</f>
        <v>691065</v>
      </c>
      <c r="K904" s="141"/>
      <c r="L904" s="142"/>
      <c r="M904" s="228">
        <f t="shared" ref="M904:M910" si="31">IF(I904="","",J904+K904)</f>
        <v>691065</v>
      </c>
      <c r="N904" s="230"/>
      <c r="O904" s="144" t="str">
        <f>VLOOKUP($F904,Destination!B$3:G$338,6,0)</f>
        <v>THÙNG</v>
      </c>
      <c r="P904" s="231"/>
      <c r="Q904" s="198"/>
      <c r="AI904" s="149"/>
      <c r="AJ904" s="149"/>
      <c r="AK904" s="149"/>
      <c r="AL904" s="149"/>
      <c r="AM904" s="149"/>
      <c r="AN904" s="149"/>
      <c r="AO904" s="149"/>
      <c r="AP904" s="149"/>
      <c r="AQ904" s="149"/>
      <c r="AR904" s="149"/>
      <c r="AS904" s="149"/>
      <c r="AT904" s="149"/>
      <c r="AU904" s="149"/>
      <c r="AV904" s="149"/>
      <c r="AW904" s="149"/>
      <c r="AX904" s="149"/>
      <c r="AY904" s="149"/>
      <c r="AZ904" s="149"/>
      <c r="BA904" s="149"/>
      <c r="BB904" s="149"/>
      <c r="BC904" s="149"/>
      <c r="BD904" s="149"/>
      <c r="BE904" s="149"/>
      <c r="BF904" s="149"/>
      <c r="BG904" s="149"/>
      <c r="BH904" s="149"/>
      <c r="BI904" s="149"/>
      <c r="BJ904" s="149"/>
      <c r="BK904" s="149"/>
      <c r="BL904" s="149"/>
      <c r="BM904" s="149"/>
      <c r="BN904" s="149"/>
      <c r="BO904" s="149"/>
      <c r="BP904" s="149"/>
      <c r="BQ904" s="149"/>
      <c r="BR904" s="149"/>
      <c r="BS904" s="149"/>
      <c r="BT904" s="149"/>
      <c r="BU904" s="149"/>
      <c r="BV904" s="149"/>
      <c r="BW904" s="149"/>
      <c r="BX904" s="149"/>
      <c r="BY904" s="149"/>
      <c r="BZ904" s="149"/>
      <c r="CA904" s="149"/>
      <c r="CB904" s="149"/>
      <c r="CC904" s="149"/>
      <c r="CD904" s="149"/>
      <c r="CE904" s="149"/>
      <c r="CF904" s="149"/>
      <c r="CG904" s="149"/>
      <c r="CH904" s="149"/>
      <c r="CI904" s="149"/>
      <c r="CJ904" s="149"/>
      <c r="CK904" s="149"/>
      <c r="CL904" s="149"/>
      <c r="CM904" s="149"/>
      <c r="CN904" s="149"/>
      <c r="CO904" s="149"/>
      <c r="CP904" s="149"/>
      <c r="CQ904" s="149"/>
      <c r="CR904" s="149"/>
      <c r="CS904" s="149"/>
      <c r="CT904" s="149"/>
      <c r="CU904" s="149"/>
      <c r="CV904" s="149"/>
      <c r="CW904" s="149"/>
      <c r="CX904" s="149"/>
      <c r="CY904" s="149"/>
      <c r="CZ904" s="149"/>
      <c r="DA904" s="149"/>
      <c r="DB904" s="149"/>
      <c r="DC904" s="149"/>
      <c r="DD904" s="149"/>
      <c r="DE904" s="149"/>
      <c r="DF904" s="149"/>
      <c r="DG904" s="149"/>
      <c r="DH904" s="149"/>
      <c r="DI904" s="149"/>
    </row>
    <row r="905" spans="1:113" s="113" customFormat="1" ht="21.75" hidden="1" customHeight="1">
      <c r="A905" s="129">
        <f>IF(B904&lt;&gt;"",COUNTA(B$6:B904),"")</f>
        <v>899</v>
      </c>
      <c r="B905" s="217">
        <v>1018</v>
      </c>
      <c r="C905" s="249" t="s">
        <v>655</v>
      </c>
      <c r="D905" s="198">
        <v>4837</v>
      </c>
      <c r="E905" s="215" t="str">
        <f>VLOOKUP($B905,'trong tai xe'!A$1:B$201,2,0)</f>
        <v>5T</v>
      </c>
      <c r="F905" s="64" t="s">
        <v>96</v>
      </c>
      <c r="G905" s="132" t="str">
        <f>VLOOKUP(F905,Destination!$B$3:$E$337,2,0)</f>
        <v>SONG THAN</v>
      </c>
      <c r="H905" s="133">
        <f>VLOOKUP(F905,Destination!$B$2:$E$337,4,0)</f>
        <v>17</v>
      </c>
      <c r="I905" s="133">
        <f t="shared" si="30"/>
        <v>20</v>
      </c>
      <c r="J905" s="134">
        <f>INDEX(Cost!$A$2:$G$26,MATCH(I905,Cost!$A$2:$A$26,0),MATCH($E905,Cost!$A$2:$G$2,0))</f>
        <v>604857</v>
      </c>
      <c r="K905" s="141"/>
      <c r="L905" s="142"/>
      <c r="M905" s="228">
        <f t="shared" si="31"/>
        <v>604857</v>
      </c>
      <c r="N905" s="230"/>
      <c r="O905" s="144" t="str">
        <f>VLOOKUP($F905,Destination!B$3:G$338,6,0)</f>
        <v>THÙNG</v>
      </c>
      <c r="P905" s="231"/>
      <c r="Q905" s="198"/>
      <c r="AI905" s="149"/>
      <c r="AJ905" s="149"/>
      <c r="AK905" s="149"/>
      <c r="AL905" s="149"/>
      <c r="AM905" s="149"/>
      <c r="AN905" s="149"/>
      <c r="AO905" s="149"/>
      <c r="AP905" s="149"/>
      <c r="AQ905" s="149"/>
      <c r="AR905" s="149"/>
      <c r="AS905" s="149"/>
      <c r="AT905" s="149"/>
      <c r="AU905" s="149"/>
      <c r="AV905" s="149"/>
      <c r="AW905" s="149"/>
      <c r="AX905" s="149"/>
      <c r="AY905" s="149"/>
      <c r="AZ905" s="149"/>
      <c r="BA905" s="149"/>
      <c r="BB905" s="149"/>
      <c r="BC905" s="149"/>
      <c r="BD905" s="149"/>
      <c r="BE905" s="149"/>
      <c r="BF905" s="149"/>
      <c r="BG905" s="149"/>
      <c r="BH905" s="149"/>
      <c r="BI905" s="149"/>
      <c r="BJ905" s="149"/>
      <c r="BK905" s="149"/>
      <c r="BL905" s="149"/>
      <c r="BM905" s="149"/>
      <c r="BN905" s="149"/>
      <c r="BO905" s="149"/>
      <c r="BP905" s="149"/>
      <c r="BQ905" s="149"/>
      <c r="BR905" s="149"/>
      <c r="BS905" s="149"/>
      <c r="BT905" s="149"/>
      <c r="BU905" s="149"/>
      <c r="BV905" s="149"/>
      <c r="BW905" s="149"/>
      <c r="BX905" s="149"/>
      <c r="BY905" s="149"/>
      <c r="BZ905" s="149"/>
      <c r="CA905" s="149"/>
      <c r="CB905" s="149"/>
      <c r="CC905" s="149"/>
      <c r="CD905" s="149"/>
      <c r="CE905" s="149"/>
      <c r="CF905" s="149"/>
      <c r="CG905" s="149"/>
      <c r="CH905" s="149"/>
      <c r="CI905" s="149"/>
      <c r="CJ905" s="149"/>
      <c r="CK905" s="149"/>
      <c r="CL905" s="149"/>
      <c r="CM905" s="149"/>
      <c r="CN905" s="149"/>
      <c r="CO905" s="149"/>
      <c r="CP905" s="149"/>
      <c r="CQ905" s="149"/>
      <c r="CR905" s="149"/>
      <c r="CS905" s="149"/>
      <c r="CT905" s="149"/>
      <c r="CU905" s="149"/>
      <c r="CV905" s="149"/>
      <c r="CW905" s="149"/>
      <c r="CX905" s="149"/>
      <c r="CY905" s="149"/>
      <c r="CZ905" s="149"/>
      <c r="DA905" s="149"/>
      <c r="DB905" s="149"/>
      <c r="DC905" s="149"/>
      <c r="DD905" s="149"/>
      <c r="DE905" s="149"/>
      <c r="DF905" s="149"/>
      <c r="DG905" s="149"/>
      <c r="DH905" s="149"/>
      <c r="DI905" s="149"/>
    </row>
    <row r="906" spans="1:113" s="113" customFormat="1" ht="21.75" hidden="1" customHeight="1">
      <c r="A906" s="129">
        <f>IF(B905&lt;&gt;"",COUNTA(B$6:B905),"")</f>
        <v>900</v>
      </c>
      <c r="B906" s="217">
        <v>9794</v>
      </c>
      <c r="C906" s="249" t="s">
        <v>655</v>
      </c>
      <c r="D906" s="198">
        <v>3244</v>
      </c>
      <c r="E906" s="215" t="str">
        <f>VLOOKUP($B906,'trong tai xe'!A$1:B$201,2,0)</f>
        <v>2.5T</v>
      </c>
      <c r="F906" s="64" t="s">
        <v>88</v>
      </c>
      <c r="G906" s="132" t="str">
        <f>VLOOKUP(F906,Destination!$B$3:$E$337,2,0)</f>
        <v>HCM</v>
      </c>
      <c r="H906" s="133">
        <f>VLOOKUP(F906,Destination!$B$2:$E$337,4,0)</f>
        <v>35</v>
      </c>
      <c r="I906" s="133">
        <f t="shared" si="30"/>
        <v>40</v>
      </c>
      <c r="J906" s="134">
        <f>INDEX(Cost!$A$2:$G$26,MATCH(I906,Cost!$A$2:$A$26,0),MATCH($E906,Cost!$A$2:$G$2,0))</f>
        <v>579395</v>
      </c>
      <c r="K906" s="141"/>
      <c r="L906" s="142"/>
      <c r="M906" s="228">
        <f t="shared" si="31"/>
        <v>579395</v>
      </c>
      <c r="N906" s="230"/>
      <c r="O906" s="144" t="str">
        <f>VLOOKUP($F906,Destination!B$3:G$338,6,0)</f>
        <v>BOARD</v>
      </c>
      <c r="P906" s="231"/>
      <c r="Q906" s="198"/>
      <c r="AI906" s="149"/>
      <c r="AJ906" s="149"/>
      <c r="AK906" s="149"/>
      <c r="AL906" s="149"/>
      <c r="AM906" s="149"/>
      <c r="AN906" s="149"/>
      <c r="AO906" s="149"/>
      <c r="AP906" s="149"/>
      <c r="AQ906" s="149"/>
      <c r="AR906" s="149"/>
      <c r="AS906" s="149"/>
      <c r="AT906" s="149"/>
      <c r="AU906" s="149"/>
      <c r="AV906" s="149"/>
      <c r="AW906" s="149"/>
      <c r="AX906" s="149"/>
      <c r="AY906" s="149"/>
      <c r="AZ906" s="149"/>
      <c r="BA906" s="149"/>
      <c r="BB906" s="149"/>
      <c r="BC906" s="149"/>
      <c r="BD906" s="149"/>
      <c r="BE906" s="149"/>
      <c r="BF906" s="149"/>
      <c r="BG906" s="149"/>
      <c r="BH906" s="149"/>
      <c r="BI906" s="149"/>
      <c r="BJ906" s="149"/>
      <c r="BK906" s="149"/>
      <c r="BL906" s="149"/>
      <c r="BM906" s="149"/>
      <c r="BN906" s="149"/>
      <c r="BO906" s="149"/>
      <c r="BP906" s="149"/>
      <c r="BQ906" s="149"/>
      <c r="BR906" s="149"/>
      <c r="BS906" s="149"/>
      <c r="BT906" s="149"/>
      <c r="BU906" s="149"/>
      <c r="BV906" s="149"/>
      <c r="BW906" s="149"/>
      <c r="BX906" s="149"/>
      <c r="BY906" s="149"/>
      <c r="BZ906" s="149"/>
      <c r="CA906" s="149"/>
      <c r="CB906" s="149"/>
      <c r="CC906" s="149"/>
      <c r="CD906" s="149"/>
      <c r="CE906" s="149"/>
      <c r="CF906" s="149"/>
      <c r="CG906" s="149"/>
      <c r="CH906" s="149"/>
      <c r="CI906" s="149"/>
      <c r="CJ906" s="149"/>
      <c r="CK906" s="149"/>
      <c r="CL906" s="149"/>
      <c r="CM906" s="149"/>
      <c r="CN906" s="149"/>
      <c r="CO906" s="149"/>
      <c r="CP906" s="149"/>
      <c r="CQ906" s="149"/>
      <c r="CR906" s="149"/>
      <c r="CS906" s="149"/>
      <c r="CT906" s="149"/>
      <c r="CU906" s="149"/>
      <c r="CV906" s="149"/>
      <c r="CW906" s="149"/>
      <c r="CX906" s="149"/>
      <c r="CY906" s="149"/>
      <c r="CZ906" s="149"/>
      <c r="DA906" s="149"/>
      <c r="DB906" s="149"/>
      <c r="DC906" s="149"/>
      <c r="DD906" s="149"/>
      <c r="DE906" s="149"/>
      <c r="DF906" s="149"/>
      <c r="DG906" s="149"/>
      <c r="DH906" s="149"/>
      <c r="DI906" s="149"/>
    </row>
    <row r="907" spans="1:113" s="113" customFormat="1" ht="21.75" hidden="1" customHeight="1">
      <c r="A907" s="129">
        <f>IF(B906&lt;&gt;"",COUNTA(B$6:B906),"")</f>
        <v>901</v>
      </c>
      <c r="B907" s="217">
        <v>14459</v>
      </c>
      <c r="C907" s="249" t="s">
        <v>655</v>
      </c>
      <c r="D907" s="198">
        <v>4826</v>
      </c>
      <c r="E907" s="215" t="str">
        <f>VLOOKUP($B907,'trong tai xe'!A$1:B$201,2,0)</f>
        <v>1.2T</v>
      </c>
      <c r="F907" s="64" t="s">
        <v>69</v>
      </c>
      <c r="G907" s="132" t="str">
        <f>VLOOKUP(F907,Destination!$B$3:$E$337,2,0)</f>
        <v>HCM(Q9)</v>
      </c>
      <c r="H907" s="133">
        <f>VLOOKUP(F907,Destination!$B$2:$E$337,4,0)</f>
        <v>27</v>
      </c>
      <c r="I907" s="133">
        <f t="shared" si="30"/>
        <v>30</v>
      </c>
      <c r="J907" s="134">
        <f>INDEX(Cost!$A$2:$G$26,MATCH(I907,Cost!$A$2:$A$26,0),MATCH($E907,Cost!$A$2:$G$2,0))</f>
        <v>463102</v>
      </c>
      <c r="K907" s="141"/>
      <c r="L907" s="142"/>
      <c r="M907" s="228">
        <f t="shared" si="31"/>
        <v>463102</v>
      </c>
      <c r="N907" s="230"/>
      <c r="O907" s="144" t="str">
        <f>VLOOKUP($F907,Destination!B$3:G$338,6,0)</f>
        <v>THÙNG</v>
      </c>
      <c r="P907" s="231"/>
      <c r="Q907" s="198"/>
      <c r="AI907" s="149"/>
      <c r="AJ907" s="149"/>
      <c r="AK907" s="149"/>
      <c r="AL907" s="149"/>
      <c r="AM907" s="149"/>
      <c r="AN907" s="149"/>
      <c r="AO907" s="149"/>
      <c r="AP907" s="149"/>
      <c r="AQ907" s="149"/>
      <c r="AR907" s="149"/>
      <c r="AS907" s="149"/>
      <c r="AT907" s="149"/>
      <c r="AU907" s="149"/>
      <c r="AV907" s="149"/>
      <c r="AW907" s="149"/>
      <c r="AX907" s="149"/>
      <c r="AY907" s="149"/>
      <c r="AZ907" s="149"/>
      <c r="BA907" s="149"/>
      <c r="BB907" s="149"/>
      <c r="BC907" s="149"/>
      <c r="BD907" s="149"/>
      <c r="BE907" s="149"/>
      <c r="BF907" s="149"/>
      <c r="BG907" s="149"/>
      <c r="BH907" s="149"/>
      <c r="BI907" s="149"/>
      <c r="BJ907" s="149"/>
      <c r="BK907" s="149"/>
      <c r="BL907" s="149"/>
      <c r="BM907" s="149"/>
      <c r="BN907" s="149"/>
      <c r="BO907" s="149"/>
      <c r="BP907" s="149"/>
      <c r="BQ907" s="149"/>
      <c r="BR907" s="149"/>
      <c r="BS907" s="149"/>
      <c r="BT907" s="149"/>
      <c r="BU907" s="149"/>
      <c r="BV907" s="149"/>
      <c r="BW907" s="149"/>
      <c r="BX907" s="149"/>
      <c r="BY907" s="149"/>
      <c r="BZ907" s="149"/>
      <c r="CA907" s="149"/>
      <c r="CB907" s="149"/>
      <c r="CC907" s="149"/>
      <c r="CD907" s="149"/>
      <c r="CE907" s="149"/>
      <c r="CF907" s="149"/>
      <c r="CG907" s="149"/>
      <c r="CH907" s="149"/>
      <c r="CI907" s="149"/>
      <c r="CJ907" s="149"/>
      <c r="CK907" s="149"/>
      <c r="CL907" s="149"/>
      <c r="CM907" s="149"/>
      <c r="CN907" s="149"/>
      <c r="CO907" s="149"/>
      <c r="CP907" s="149"/>
      <c r="CQ907" s="149"/>
      <c r="CR907" s="149"/>
      <c r="CS907" s="149"/>
      <c r="CT907" s="149"/>
      <c r="CU907" s="149"/>
      <c r="CV907" s="149"/>
      <c r="CW907" s="149"/>
      <c r="CX907" s="149"/>
      <c r="CY907" s="149"/>
      <c r="CZ907" s="149"/>
      <c r="DA907" s="149"/>
      <c r="DB907" s="149"/>
      <c r="DC907" s="149"/>
      <c r="DD907" s="149"/>
      <c r="DE907" s="149"/>
      <c r="DF907" s="149"/>
      <c r="DG907" s="149"/>
      <c r="DH907" s="149"/>
      <c r="DI907" s="149"/>
    </row>
    <row r="908" spans="1:113" s="113" customFormat="1" ht="21.75" hidden="1" customHeight="1">
      <c r="A908" s="129">
        <f>IF(B907&lt;&gt;"",COUNTA(B$6:B907),"")</f>
        <v>902</v>
      </c>
      <c r="B908" s="217">
        <v>4662</v>
      </c>
      <c r="C908" s="249" t="s">
        <v>655</v>
      </c>
      <c r="D908" s="198">
        <v>4822</v>
      </c>
      <c r="E908" s="215" t="str">
        <f>VLOOKUP($B908,'trong tai xe'!A$1:B$201,2,0)</f>
        <v>2.5T</v>
      </c>
      <c r="F908" s="64" t="s">
        <v>77</v>
      </c>
      <c r="G908" s="132" t="str">
        <f>VLOOKUP(F908,Destination!$B$3:$E$337,2,0)</f>
        <v>SONG THAN 3</v>
      </c>
      <c r="H908" s="133">
        <f>VLOOKUP(F908,Destination!$B$2:$E$337,4,0)</f>
        <v>24</v>
      </c>
      <c r="I908" s="133">
        <f t="shared" si="30"/>
        <v>30</v>
      </c>
      <c r="J908" s="134">
        <f>INDEX(Cost!$A$2:$G$26,MATCH(I908,Cost!$A$2:$A$26,0),MATCH($E908,Cost!$A$2:$G$2,0))</f>
        <v>514557</v>
      </c>
      <c r="K908" s="141"/>
      <c r="L908" s="142"/>
      <c r="M908" s="228">
        <f t="shared" si="31"/>
        <v>514557</v>
      </c>
      <c r="N908" s="230"/>
      <c r="O908" s="144" t="str">
        <f>VLOOKUP($F908,Destination!B$3:G$338,6,0)</f>
        <v>BOARD</v>
      </c>
      <c r="P908" s="231"/>
      <c r="Q908" s="198"/>
      <c r="AI908" s="149"/>
      <c r="AJ908" s="149"/>
      <c r="AK908" s="149"/>
      <c r="AL908" s="149"/>
      <c r="AM908" s="149"/>
      <c r="AN908" s="149"/>
      <c r="AO908" s="149"/>
      <c r="AP908" s="149"/>
      <c r="AQ908" s="149"/>
      <c r="AR908" s="149"/>
      <c r="AS908" s="149"/>
      <c r="AT908" s="149"/>
      <c r="AU908" s="149"/>
      <c r="AV908" s="149"/>
      <c r="AW908" s="149"/>
      <c r="AX908" s="149"/>
      <c r="AY908" s="149"/>
      <c r="AZ908" s="149"/>
      <c r="BA908" s="149"/>
      <c r="BB908" s="149"/>
      <c r="BC908" s="149"/>
      <c r="BD908" s="149"/>
      <c r="BE908" s="149"/>
      <c r="BF908" s="149"/>
      <c r="BG908" s="149"/>
      <c r="BH908" s="149"/>
      <c r="BI908" s="149"/>
      <c r="BJ908" s="149"/>
      <c r="BK908" s="149"/>
      <c r="BL908" s="149"/>
      <c r="BM908" s="149"/>
      <c r="BN908" s="149"/>
      <c r="BO908" s="149"/>
      <c r="BP908" s="149"/>
      <c r="BQ908" s="149"/>
      <c r="BR908" s="149"/>
      <c r="BS908" s="149"/>
      <c r="BT908" s="149"/>
      <c r="BU908" s="149"/>
      <c r="BV908" s="149"/>
      <c r="BW908" s="149"/>
      <c r="BX908" s="149"/>
      <c r="BY908" s="149"/>
      <c r="BZ908" s="149"/>
      <c r="CA908" s="149"/>
      <c r="CB908" s="149"/>
      <c r="CC908" s="149"/>
      <c r="CD908" s="149"/>
      <c r="CE908" s="149"/>
      <c r="CF908" s="149"/>
      <c r="CG908" s="149"/>
      <c r="CH908" s="149"/>
      <c r="CI908" s="149"/>
      <c r="CJ908" s="149"/>
      <c r="CK908" s="149"/>
      <c r="CL908" s="149"/>
      <c r="CM908" s="149"/>
      <c r="CN908" s="149"/>
      <c r="CO908" s="149"/>
      <c r="CP908" s="149"/>
      <c r="CQ908" s="149"/>
      <c r="CR908" s="149"/>
      <c r="CS908" s="149"/>
      <c r="CT908" s="149"/>
      <c r="CU908" s="149"/>
      <c r="CV908" s="149"/>
      <c r="CW908" s="149"/>
      <c r="CX908" s="149"/>
      <c r="CY908" s="149"/>
      <c r="CZ908" s="149"/>
      <c r="DA908" s="149"/>
      <c r="DB908" s="149"/>
      <c r="DC908" s="149"/>
      <c r="DD908" s="149"/>
      <c r="DE908" s="149"/>
      <c r="DF908" s="149"/>
      <c r="DG908" s="149"/>
      <c r="DH908" s="149"/>
      <c r="DI908" s="149"/>
    </row>
    <row r="909" spans="1:113" s="113" customFormat="1" ht="21.75" hidden="1" customHeight="1">
      <c r="A909" s="129">
        <f>IF(B908&lt;&gt;"",COUNTA(B$6:B908),"")</f>
        <v>903</v>
      </c>
      <c r="B909" s="217">
        <v>5535</v>
      </c>
      <c r="C909" s="249" t="s">
        <v>655</v>
      </c>
      <c r="D909" s="198">
        <v>4821</v>
      </c>
      <c r="E909" s="215" t="str">
        <f>VLOOKUP($B909,'trong tai xe'!A$1:B$201,2,0)</f>
        <v>2.5T</v>
      </c>
      <c r="F909" s="64" t="s">
        <v>78</v>
      </c>
      <c r="G909" s="132" t="str">
        <f>VLOOKUP(F909,Destination!$B$3:$E$337,2,0)</f>
        <v>HCM</v>
      </c>
      <c r="H909" s="133">
        <f>VLOOKUP(F909,Destination!$B$2:$E$337,4,0)</f>
        <v>35</v>
      </c>
      <c r="I909" s="133">
        <f t="shared" si="30"/>
        <v>40</v>
      </c>
      <c r="J909" s="134">
        <f>INDEX(Cost!$A$2:$G$26,MATCH(I909,Cost!$A$2:$A$26,0),MATCH($E909,Cost!$A$2:$G$2,0))</f>
        <v>579395</v>
      </c>
      <c r="K909" s="141"/>
      <c r="L909" s="142"/>
      <c r="M909" s="228">
        <f t="shared" si="31"/>
        <v>579395</v>
      </c>
      <c r="N909" s="230"/>
      <c r="O909" s="144" t="str">
        <f>VLOOKUP($F909,Destination!B$3:G$338,6,0)</f>
        <v>THÙNG</v>
      </c>
      <c r="P909" s="231"/>
      <c r="Q909" s="198"/>
      <c r="AI909" s="149"/>
      <c r="AJ909" s="149"/>
      <c r="AK909" s="149"/>
      <c r="AL909" s="149"/>
      <c r="AM909" s="149"/>
      <c r="AN909" s="149"/>
      <c r="AO909" s="149"/>
      <c r="AP909" s="149"/>
      <c r="AQ909" s="149"/>
      <c r="AR909" s="149"/>
      <c r="AS909" s="149"/>
      <c r="AT909" s="149"/>
      <c r="AU909" s="149"/>
      <c r="AV909" s="149"/>
      <c r="AW909" s="149"/>
      <c r="AX909" s="149"/>
      <c r="AY909" s="149"/>
      <c r="AZ909" s="149"/>
      <c r="BA909" s="149"/>
      <c r="BB909" s="149"/>
      <c r="BC909" s="149"/>
      <c r="BD909" s="149"/>
      <c r="BE909" s="149"/>
      <c r="BF909" s="149"/>
      <c r="BG909" s="149"/>
      <c r="BH909" s="149"/>
      <c r="BI909" s="149"/>
      <c r="BJ909" s="149"/>
      <c r="BK909" s="149"/>
      <c r="BL909" s="149"/>
      <c r="BM909" s="149"/>
      <c r="BN909" s="149"/>
      <c r="BO909" s="149"/>
      <c r="BP909" s="149"/>
      <c r="BQ909" s="149"/>
      <c r="BR909" s="149"/>
      <c r="BS909" s="149"/>
      <c r="BT909" s="149"/>
      <c r="BU909" s="149"/>
      <c r="BV909" s="149"/>
      <c r="BW909" s="149"/>
      <c r="BX909" s="149"/>
      <c r="BY909" s="149"/>
      <c r="BZ909" s="149"/>
      <c r="CA909" s="149"/>
      <c r="CB909" s="149"/>
      <c r="CC909" s="149"/>
      <c r="CD909" s="149"/>
      <c r="CE909" s="149"/>
      <c r="CF909" s="149"/>
      <c r="CG909" s="149"/>
      <c r="CH909" s="149"/>
      <c r="CI909" s="149"/>
      <c r="CJ909" s="149"/>
      <c r="CK909" s="149"/>
      <c r="CL909" s="149"/>
      <c r="CM909" s="149"/>
      <c r="CN909" s="149"/>
      <c r="CO909" s="149"/>
      <c r="CP909" s="149"/>
      <c r="CQ909" s="149"/>
      <c r="CR909" s="149"/>
      <c r="CS909" s="149"/>
      <c r="CT909" s="149"/>
      <c r="CU909" s="149"/>
      <c r="CV909" s="149"/>
      <c r="CW909" s="149"/>
      <c r="CX909" s="149"/>
      <c r="CY909" s="149"/>
      <c r="CZ909" s="149"/>
      <c r="DA909" s="149"/>
      <c r="DB909" s="149"/>
      <c r="DC909" s="149"/>
      <c r="DD909" s="149"/>
      <c r="DE909" s="149"/>
      <c r="DF909" s="149"/>
      <c r="DG909" s="149"/>
      <c r="DH909" s="149"/>
      <c r="DI909" s="149"/>
    </row>
    <row r="910" spans="1:113" s="113" customFormat="1" ht="21.75" hidden="1" customHeight="1">
      <c r="A910" s="129">
        <f>IF(B909&lt;&gt;"",COUNTA(B$6:B909),"")</f>
        <v>904</v>
      </c>
      <c r="B910" s="217">
        <v>3297</v>
      </c>
      <c r="C910" s="249" t="s">
        <v>655</v>
      </c>
      <c r="D910" s="198">
        <v>4820</v>
      </c>
      <c r="E910" s="215" t="str">
        <f>VLOOKUP($B910,'trong tai xe'!A$1:B$201,2,0)</f>
        <v>8T</v>
      </c>
      <c r="F910" s="64" t="s">
        <v>96</v>
      </c>
      <c r="G910" s="132" t="str">
        <f>VLOOKUP(F910,Destination!$B$3:$E$337,2,0)</f>
        <v>SONG THAN</v>
      </c>
      <c r="H910" s="133">
        <f>VLOOKUP(F910,Destination!$B$2:$E$337,4,0)</f>
        <v>17</v>
      </c>
      <c r="I910" s="133">
        <f t="shared" si="30"/>
        <v>20</v>
      </c>
      <c r="J910" s="134">
        <f>INDEX(Cost!$A$2:$G$26,MATCH(I910,Cost!$A$2:$A$26,0),MATCH($E910,Cost!$A$2:$G$2,0))</f>
        <v>1057891</v>
      </c>
      <c r="K910" s="141"/>
      <c r="L910" s="142"/>
      <c r="M910" s="228">
        <f t="shared" si="31"/>
        <v>1057891</v>
      </c>
      <c r="N910" s="230"/>
      <c r="O910" s="144" t="str">
        <f>VLOOKUP($F910,Destination!B$3:G$338,6,0)</f>
        <v>THÙNG</v>
      </c>
      <c r="P910" s="231"/>
      <c r="Q910" s="198"/>
      <c r="AI910" s="149"/>
      <c r="AJ910" s="149"/>
      <c r="AK910" s="149"/>
      <c r="AL910" s="149"/>
      <c r="AM910" s="149"/>
      <c r="AN910" s="149"/>
      <c r="AO910" s="149"/>
      <c r="AP910" s="149"/>
      <c r="AQ910" s="149"/>
      <c r="AR910" s="149"/>
      <c r="AS910" s="149"/>
      <c r="AT910" s="149"/>
      <c r="AU910" s="149"/>
      <c r="AV910" s="149"/>
      <c r="AW910" s="149"/>
      <c r="AX910" s="149"/>
      <c r="AY910" s="149"/>
      <c r="AZ910" s="149"/>
      <c r="BA910" s="149"/>
      <c r="BB910" s="149"/>
      <c r="BC910" s="149"/>
      <c r="BD910" s="149"/>
      <c r="BE910" s="149"/>
      <c r="BF910" s="149"/>
      <c r="BG910" s="149"/>
      <c r="BH910" s="149"/>
      <c r="BI910" s="149"/>
      <c r="BJ910" s="149"/>
      <c r="BK910" s="149"/>
      <c r="BL910" s="149"/>
      <c r="BM910" s="149"/>
      <c r="BN910" s="149"/>
      <c r="BO910" s="149"/>
      <c r="BP910" s="149"/>
      <c r="BQ910" s="149"/>
      <c r="BR910" s="149"/>
      <c r="BS910" s="149"/>
      <c r="BT910" s="149"/>
      <c r="BU910" s="149"/>
      <c r="BV910" s="149"/>
      <c r="BW910" s="149"/>
      <c r="BX910" s="149"/>
      <c r="BY910" s="149"/>
      <c r="BZ910" s="149"/>
      <c r="CA910" s="149"/>
      <c r="CB910" s="149"/>
      <c r="CC910" s="149"/>
      <c r="CD910" s="149"/>
      <c r="CE910" s="149"/>
      <c r="CF910" s="149"/>
      <c r="CG910" s="149"/>
      <c r="CH910" s="149"/>
      <c r="CI910" s="149"/>
      <c r="CJ910" s="149"/>
      <c r="CK910" s="149"/>
      <c r="CL910" s="149"/>
      <c r="CM910" s="149"/>
      <c r="CN910" s="149"/>
      <c r="CO910" s="149"/>
      <c r="CP910" s="149"/>
      <c r="CQ910" s="149"/>
      <c r="CR910" s="149"/>
      <c r="CS910" s="149"/>
      <c r="CT910" s="149"/>
      <c r="CU910" s="149"/>
      <c r="CV910" s="149"/>
      <c r="CW910" s="149"/>
      <c r="CX910" s="149"/>
      <c r="CY910" s="149"/>
      <c r="CZ910" s="149"/>
      <c r="DA910" s="149"/>
      <c r="DB910" s="149"/>
      <c r="DC910" s="149"/>
      <c r="DD910" s="149"/>
      <c r="DE910" s="149"/>
      <c r="DF910" s="149"/>
      <c r="DG910" s="149"/>
      <c r="DH910" s="149"/>
      <c r="DI910" s="149"/>
    </row>
    <row r="911" spans="1:113" s="113" customFormat="1" ht="21.75" hidden="1" customHeight="1">
      <c r="A911" s="129">
        <f>IF(B910&lt;&gt;"",COUNTA(B$6:B910),"")</f>
        <v>905</v>
      </c>
      <c r="B911" s="254" t="s">
        <v>45</v>
      </c>
      <c r="C911" s="249" t="s">
        <v>655</v>
      </c>
      <c r="D911" s="198">
        <v>3250</v>
      </c>
      <c r="E911" s="215" t="str">
        <f>VLOOKUP($B911,'trong tai xe'!A$1:B$201,2,0)</f>
        <v>2.5T</v>
      </c>
      <c r="F911" s="64" t="s">
        <v>103</v>
      </c>
      <c r="G911" s="132" t="str">
        <f>VLOOKUP(F911,Destination!$B$3:$E$337,2,0)</f>
        <v>Binh Duong</v>
      </c>
      <c r="H911" s="133">
        <f>VLOOKUP(F911,Destination!$B$2:$E$337,4,0)</f>
        <v>25</v>
      </c>
      <c r="I911" s="133">
        <f t="shared" ref="I911:I974" si="32">ROUNDUP(H911,-1)</f>
        <v>30</v>
      </c>
      <c r="J911" s="134">
        <f>INDEX(Cost!$A$2:$G$26,MATCH(I911,Cost!$A$2:$A$26,0),MATCH($E911,Cost!$A$2:$G$2,0))</f>
        <v>514557</v>
      </c>
      <c r="K911" s="141"/>
      <c r="L911" s="142"/>
      <c r="M911" s="228">
        <f t="shared" ref="M911:M974" si="33">IF(I911="","",J911+K911)</f>
        <v>514557</v>
      </c>
      <c r="N911" s="230"/>
      <c r="O911" s="144" t="str">
        <f>VLOOKUP($F911,Destination!B$3:G$338,6,0)</f>
        <v>BOARD</v>
      </c>
      <c r="P911" s="231"/>
      <c r="Q911" s="198"/>
      <c r="AI911" s="149"/>
      <c r="AJ911" s="149"/>
      <c r="AK911" s="149"/>
      <c r="AL911" s="149"/>
      <c r="AM911" s="149"/>
      <c r="AN911" s="149"/>
      <c r="AO911" s="149"/>
      <c r="AP911" s="149"/>
      <c r="AQ911" s="149"/>
      <c r="AR911" s="149"/>
      <c r="AS911" s="149"/>
      <c r="AT911" s="149"/>
      <c r="AU911" s="149"/>
      <c r="AV911" s="149"/>
      <c r="AW911" s="149"/>
      <c r="AX911" s="149"/>
      <c r="AY911" s="149"/>
      <c r="AZ911" s="149"/>
      <c r="BA911" s="149"/>
      <c r="BB911" s="149"/>
      <c r="BC911" s="149"/>
      <c r="BD911" s="149"/>
      <c r="BE911" s="149"/>
      <c r="BF911" s="149"/>
      <c r="BG911" s="149"/>
      <c r="BH911" s="149"/>
      <c r="BI911" s="149"/>
      <c r="BJ911" s="149"/>
      <c r="BK911" s="149"/>
      <c r="BL911" s="149"/>
      <c r="BM911" s="149"/>
      <c r="BN911" s="149"/>
      <c r="BO911" s="149"/>
      <c r="BP911" s="149"/>
      <c r="BQ911" s="149"/>
      <c r="BR911" s="149"/>
      <c r="BS911" s="149"/>
      <c r="BT911" s="149"/>
      <c r="BU911" s="149"/>
      <c r="BV911" s="149"/>
      <c r="BW911" s="149"/>
      <c r="BX911" s="149"/>
      <c r="BY911" s="149"/>
      <c r="BZ911" s="149"/>
      <c r="CA911" s="149"/>
      <c r="CB911" s="149"/>
      <c r="CC911" s="149"/>
      <c r="CD911" s="149"/>
      <c r="CE911" s="149"/>
      <c r="CF911" s="149"/>
      <c r="CG911" s="149"/>
      <c r="CH911" s="149"/>
      <c r="CI911" s="149"/>
      <c r="CJ911" s="149"/>
      <c r="CK911" s="149"/>
      <c r="CL911" s="149"/>
      <c r="CM911" s="149"/>
      <c r="CN911" s="149"/>
      <c r="CO911" s="149"/>
      <c r="CP911" s="149"/>
      <c r="CQ911" s="149"/>
      <c r="CR911" s="149"/>
      <c r="CS911" s="149"/>
      <c r="CT911" s="149"/>
      <c r="CU911" s="149"/>
      <c r="CV911" s="149"/>
      <c r="CW911" s="149"/>
      <c r="CX911" s="149"/>
      <c r="CY911" s="149"/>
      <c r="CZ911" s="149"/>
      <c r="DA911" s="149"/>
      <c r="DB911" s="149"/>
      <c r="DC911" s="149"/>
      <c r="DD911" s="149"/>
      <c r="DE911" s="149"/>
      <c r="DF911" s="149"/>
      <c r="DG911" s="149"/>
      <c r="DH911" s="149"/>
      <c r="DI911" s="149"/>
    </row>
    <row r="912" spans="1:113" s="113" customFormat="1" ht="21.75" hidden="1" customHeight="1">
      <c r="A912" s="129">
        <f>IF(B911&lt;&gt;"",COUNTA(B$6:B911),"")</f>
        <v>906</v>
      </c>
      <c r="B912" s="217">
        <v>7138</v>
      </c>
      <c r="C912" s="249" t="s">
        <v>655</v>
      </c>
      <c r="D912" s="198">
        <v>3248</v>
      </c>
      <c r="E912" s="215" t="str">
        <f>VLOOKUP($B912,'trong tai xe'!A$1:B$201,2,0)</f>
        <v>8T</v>
      </c>
      <c r="F912" s="64" t="s">
        <v>103</v>
      </c>
      <c r="G912" s="132" t="str">
        <f>VLOOKUP(F912,Destination!$B$3:$E$337,2,0)</f>
        <v>Binh Duong</v>
      </c>
      <c r="H912" s="133">
        <f>VLOOKUP(F912,Destination!$B$2:$E$337,4,0)</f>
        <v>25</v>
      </c>
      <c r="I912" s="133">
        <f t="shared" si="32"/>
        <v>30</v>
      </c>
      <c r="J912" s="134">
        <f>INDEX(Cost!$A$2:$G$26,MATCH(I912,Cost!$A$2:$A$26,0),MATCH($E912,Cost!$A$2:$G$2,0))</f>
        <v>1159225</v>
      </c>
      <c r="K912" s="141"/>
      <c r="L912" s="142"/>
      <c r="M912" s="228">
        <f t="shared" si="33"/>
        <v>1159225</v>
      </c>
      <c r="N912" s="230"/>
      <c r="O912" s="144" t="str">
        <f>VLOOKUP($F912,Destination!B$3:G$338,6,0)</f>
        <v>BOARD</v>
      </c>
      <c r="P912" s="231"/>
      <c r="Q912" s="198"/>
      <c r="AI912" s="149"/>
      <c r="AJ912" s="149"/>
      <c r="AK912" s="149"/>
      <c r="AL912" s="149"/>
      <c r="AM912" s="149"/>
      <c r="AN912" s="149"/>
      <c r="AO912" s="149"/>
      <c r="AP912" s="149"/>
      <c r="AQ912" s="149"/>
      <c r="AR912" s="149"/>
      <c r="AS912" s="149"/>
      <c r="AT912" s="149"/>
      <c r="AU912" s="149"/>
      <c r="AV912" s="149"/>
      <c r="AW912" s="149"/>
      <c r="AX912" s="149"/>
      <c r="AY912" s="149"/>
      <c r="AZ912" s="149"/>
      <c r="BA912" s="149"/>
      <c r="BB912" s="149"/>
      <c r="BC912" s="149"/>
      <c r="BD912" s="149"/>
      <c r="BE912" s="149"/>
      <c r="BF912" s="149"/>
      <c r="BG912" s="149"/>
      <c r="BH912" s="149"/>
      <c r="BI912" s="149"/>
      <c r="BJ912" s="149"/>
      <c r="BK912" s="149"/>
      <c r="BL912" s="149"/>
      <c r="BM912" s="149"/>
      <c r="BN912" s="149"/>
      <c r="BO912" s="149"/>
      <c r="BP912" s="149"/>
      <c r="BQ912" s="149"/>
      <c r="BR912" s="149"/>
      <c r="BS912" s="149"/>
      <c r="BT912" s="149"/>
      <c r="BU912" s="149"/>
      <c r="BV912" s="149"/>
      <c r="BW912" s="149"/>
      <c r="BX912" s="149"/>
      <c r="BY912" s="149"/>
      <c r="BZ912" s="149"/>
      <c r="CA912" s="149"/>
      <c r="CB912" s="149"/>
      <c r="CC912" s="149"/>
      <c r="CD912" s="149"/>
      <c r="CE912" s="149"/>
      <c r="CF912" s="149"/>
      <c r="CG912" s="149"/>
      <c r="CH912" s="149"/>
      <c r="CI912" s="149"/>
      <c r="CJ912" s="149"/>
      <c r="CK912" s="149"/>
      <c r="CL912" s="149"/>
      <c r="CM912" s="149"/>
      <c r="CN912" s="149"/>
      <c r="CO912" s="149"/>
      <c r="CP912" s="149"/>
      <c r="CQ912" s="149"/>
      <c r="CR912" s="149"/>
      <c r="CS912" s="149"/>
      <c r="CT912" s="149"/>
      <c r="CU912" s="149"/>
      <c r="CV912" s="149"/>
      <c r="CW912" s="149"/>
      <c r="CX912" s="149"/>
      <c r="CY912" s="149"/>
      <c r="CZ912" s="149"/>
      <c r="DA912" s="149"/>
      <c r="DB912" s="149"/>
      <c r="DC912" s="149"/>
      <c r="DD912" s="149"/>
      <c r="DE912" s="149"/>
      <c r="DF912" s="149"/>
      <c r="DG912" s="149"/>
      <c r="DH912" s="149"/>
      <c r="DI912" s="149"/>
    </row>
    <row r="913" spans="1:113" s="113" customFormat="1" ht="21.75" hidden="1" customHeight="1">
      <c r="A913" s="129">
        <f>IF(B912&lt;&gt;"",COUNTA(B$6:B912),"")</f>
        <v>907</v>
      </c>
      <c r="B913" s="217">
        <v>44457</v>
      </c>
      <c r="C913" s="249" t="s">
        <v>655</v>
      </c>
      <c r="D913" s="198">
        <v>3247</v>
      </c>
      <c r="E913" s="215" t="str">
        <f>VLOOKUP($B913,'trong tai xe'!A$1:B$201,2,0)</f>
        <v>2.5T</v>
      </c>
      <c r="F913" s="64" t="s">
        <v>69</v>
      </c>
      <c r="G913" s="132" t="str">
        <f>VLOOKUP(F913,Destination!$B$3:$E$337,2,0)</f>
        <v>HCM(Q9)</v>
      </c>
      <c r="H913" s="133">
        <f>VLOOKUP(F913,Destination!$B$2:$E$337,4,0)</f>
        <v>27</v>
      </c>
      <c r="I913" s="133">
        <f t="shared" si="32"/>
        <v>30</v>
      </c>
      <c r="J913" s="134">
        <f>INDEX(Cost!$A$2:$G$26,MATCH(I913,Cost!$A$2:$A$26,0),MATCH($E913,Cost!$A$2:$G$2,0))</f>
        <v>514557</v>
      </c>
      <c r="K913" s="141"/>
      <c r="L913" s="142"/>
      <c r="M913" s="228">
        <f t="shared" si="33"/>
        <v>514557</v>
      </c>
      <c r="N913" s="230"/>
      <c r="O913" s="144" t="str">
        <f>VLOOKUP($F913,Destination!B$3:G$338,6,0)</f>
        <v>THÙNG</v>
      </c>
      <c r="P913" s="231"/>
      <c r="Q913" s="198"/>
      <c r="AI913" s="149"/>
      <c r="AJ913" s="149"/>
      <c r="AK913" s="149"/>
      <c r="AL913" s="149"/>
      <c r="AM913" s="149"/>
      <c r="AN913" s="149"/>
      <c r="AO913" s="149"/>
      <c r="AP913" s="149"/>
      <c r="AQ913" s="149"/>
      <c r="AR913" s="149"/>
      <c r="AS913" s="149"/>
      <c r="AT913" s="149"/>
      <c r="AU913" s="149"/>
      <c r="AV913" s="149"/>
      <c r="AW913" s="149"/>
      <c r="AX913" s="149"/>
      <c r="AY913" s="149"/>
      <c r="AZ913" s="149"/>
      <c r="BA913" s="149"/>
      <c r="BB913" s="149"/>
      <c r="BC913" s="149"/>
      <c r="BD913" s="149"/>
      <c r="BE913" s="149"/>
      <c r="BF913" s="149"/>
      <c r="BG913" s="149"/>
      <c r="BH913" s="149"/>
      <c r="BI913" s="149"/>
      <c r="BJ913" s="149"/>
      <c r="BK913" s="149"/>
      <c r="BL913" s="149"/>
      <c r="BM913" s="149"/>
      <c r="BN913" s="149"/>
      <c r="BO913" s="149"/>
      <c r="BP913" s="149"/>
      <c r="BQ913" s="149"/>
      <c r="BR913" s="149"/>
      <c r="BS913" s="149"/>
      <c r="BT913" s="149"/>
      <c r="BU913" s="149"/>
      <c r="BV913" s="149"/>
      <c r="BW913" s="149"/>
      <c r="BX913" s="149"/>
      <c r="BY913" s="149"/>
      <c r="BZ913" s="149"/>
      <c r="CA913" s="149"/>
      <c r="CB913" s="149"/>
      <c r="CC913" s="149"/>
      <c r="CD913" s="149"/>
      <c r="CE913" s="149"/>
      <c r="CF913" s="149"/>
      <c r="CG913" s="149"/>
      <c r="CH913" s="149"/>
      <c r="CI913" s="149"/>
      <c r="CJ913" s="149"/>
      <c r="CK913" s="149"/>
      <c r="CL913" s="149"/>
      <c r="CM913" s="149"/>
      <c r="CN913" s="149"/>
      <c r="CO913" s="149"/>
      <c r="CP913" s="149"/>
      <c r="CQ913" s="149"/>
      <c r="CR913" s="149"/>
      <c r="CS913" s="149"/>
      <c r="CT913" s="149"/>
      <c r="CU913" s="149"/>
      <c r="CV913" s="149"/>
      <c r="CW913" s="149"/>
      <c r="CX913" s="149"/>
      <c r="CY913" s="149"/>
      <c r="CZ913" s="149"/>
      <c r="DA913" s="149"/>
      <c r="DB913" s="149"/>
      <c r="DC913" s="149"/>
      <c r="DD913" s="149"/>
      <c r="DE913" s="149"/>
      <c r="DF913" s="149"/>
      <c r="DG913" s="149"/>
      <c r="DH913" s="149"/>
      <c r="DI913" s="149"/>
    </row>
    <row r="914" spans="1:113" s="113" customFormat="1" ht="21.75" hidden="1" customHeight="1">
      <c r="A914" s="129">
        <f>IF(B913&lt;&gt;"",COUNTA(B$6:B913),"")</f>
        <v>908</v>
      </c>
      <c r="B914" s="217">
        <v>64551</v>
      </c>
      <c r="C914" s="249" t="s">
        <v>655</v>
      </c>
      <c r="D914" s="198">
        <v>3246</v>
      </c>
      <c r="E914" s="215" t="str">
        <f>VLOOKUP($B914,'trong tai xe'!A$1:B$201,2,0)</f>
        <v>5T</v>
      </c>
      <c r="F914" s="64" t="s">
        <v>69</v>
      </c>
      <c r="G914" s="132" t="str">
        <f>VLOOKUP(F914,Destination!$B$3:$E$337,2,0)</f>
        <v>HCM(Q9)</v>
      </c>
      <c r="H914" s="133">
        <f>VLOOKUP(F914,Destination!$B$2:$E$337,4,0)</f>
        <v>27</v>
      </c>
      <c r="I914" s="133">
        <f t="shared" si="32"/>
        <v>30</v>
      </c>
      <c r="J914" s="134">
        <f>INDEX(Cost!$A$2:$G$26,MATCH(I914,Cost!$A$2:$A$26,0),MATCH($E914,Cost!$A$2:$G$2,0))</f>
        <v>691065</v>
      </c>
      <c r="K914" s="141"/>
      <c r="L914" s="142"/>
      <c r="M914" s="228">
        <f t="shared" si="33"/>
        <v>691065</v>
      </c>
      <c r="N914" s="230"/>
      <c r="O914" s="144" t="str">
        <f>VLOOKUP($F914,Destination!B$3:G$338,6,0)</f>
        <v>THÙNG</v>
      </c>
      <c r="P914" s="231"/>
      <c r="Q914" s="198"/>
      <c r="AI914" s="149"/>
      <c r="AJ914" s="149"/>
      <c r="AK914" s="149"/>
      <c r="AL914" s="149"/>
      <c r="AM914" s="149"/>
      <c r="AN914" s="149"/>
      <c r="AO914" s="149"/>
      <c r="AP914" s="149"/>
      <c r="AQ914" s="149"/>
      <c r="AR914" s="149"/>
      <c r="AS914" s="149"/>
      <c r="AT914" s="149"/>
      <c r="AU914" s="149"/>
      <c r="AV914" s="149"/>
      <c r="AW914" s="149"/>
      <c r="AX914" s="149"/>
      <c r="AY914" s="149"/>
      <c r="AZ914" s="149"/>
      <c r="BA914" s="149"/>
      <c r="BB914" s="149"/>
      <c r="BC914" s="149"/>
      <c r="BD914" s="149"/>
      <c r="BE914" s="149"/>
      <c r="BF914" s="149"/>
      <c r="BG914" s="149"/>
      <c r="BH914" s="149"/>
      <c r="BI914" s="149"/>
      <c r="BJ914" s="149"/>
      <c r="BK914" s="149"/>
      <c r="BL914" s="149"/>
      <c r="BM914" s="149"/>
      <c r="BN914" s="149"/>
      <c r="BO914" s="149"/>
      <c r="BP914" s="149"/>
      <c r="BQ914" s="149"/>
      <c r="BR914" s="149"/>
      <c r="BS914" s="149"/>
      <c r="BT914" s="149"/>
      <c r="BU914" s="149"/>
      <c r="BV914" s="149"/>
      <c r="BW914" s="149"/>
      <c r="BX914" s="149"/>
      <c r="BY914" s="149"/>
      <c r="BZ914" s="149"/>
      <c r="CA914" s="149"/>
      <c r="CB914" s="149"/>
      <c r="CC914" s="149"/>
      <c r="CD914" s="149"/>
      <c r="CE914" s="149"/>
      <c r="CF914" s="149"/>
      <c r="CG914" s="149"/>
      <c r="CH914" s="149"/>
      <c r="CI914" s="149"/>
      <c r="CJ914" s="149"/>
      <c r="CK914" s="149"/>
      <c r="CL914" s="149"/>
      <c r="CM914" s="149"/>
      <c r="CN914" s="149"/>
      <c r="CO914" s="149"/>
      <c r="CP914" s="149"/>
      <c r="CQ914" s="149"/>
      <c r="CR914" s="149"/>
      <c r="CS914" s="149"/>
      <c r="CT914" s="149"/>
      <c r="CU914" s="149"/>
      <c r="CV914" s="149"/>
      <c r="CW914" s="149"/>
      <c r="CX914" s="149"/>
      <c r="CY914" s="149"/>
      <c r="CZ914" s="149"/>
      <c r="DA914" s="149"/>
      <c r="DB914" s="149"/>
      <c r="DC914" s="149"/>
      <c r="DD914" s="149"/>
      <c r="DE914" s="149"/>
      <c r="DF914" s="149"/>
      <c r="DG914" s="149"/>
      <c r="DH914" s="149"/>
      <c r="DI914" s="149"/>
    </row>
    <row r="915" spans="1:113" s="113" customFormat="1" ht="21.75" hidden="1" customHeight="1">
      <c r="A915" s="129">
        <f>IF(B914&lt;&gt;"",COUNTA(B$6:B914),"")</f>
        <v>909</v>
      </c>
      <c r="B915" s="217">
        <v>8561</v>
      </c>
      <c r="C915" s="249" t="s">
        <v>655</v>
      </c>
      <c r="D915" s="198">
        <v>4838</v>
      </c>
      <c r="E915" s="215" t="str">
        <f>VLOOKUP($B915,'trong tai xe'!A$1:B$201,2,0)</f>
        <v>10T</v>
      </c>
      <c r="F915" s="64" t="s">
        <v>97</v>
      </c>
      <c r="G915" s="132" t="str">
        <f>VLOOKUP(F915,Destination!$B$3:$E$337,2,0)</f>
        <v>Binh Duong</v>
      </c>
      <c r="H915" s="133">
        <f>VLOOKUP(F915,Destination!$B$2:$E$337,4,0)</f>
        <v>1</v>
      </c>
      <c r="I915" s="133">
        <f t="shared" si="32"/>
        <v>10</v>
      </c>
      <c r="J915" s="199">
        <f>INDEX(Cost!$A$2:$G$26,MATCH(I915,Cost!$A$2:$A$26,0),MATCH($E915,Cost!$A$2:$G$2,0))*0.9</f>
        <v>0</v>
      </c>
      <c r="K915" s="141"/>
      <c r="L915" s="142"/>
      <c r="M915" s="228">
        <f t="shared" si="33"/>
        <v>0</v>
      </c>
      <c r="N915" s="230"/>
      <c r="O915" s="144" t="str">
        <f>VLOOKUP($F915,Destination!B$3:G$338,6,0)</f>
        <v>THÙNG</v>
      </c>
      <c r="P915" s="231"/>
      <c r="Q915" s="198"/>
      <c r="AI915" s="149"/>
      <c r="AJ915" s="149"/>
      <c r="AK915" s="149"/>
      <c r="AL915" s="149"/>
      <c r="AM915" s="149"/>
      <c r="AN915" s="149"/>
      <c r="AO915" s="149"/>
      <c r="AP915" s="149"/>
      <c r="AQ915" s="149"/>
      <c r="AR915" s="149"/>
      <c r="AS915" s="149"/>
      <c r="AT915" s="149"/>
      <c r="AU915" s="149"/>
      <c r="AV915" s="149"/>
      <c r="AW915" s="149"/>
      <c r="AX915" s="149"/>
      <c r="AY915" s="149"/>
      <c r="AZ915" s="149"/>
      <c r="BA915" s="149"/>
      <c r="BB915" s="149"/>
      <c r="BC915" s="149"/>
      <c r="BD915" s="149"/>
      <c r="BE915" s="149"/>
      <c r="BF915" s="149"/>
      <c r="BG915" s="149"/>
      <c r="BH915" s="149"/>
      <c r="BI915" s="149"/>
      <c r="BJ915" s="149"/>
      <c r="BK915" s="149"/>
      <c r="BL915" s="149"/>
      <c r="BM915" s="149"/>
      <c r="BN915" s="149"/>
      <c r="BO915" s="149"/>
      <c r="BP915" s="149"/>
      <c r="BQ915" s="149"/>
      <c r="BR915" s="149"/>
      <c r="BS915" s="149"/>
      <c r="BT915" s="149"/>
      <c r="BU915" s="149"/>
      <c r="BV915" s="149"/>
      <c r="BW915" s="149"/>
      <c r="BX915" s="149"/>
      <c r="BY915" s="149"/>
      <c r="BZ915" s="149"/>
      <c r="CA915" s="149"/>
      <c r="CB915" s="149"/>
      <c r="CC915" s="149"/>
      <c r="CD915" s="149"/>
      <c r="CE915" s="149"/>
      <c r="CF915" s="149"/>
      <c r="CG915" s="149"/>
      <c r="CH915" s="149"/>
      <c r="CI915" s="149"/>
      <c r="CJ915" s="149"/>
      <c r="CK915" s="149"/>
      <c r="CL915" s="149"/>
      <c r="CM915" s="149"/>
      <c r="CN915" s="149"/>
      <c r="CO915" s="149"/>
      <c r="CP915" s="149"/>
      <c r="CQ915" s="149"/>
      <c r="CR915" s="149"/>
      <c r="CS915" s="149"/>
      <c r="CT915" s="149"/>
      <c r="CU915" s="149"/>
      <c r="CV915" s="149"/>
      <c r="CW915" s="149"/>
      <c r="CX915" s="149"/>
      <c r="CY915" s="149"/>
      <c r="CZ915" s="149"/>
      <c r="DA915" s="149"/>
      <c r="DB915" s="149"/>
      <c r="DC915" s="149"/>
      <c r="DD915" s="149"/>
      <c r="DE915" s="149"/>
      <c r="DF915" s="149"/>
      <c r="DG915" s="149"/>
      <c r="DH915" s="149"/>
      <c r="DI915" s="149"/>
    </row>
    <row r="916" spans="1:113" s="113" customFormat="1" ht="21.75" hidden="1" customHeight="1">
      <c r="A916" s="129">
        <f>IF(B915&lt;&gt;"",COUNTA(B$6:B915),"")</f>
        <v>910</v>
      </c>
      <c r="B916" s="217">
        <v>12803</v>
      </c>
      <c r="C916" s="249" t="s">
        <v>655</v>
      </c>
      <c r="D916" s="198">
        <v>4839</v>
      </c>
      <c r="E916" s="215" t="str">
        <f>VLOOKUP($B916,'trong tai xe'!A$1:B$201,2,0)</f>
        <v>2.5T</v>
      </c>
      <c r="F916" s="262" t="s">
        <v>77</v>
      </c>
      <c r="G916" s="132" t="str">
        <f>VLOOKUP(F916,Destination!$B$3:$E$337,2,0)</f>
        <v>SONG THAN 3</v>
      </c>
      <c r="H916" s="133">
        <f>VLOOKUP(F916,Destination!$B$2:$E$337,4,0)</f>
        <v>24</v>
      </c>
      <c r="I916" s="133">
        <f t="shared" si="32"/>
        <v>30</v>
      </c>
      <c r="J916" s="199">
        <f>INDEX(Cost!$A$2:$G$26,MATCH(I916,Cost!$A$2:$A$26,0),MATCH($E916,Cost!$A$2:$G$2,0))</f>
        <v>514557</v>
      </c>
      <c r="K916" s="141"/>
      <c r="L916" s="142"/>
      <c r="M916" s="228">
        <f t="shared" si="33"/>
        <v>514557</v>
      </c>
      <c r="N916" s="230"/>
      <c r="O916" s="144" t="str">
        <f>VLOOKUP($F916,Destination!B$3:G$338,6,0)</f>
        <v>BOARD</v>
      </c>
      <c r="P916" s="231"/>
      <c r="Q916" s="198"/>
      <c r="AI916" s="149"/>
      <c r="AJ916" s="149"/>
      <c r="AK916" s="149"/>
      <c r="AL916" s="149"/>
      <c r="AM916" s="149"/>
      <c r="AN916" s="149"/>
      <c r="AO916" s="149"/>
      <c r="AP916" s="149"/>
      <c r="AQ916" s="149"/>
      <c r="AR916" s="149"/>
      <c r="AS916" s="149"/>
      <c r="AT916" s="149"/>
      <c r="AU916" s="149"/>
      <c r="AV916" s="149"/>
      <c r="AW916" s="149"/>
      <c r="AX916" s="149"/>
      <c r="AY916" s="149"/>
      <c r="AZ916" s="149"/>
      <c r="BA916" s="149"/>
      <c r="BB916" s="149"/>
      <c r="BC916" s="149"/>
      <c r="BD916" s="149"/>
      <c r="BE916" s="149"/>
      <c r="BF916" s="149"/>
      <c r="BG916" s="149"/>
      <c r="BH916" s="149"/>
      <c r="BI916" s="149"/>
      <c r="BJ916" s="149"/>
      <c r="BK916" s="149"/>
      <c r="BL916" s="149"/>
      <c r="BM916" s="149"/>
      <c r="BN916" s="149"/>
      <c r="BO916" s="149"/>
      <c r="BP916" s="149"/>
      <c r="BQ916" s="149"/>
      <c r="BR916" s="149"/>
      <c r="BS916" s="149"/>
      <c r="BT916" s="149"/>
      <c r="BU916" s="149"/>
      <c r="BV916" s="149"/>
      <c r="BW916" s="149"/>
      <c r="BX916" s="149"/>
      <c r="BY916" s="149"/>
      <c r="BZ916" s="149"/>
      <c r="CA916" s="149"/>
      <c r="CB916" s="149"/>
      <c r="CC916" s="149"/>
      <c r="CD916" s="149"/>
      <c r="CE916" s="149"/>
      <c r="CF916" s="149"/>
      <c r="CG916" s="149"/>
      <c r="CH916" s="149"/>
      <c r="CI916" s="149"/>
      <c r="CJ916" s="149"/>
      <c r="CK916" s="149"/>
      <c r="CL916" s="149"/>
      <c r="CM916" s="149"/>
      <c r="CN916" s="149"/>
      <c r="CO916" s="149"/>
      <c r="CP916" s="149"/>
      <c r="CQ916" s="149"/>
      <c r="CR916" s="149"/>
      <c r="CS916" s="149"/>
      <c r="CT916" s="149"/>
      <c r="CU916" s="149"/>
      <c r="CV916" s="149"/>
      <c r="CW916" s="149"/>
      <c r="CX916" s="149"/>
      <c r="CY916" s="149"/>
      <c r="CZ916" s="149"/>
      <c r="DA916" s="149"/>
      <c r="DB916" s="149"/>
      <c r="DC916" s="149"/>
      <c r="DD916" s="149"/>
      <c r="DE916" s="149"/>
      <c r="DF916" s="149"/>
      <c r="DG916" s="149"/>
      <c r="DH916" s="149"/>
      <c r="DI916" s="149"/>
    </row>
    <row r="917" spans="1:113" s="113" customFormat="1" ht="21.75" hidden="1" customHeight="1">
      <c r="A917" s="129">
        <f>IF(B916&lt;&gt;"",COUNTA(B$6:B916),"")</f>
        <v>911</v>
      </c>
      <c r="B917" s="217">
        <v>46674</v>
      </c>
      <c r="C917" s="249" t="s">
        <v>655</v>
      </c>
      <c r="D917" s="198">
        <v>3245</v>
      </c>
      <c r="E917" s="215" t="str">
        <f>VLOOKUP($B917,'trong tai xe'!A$1:B$201,2,0)</f>
        <v>8T</v>
      </c>
      <c r="F917" s="262" t="s">
        <v>91</v>
      </c>
      <c r="G917" s="132" t="str">
        <f>VLOOKUP(F917,Destination!$B$3:$E$337,2,0)</f>
        <v>LONG AN</v>
      </c>
      <c r="H917" s="133">
        <f>VLOOKUP(F917,Destination!$B$2:$E$337,4,0)</f>
        <v>64</v>
      </c>
      <c r="I917" s="133">
        <f t="shared" si="32"/>
        <v>70</v>
      </c>
      <c r="J917" s="134">
        <f>INDEX(Cost!$A$2:$G$26,MATCH(I917,Cost!$A$2:$A$26,0),MATCH($E917,Cost!$A$2:$G$2,0))</f>
        <v>1564565</v>
      </c>
      <c r="K917" s="141"/>
      <c r="L917" s="142"/>
      <c r="M917" s="228">
        <f t="shared" si="33"/>
        <v>1564565</v>
      </c>
      <c r="N917" s="230"/>
      <c r="O917" s="144" t="str">
        <f>VLOOKUP($F917,Destination!B$3:G$338,6,0)</f>
        <v>BOARD</v>
      </c>
      <c r="P917" s="231"/>
      <c r="Q917" s="198"/>
      <c r="AI917" s="149"/>
      <c r="AJ917" s="149"/>
      <c r="AK917" s="149"/>
      <c r="AL917" s="149"/>
      <c r="AM917" s="149"/>
      <c r="AN917" s="149"/>
      <c r="AO917" s="149"/>
      <c r="AP917" s="149"/>
      <c r="AQ917" s="149"/>
      <c r="AR917" s="149"/>
      <c r="AS917" s="149"/>
      <c r="AT917" s="149"/>
      <c r="AU917" s="149"/>
      <c r="AV917" s="149"/>
      <c r="AW917" s="149"/>
      <c r="AX917" s="149"/>
      <c r="AY917" s="149"/>
      <c r="AZ917" s="149"/>
      <c r="BA917" s="149"/>
      <c r="BB917" s="149"/>
      <c r="BC917" s="149"/>
      <c r="BD917" s="149"/>
      <c r="BE917" s="149"/>
      <c r="BF917" s="149"/>
      <c r="BG917" s="149"/>
      <c r="BH917" s="149"/>
      <c r="BI917" s="149"/>
      <c r="BJ917" s="149"/>
      <c r="BK917" s="149"/>
      <c r="BL917" s="149"/>
      <c r="BM917" s="149"/>
      <c r="BN917" s="149"/>
      <c r="BO917" s="149"/>
      <c r="BP917" s="149"/>
      <c r="BQ917" s="149"/>
      <c r="BR917" s="149"/>
      <c r="BS917" s="149"/>
      <c r="BT917" s="149"/>
      <c r="BU917" s="149"/>
      <c r="BV917" s="149"/>
      <c r="BW917" s="149"/>
      <c r="BX917" s="149"/>
      <c r="BY917" s="149"/>
      <c r="BZ917" s="149"/>
      <c r="CA917" s="149"/>
      <c r="CB917" s="149"/>
      <c r="CC917" s="149"/>
      <c r="CD917" s="149"/>
      <c r="CE917" s="149"/>
      <c r="CF917" s="149"/>
      <c r="CG917" s="149"/>
      <c r="CH917" s="149"/>
      <c r="CI917" s="149"/>
      <c r="CJ917" s="149"/>
      <c r="CK917" s="149"/>
      <c r="CL917" s="149"/>
      <c r="CM917" s="149"/>
      <c r="CN917" s="149"/>
      <c r="CO917" s="149"/>
      <c r="CP917" s="149"/>
      <c r="CQ917" s="149"/>
      <c r="CR917" s="149"/>
      <c r="CS917" s="149"/>
      <c r="CT917" s="149"/>
      <c r="CU917" s="149"/>
      <c r="CV917" s="149"/>
      <c r="CW917" s="149"/>
      <c r="CX917" s="149"/>
      <c r="CY917" s="149"/>
      <c r="CZ917" s="149"/>
      <c r="DA917" s="149"/>
      <c r="DB917" s="149"/>
      <c r="DC917" s="149"/>
      <c r="DD917" s="149"/>
      <c r="DE917" s="149"/>
      <c r="DF917" s="149"/>
      <c r="DG917" s="149"/>
      <c r="DH917" s="149"/>
      <c r="DI917" s="149"/>
    </row>
    <row r="918" spans="1:113" s="113" customFormat="1" ht="21.75" hidden="1" customHeight="1">
      <c r="A918" s="129">
        <f>IF(B917&lt;&gt;"",COUNTA(B$6:B917),"")</f>
        <v>912</v>
      </c>
      <c r="B918" s="217">
        <v>13780</v>
      </c>
      <c r="C918" s="249" t="s">
        <v>655</v>
      </c>
      <c r="D918" s="198">
        <v>4824</v>
      </c>
      <c r="E918" s="215" t="str">
        <f>VLOOKUP($B918,'trong tai xe'!A$1:B$201,2,0)</f>
        <v>5T</v>
      </c>
      <c r="F918" s="262" t="s">
        <v>69</v>
      </c>
      <c r="G918" s="132" t="str">
        <f>VLOOKUP(F918,Destination!$B$3:$E$337,2,0)</f>
        <v>HCM(Q9)</v>
      </c>
      <c r="H918" s="133">
        <f>VLOOKUP(F918,Destination!$B$2:$E$337,4,0)</f>
        <v>27</v>
      </c>
      <c r="I918" s="133">
        <f t="shared" si="32"/>
        <v>30</v>
      </c>
      <c r="J918" s="134">
        <f>INDEX(Cost!$A$2:$G$26,MATCH(I918,Cost!$A$2:$A$26,0),MATCH($E918,Cost!$A$2:$G$2,0))</f>
        <v>691065</v>
      </c>
      <c r="K918" s="141"/>
      <c r="L918" s="142"/>
      <c r="M918" s="228">
        <f t="shared" si="33"/>
        <v>691065</v>
      </c>
      <c r="N918" s="230"/>
      <c r="O918" s="144" t="str">
        <f>VLOOKUP($F918,Destination!B$3:G$338,6,0)</f>
        <v>THÙNG</v>
      </c>
      <c r="P918" s="231"/>
      <c r="Q918" s="198"/>
      <c r="AI918" s="149"/>
      <c r="AJ918" s="149"/>
      <c r="AK918" s="149"/>
      <c r="AL918" s="149"/>
      <c r="AM918" s="149"/>
      <c r="AN918" s="149"/>
      <c r="AO918" s="149"/>
      <c r="AP918" s="149"/>
      <c r="AQ918" s="149"/>
      <c r="AR918" s="149"/>
      <c r="AS918" s="149"/>
      <c r="AT918" s="149"/>
      <c r="AU918" s="149"/>
      <c r="AV918" s="149"/>
      <c r="AW918" s="149"/>
      <c r="AX918" s="149"/>
      <c r="AY918" s="149"/>
      <c r="AZ918" s="149"/>
      <c r="BA918" s="149"/>
      <c r="BB918" s="149"/>
      <c r="BC918" s="149"/>
      <c r="BD918" s="149"/>
      <c r="BE918" s="149"/>
      <c r="BF918" s="149"/>
      <c r="BG918" s="149"/>
      <c r="BH918" s="149"/>
      <c r="BI918" s="149"/>
      <c r="BJ918" s="149"/>
      <c r="BK918" s="149"/>
      <c r="BL918" s="149"/>
      <c r="BM918" s="149"/>
      <c r="BN918" s="149"/>
      <c r="BO918" s="149"/>
      <c r="BP918" s="149"/>
      <c r="BQ918" s="149"/>
      <c r="BR918" s="149"/>
      <c r="BS918" s="149"/>
      <c r="BT918" s="149"/>
      <c r="BU918" s="149"/>
      <c r="BV918" s="149"/>
      <c r="BW918" s="149"/>
      <c r="BX918" s="149"/>
      <c r="BY918" s="149"/>
      <c r="BZ918" s="149"/>
      <c r="CA918" s="149"/>
      <c r="CB918" s="149"/>
      <c r="CC918" s="149"/>
      <c r="CD918" s="149"/>
      <c r="CE918" s="149"/>
      <c r="CF918" s="149"/>
      <c r="CG918" s="149"/>
      <c r="CH918" s="149"/>
      <c r="CI918" s="149"/>
      <c r="CJ918" s="149"/>
      <c r="CK918" s="149"/>
      <c r="CL918" s="149"/>
      <c r="CM918" s="149"/>
      <c r="CN918" s="149"/>
      <c r="CO918" s="149"/>
      <c r="CP918" s="149"/>
      <c r="CQ918" s="149"/>
      <c r="CR918" s="149"/>
      <c r="CS918" s="149"/>
      <c r="CT918" s="149"/>
      <c r="CU918" s="149"/>
      <c r="CV918" s="149"/>
      <c r="CW918" s="149"/>
      <c r="CX918" s="149"/>
      <c r="CY918" s="149"/>
      <c r="CZ918" s="149"/>
      <c r="DA918" s="149"/>
      <c r="DB918" s="149"/>
      <c r="DC918" s="149"/>
      <c r="DD918" s="149"/>
      <c r="DE918" s="149"/>
      <c r="DF918" s="149"/>
      <c r="DG918" s="149"/>
      <c r="DH918" s="149"/>
      <c r="DI918" s="149"/>
    </row>
    <row r="919" spans="1:113" s="113" customFormat="1" ht="21.75" hidden="1" customHeight="1">
      <c r="A919" s="129">
        <f>IF(B918&lt;&gt;"",COUNTA(B$6:B918),"")</f>
        <v>913</v>
      </c>
      <c r="B919" s="217">
        <v>34439</v>
      </c>
      <c r="C919" s="249" t="s">
        <v>655</v>
      </c>
      <c r="D919" s="198">
        <v>4829</v>
      </c>
      <c r="E919" s="215" t="str">
        <f>VLOOKUP($B919,'trong tai xe'!A$1:B$201,2,0)</f>
        <v>1.2T</v>
      </c>
      <c r="F919" s="262" t="s">
        <v>100</v>
      </c>
      <c r="G919" s="132" t="str">
        <f>VLOOKUP(F919,Destination!$B$3:$E$337,2,0)</f>
        <v>HCM</v>
      </c>
      <c r="H919" s="133">
        <f>VLOOKUP(F919,Destination!$B$2:$E$337,4,0)</f>
        <v>22</v>
      </c>
      <c r="I919" s="133">
        <f t="shared" si="32"/>
        <v>30</v>
      </c>
      <c r="J919" s="134">
        <f>INDEX(Cost!$A$2:$G$26,MATCH(I919,Cost!$A$2:$A$26,0),MATCH($E919,Cost!$A$2:$G$2,0))</f>
        <v>463102</v>
      </c>
      <c r="K919" s="141"/>
      <c r="L919" s="142"/>
      <c r="M919" s="228">
        <f t="shared" si="33"/>
        <v>463102</v>
      </c>
      <c r="N919" s="230"/>
      <c r="O919" s="144" t="str">
        <f>VLOOKUP($F919,Destination!B$3:G$338,6,0)</f>
        <v>THÙNG</v>
      </c>
      <c r="P919" s="231"/>
      <c r="Q919" s="198"/>
      <c r="AI919" s="149"/>
      <c r="AJ919" s="149"/>
      <c r="AK919" s="149"/>
      <c r="AL919" s="149"/>
      <c r="AM919" s="149"/>
      <c r="AN919" s="149"/>
      <c r="AO919" s="149"/>
      <c r="AP919" s="149"/>
      <c r="AQ919" s="149"/>
      <c r="AR919" s="149"/>
      <c r="AS919" s="149"/>
      <c r="AT919" s="149"/>
      <c r="AU919" s="149"/>
      <c r="AV919" s="149"/>
      <c r="AW919" s="149"/>
      <c r="AX919" s="149"/>
      <c r="AY919" s="149"/>
      <c r="AZ919" s="149"/>
      <c r="BA919" s="149"/>
      <c r="BB919" s="149"/>
      <c r="BC919" s="149"/>
      <c r="BD919" s="149"/>
      <c r="BE919" s="149"/>
      <c r="BF919" s="149"/>
      <c r="BG919" s="149"/>
      <c r="BH919" s="149"/>
      <c r="BI919" s="149"/>
      <c r="BJ919" s="149"/>
      <c r="BK919" s="149"/>
      <c r="BL919" s="149"/>
      <c r="BM919" s="149"/>
      <c r="BN919" s="149"/>
      <c r="BO919" s="149"/>
      <c r="BP919" s="149"/>
      <c r="BQ919" s="149"/>
      <c r="BR919" s="149"/>
      <c r="BS919" s="149"/>
      <c r="BT919" s="149"/>
      <c r="BU919" s="149"/>
      <c r="BV919" s="149"/>
      <c r="BW919" s="149"/>
      <c r="BX919" s="149"/>
      <c r="BY919" s="149"/>
      <c r="BZ919" s="149"/>
      <c r="CA919" s="149"/>
      <c r="CB919" s="149"/>
      <c r="CC919" s="149"/>
      <c r="CD919" s="149"/>
      <c r="CE919" s="149"/>
      <c r="CF919" s="149"/>
      <c r="CG919" s="149"/>
      <c r="CH919" s="149"/>
      <c r="CI919" s="149"/>
      <c r="CJ919" s="149"/>
      <c r="CK919" s="149"/>
      <c r="CL919" s="149"/>
      <c r="CM919" s="149"/>
      <c r="CN919" s="149"/>
      <c r="CO919" s="149"/>
      <c r="CP919" s="149"/>
      <c r="CQ919" s="149"/>
      <c r="CR919" s="149"/>
      <c r="CS919" s="149"/>
      <c r="CT919" s="149"/>
      <c r="CU919" s="149"/>
      <c r="CV919" s="149"/>
      <c r="CW919" s="149"/>
      <c r="CX919" s="149"/>
      <c r="CY919" s="149"/>
      <c r="CZ919" s="149"/>
      <c r="DA919" s="149"/>
      <c r="DB919" s="149"/>
      <c r="DC919" s="149"/>
      <c r="DD919" s="149"/>
      <c r="DE919" s="149"/>
      <c r="DF919" s="149"/>
      <c r="DG919" s="149"/>
      <c r="DH919" s="149"/>
      <c r="DI919" s="149"/>
    </row>
    <row r="920" spans="1:113" s="113" customFormat="1" ht="21.75" hidden="1" customHeight="1">
      <c r="A920" s="129">
        <f>IF(B919&lt;&gt;"",COUNTA(B$6:B919),"")</f>
        <v>914</v>
      </c>
      <c r="B920" s="217">
        <v>10658</v>
      </c>
      <c r="C920" s="249" t="s">
        <v>655</v>
      </c>
      <c r="D920" s="198">
        <v>4812</v>
      </c>
      <c r="E920" s="215" t="str">
        <f>VLOOKUP($B920,'trong tai xe'!A$1:B$201,2,0)</f>
        <v>10T</v>
      </c>
      <c r="F920" s="262" t="s">
        <v>73</v>
      </c>
      <c r="G920" s="132" t="str">
        <f>VLOOKUP(F920,Destination!$B$3:$E$337,2,0)</f>
        <v>HCM</v>
      </c>
      <c r="H920" s="133">
        <f>VLOOKUP(F920,Destination!$B$2:$E$337,4,0)</f>
        <v>55</v>
      </c>
      <c r="I920" s="133">
        <f t="shared" si="32"/>
        <v>60</v>
      </c>
      <c r="J920" s="134">
        <f>INDEX(Cost!$A$2:$G$26,MATCH(I920,Cost!$A$2:$A$26,0),MATCH($E920,Cost!$A$2:$G$2,0))</f>
        <v>0</v>
      </c>
      <c r="K920" s="141"/>
      <c r="L920" s="142"/>
      <c r="M920" s="228">
        <f t="shared" si="33"/>
        <v>0</v>
      </c>
      <c r="N920" s="230"/>
      <c r="O920" s="144" t="str">
        <f>VLOOKUP($F920,Destination!B$3:G$338,6,0)</f>
        <v>THÙNG</v>
      </c>
      <c r="P920" s="231"/>
      <c r="Q920" s="198"/>
      <c r="AI920" s="149"/>
      <c r="AJ920" s="149"/>
      <c r="AK920" s="149"/>
      <c r="AL920" s="149"/>
      <c r="AM920" s="149"/>
      <c r="AN920" s="149"/>
      <c r="AO920" s="149"/>
      <c r="AP920" s="149"/>
      <c r="AQ920" s="149"/>
      <c r="AR920" s="149"/>
      <c r="AS920" s="149"/>
      <c r="AT920" s="149"/>
      <c r="AU920" s="149"/>
      <c r="AV920" s="149"/>
      <c r="AW920" s="149"/>
      <c r="AX920" s="149"/>
      <c r="AY920" s="149"/>
      <c r="AZ920" s="149"/>
      <c r="BA920" s="149"/>
      <c r="BB920" s="149"/>
      <c r="BC920" s="149"/>
      <c r="BD920" s="149"/>
      <c r="BE920" s="149"/>
      <c r="BF920" s="149"/>
      <c r="BG920" s="149"/>
      <c r="BH920" s="149"/>
      <c r="BI920" s="149"/>
      <c r="BJ920" s="149"/>
      <c r="BK920" s="149"/>
      <c r="BL920" s="149"/>
      <c r="BM920" s="149"/>
      <c r="BN920" s="149"/>
      <c r="BO920" s="149"/>
      <c r="BP920" s="149"/>
      <c r="BQ920" s="149"/>
      <c r="BR920" s="149"/>
      <c r="BS920" s="149"/>
      <c r="BT920" s="149"/>
      <c r="BU920" s="149"/>
      <c r="BV920" s="149"/>
      <c r="BW920" s="149"/>
      <c r="BX920" s="149"/>
      <c r="BY920" s="149"/>
      <c r="BZ920" s="149"/>
      <c r="CA920" s="149"/>
      <c r="CB920" s="149"/>
      <c r="CC920" s="149"/>
      <c r="CD920" s="149"/>
      <c r="CE920" s="149"/>
      <c r="CF920" s="149"/>
      <c r="CG920" s="149"/>
      <c r="CH920" s="149"/>
      <c r="CI920" s="149"/>
      <c r="CJ920" s="149"/>
      <c r="CK920" s="149"/>
      <c r="CL920" s="149"/>
      <c r="CM920" s="149"/>
      <c r="CN920" s="149"/>
      <c r="CO920" s="149"/>
      <c r="CP920" s="149"/>
      <c r="CQ920" s="149"/>
      <c r="CR920" s="149"/>
      <c r="CS920" s="149"/>
      <c r="CT920" s="149"/>
      <c r="CU920" s="149"/>
      <c r="CV920" s="149"/>
      <c r="CW920" s="149"/>
      <c r="CX920" s="149"/>
      <c r="CY920" s="149"/>
      <c r="CZ920" s="149"/>
      <c r="DA920" s="149"/>
      <c r="DB920" s="149"/>
      <c r="DC920" s="149"/>
      <c r="DD920" s="149"/>
      <c r="DE920" s="149"/>
      <c r="DF920" s="149"/>
      <c r="DG920" s="149"/>
      <c r="DH920" s="149"/>
      <c r="DI920" s="149"/>
    </row>
    <row r="921" spans="1:113" s="113" customFormat="1" ht="21.75" hidden="1" customHeight="1">
      <c r="A921" s="129">
        <f>IF(B920&lt;&gt;"",COUNTA(B$6:B920),"")</f>
        <v>915</v>
      </c>
      <c r="B921" s="254" t="s">
        <v>41</v>
      </c>
      <c r="C921" s="249" t="s">
        <v>655</v>
      </c>
      <c r="D921" s="198">
        <v>3243</v>
      </c>
      <c r="E921" s="215" t="str">
        <f>VLOOKUP($B921,'trong tai xe'!A$1:B$201,2,0)</f>
        <v>5T</v>
      </c>
      <c r="F921" s="262" t="s">
        <v>70</v>
      </c>
      <c r="G921" s="132" t="str">
        <f>VLOOKUP(F921,Destination!$B$3:$E$337,2,0)</f>
        <v>Tien Giang</v>
      </c>
      <c r="H921" s="133">
        <f>VLOOKUP(F921,Destination!$B$2:$E$337,4,0)</f>
        <v>107</v>
      </c>
      <c r="I921" s="133">
        <f t="shared" si="32"/>
        <v>110</v>
      </c>
      <c r="J921" s="134">
        <f>INDEX(Cost!$A$2:$G$26,MATCH(I921,Cost!$A$2:$A$26,0),MATCH($E921,Cost!$A$2:$G$2,0))</f>
        <v>1380733</v>
      </c>
      <c r="K921" s="141"/>
      <c r="L921" s="142"/>
      <c r="M921" s="228">
        <f t="shared" si="33"/>
        <v>1380733</v>
      </c>
      <c r="N921" s="230"/>
      <c r="O921" s="144" t="str">
        <f>VLOOKUP($F921,Destination!B$3:G$338,6,0)</f>
        <v>THÙNG</v>
      </c>
      <c r="P921" s="231"/>
      <c r="Q921" s="198"/>
      <c r="AI921" s="149"/>
      <c r="AJ921" s="149"/>
      <c r="AK921" s="149"/>
      <c r="AL921" s="149"/>
      <c r="AM921" s="149"/>
      <c r="AN921" s="149"/>
      <c r="AO921" s="149"/>
      <c r="AP921" s="149"/>
      <c r="AQ921" s="149"/>
      <c r="AR921" s="149"/>
      <c r="AS921" s="149"/>
      <c r="AT921" s="149"/>
      <c r="AU921" s="149"/>
      <c r="AV921" s="149"/>
      <c r="AW921" s="149"/>
      <c r="AX921" s="149"/>
      <c r="AY921" s="149"/>
      <c r="AZ921" s="149"/>
      <c r="BA921" s="149"/>
      <c r="BB921" s="149"/>
      <c r="BC921" s="149"/>
      <c r="BD921" s="149"/>
      <c r="BE921" s="149"/>
      <c r="BF921" s="149"/>
      <c r="BG921" s="149"/>
      <c r="BH921" s="149"/>
      <c r="BI921" s="149"/>
      <c r="BJ921" s="149"/>
      <c r="BK921" s="149"/>
      <c r="BL921" s="149"/>
      <c r="BM921" s="149"/>
      <c r="BN921" s="149"/>
      <c r="BO921" s="149"/>
      <c r="BP921" s="149"/>
      <c r="BQ921" s="149"/>
      <c r="BR921" s="149"/>
      <c r="BS921" s="149"/>
      <c r="BT921" s="149"/>
      <c r="BU921" s="149"/>
      <c r="BV921" s="149"/>
      <c r="BW921" s="149"/>
      <c r="BX921" s="149"/>
      <c r="BY921" s="149"/>
      <c r="BZ921" s="149"/>
      <c r="CA921" s="149"/>
      <c r="CB921" s="149"/>
      <c r="CC921" s="149"/>
      <c r="CD921" s="149"/>
      <c r="CE921" s="149"/>
      <c r="CF921" s="149"/>
      <c r="CG921" s="149"/>
      <c r="CH921" s="149"/>
      <c r="CI921" s="149"/>
      <c r="CJ921" s="149"/>
      <c r="CK921" s="149"/>
      <c r="CL921" s="149"/>
      <c r="CM921" s="149"/>
      <c r="CN921" s="149"/>
      <c r="CO921" s="149"/>
      <c r="CP921" s="149"/>
      <c r="CQ921" s="149"/>
      <c r="CR921" s="149"/>
      <c r="CS921" s="149"/>
      <c r="CT921" s="149"/>
      <c r="CU921" s="149"/>
      <c r="CV921" s="149"/>
      <c r="CW921" s="149"/>
      <c r="CX921" s="149"/>
      <c r="CY921" s="149"/>
      <c r="CZ921" s="149"/>
      <c r="DA921" s="149"/>
      <c r="DB921" s="149"/>
      <c r="DC921" s="149"/>
      <c r="DD921" s="149"/>
      <c r="DE921" s="149"/>
      <c r="DF921" s="149"/>
      <c r="DG921" s="149"/>
      <c r="DH921" s="149"/>
      <c r="DI921" s="149"/>
    </row>
    <row r="922" spans="1:113" s="113" customFormat="1" ht="21.75" hidden="1" customHeight="1">
      <c r="A922" s="129">
        <f>IF(B921&lt;&gt;"",COUNTA(B$6:B921),"")</f>
        <v>916</v>
      </c>
      <c r="B922" s="217">
        <v>19791</v>
      </c>
      <c r="C922" s="249" t="s">
        <v>655</v>
      </c>
      <c r="D922" s="198">
        <v>4840</v>
      </c>
      <c r="E922" s="215" t="str">
        <f>VLOOKUP($B922,'trong tai xe'!A$1:B$201,2,0)</f>
        <v>8T</v>
      </c>
      <c r="F922" s="262" t="s">
        <v>633</v>
      </c>
      <c r="G922" s="132" t="str">
        <f>VLOOKUP(F922,Destination!$B$3:$E$337,2,0)</f>
        <v>TAN YUEN</v>
      </c>
      <c r="H922" s="133">
        <f>VLOOKUP(F922,Destination!$B$2:$E$337,4,0)</f>
        <v>34</v>
      </c>
      <c r="I922" s="133">
        <f t="shared" si="32"/>
        <v>40</v>
      </c>
      <c r="J922" s="134">
        <f>INDEX(Cost!$A$2:$G$26,MATCH(I922,Cost!$A$2:$A$26,0),MATCH($E922,Cost!$A$2:$G$2,0))</f>
        <v>1260559</v>
      </c>
      <c r="K922" s="141"/>
      <c r="L922" s="142"/>
      <c r="M922" s="228">
        <f t="shared" si="33"/>
        <v>1260559</v>
      </c>
      <c r="N922" s="230"/>
      <c r="O922" s="144">
        <f>VLOOKUP($F922,Destination!B$3:G$338,6,0)</f>
        <v>0</v>
      </c>
      <c r="P922" s="231"/>
      <c r="Q922" s="198"/>
      <c r="AI922" s="149"/>
      <c r="AJ922" s="149"/>
      <c r="AK922" s="149"/>
      <c r="AL922" s="149"/>
      <c r="AM922" s="149"/>
      <c r="AN922" s="149"/>
      <c r="AO922" s="149"/>
      <c r="AP922" s="149"/>
      <c r="AQ922" s="149"/>
      <c r="AR922" s="149"/>
      <c r="AS922" s="149"/>
      <c r="AT922" s="149"/>
      <c r="AU922" s="149"/>
      <c r="AV922" s="149"/>
      <c r="AW922" s="149"/>
      <c r="AX922" s="149"/>
      <c r="AY922" s="149"/>
      <c r="AZ922" s="149"/>
      <c r="BA922" s="149"/>
      <c r="BB922" s="149"/>
      <c r="BC922" s="149"/>
      <c r="BD922" s="149"/>
      <c r="BE922" s="149"/>
      <c r="BF922" s="149"/>
      <c r="BG922" s="149"/>
      <c r="BH922" s="149"/>
      <c r="BI922" s="149"/>
      <c r="BJ922" s="149"/>
      <c r="BK922" s="149"/>
      <c r="BL922" s="149"/>
      <c r="BM922" s="149"/>
      <c r="BN922" s="149"/>
      <c r="BO922" s="149"/>
      <c r="BP922" s="149"/>
      <c r="BQ922" s="149"/>
      <c r="BR922" s="149"/>
      <c r="BS922" s="149"/>
      <c r="BT922" s="149"/>
      <c r="BU922" s="149"/>
      <c r="BV922" s="149"/>
      <c r="BW922" s="149"/>
      <c r="BX922" s="149"/>
      <c r="BY922" s="149"/>
      <c r="BZ922" s="149"/>
      <c r="CA922" s="149"/>
      <c r="CB922" s="149"/>
      <c r="CC922" s="149"/>
      <c r="CD922" s="149"/>
      <c r="CE922" s="149"/>
      <c r="CF922" s="149"/>
      <c r="CG922" s="149"/>
      <c r="CH922" s="149"/>
      <c r="CI922" s="149"/>
      <c r="CJ922" s="149"/>
      <c r="CK922" s="149"/>
      <c r="CL922" s="149"/>
      <c r="CM922" s="149"/>
      <c r="CN922" s="149"/>
      <c r="CO922" s="149"/>
      <c r="CP922" s="149"/>
      <c r="CQ922" s="149"/>
      <c r="CR922" s="149"/>
      <c r="CS922" s="149"/>
      <c r="CT922" s="149"/>
      <c r="CU922" s="149"/>
      <c r="CV922" s="149"/>
      <c r="CW922" s="149"/>
      <c r="CX922" s="149"/>
      <c r="CY922" s="149"/>
      <c r="CZ922" s="149"/>
      <c r="DA922" s="149"/>
      <c r="DB922" s="149"/>
      <c r="DC922" s="149"/>
      <c r="DD922" s="149"/>
      <c r="DE922" s="149"/>
      <c r="DF922" s="149"/>
      <c r="DG922" s="149"/>
      <c r="DH922" s="149"/>
      <c r="DI922" s="149"/>
    </row>
    <row r="923" spans="1:113" s="113" customFormat="1" ht="21.75" hidden="1" customHeight="1">
      <c r="A923" s="129">
        <f>IF(B922&lt;&gt;"",COUNTA(B$6:B922),"")</f>
        <v>917</v>
      </c>
      <c r="B923" s="217">
        <v>9794</v>
      </c>
      <c r="C923" s="249" t="s">
        <v>655</v>
      </c>
      <c r="D923" s="198">
        <v>4843</v>
      </c>
      <c r="E923" s="215" t="str">
        <f>VLOOKUP($B923,'trong tai xe'!A$1:B$201,2,0)</f>
        <v>2.5T</v>
      </c>
      <c r="F923" s="262" t="s">
        <v>92</v>
      </c>
      <c r="G923" s="132" t="str">
        <f>VLOOKUP(F923,Destination!$B$3:$E$337,2,0)</f>
        <v>HCM</v>
      </c>
      <c r="H923" s="133">
        <f>VLOOKUP(F923,Destination!$B$2:$E$337,4,0)</f>
        <v>8</v>
      </c>
      <c r="I923" s="133">
        <f t="shared" si="32"/>
        <v>10</v>
      </c>
      <c r="J923" s="134">
        <f>INDEX(Cost!$A$2:$G$26,MATCH(I923,Cost!$A$2:$A$26,0),MATCH($E923,Cost!$A$2:$G$2,0))</f>
        <v>375157</v>
      </c>
      <c r="K923" s="141"/>
      <c r="L923" s="142"/>
      <c r="M923" s="228">
        <f t="shared" si="33"/>
        <v>375157</v>
      </c>
      <c r="N923" s="230"/>
      <c r="O923" s="144" t="str">
        <f>VLOOKUP($F923,Destination!B$3:G$338,6,0)</f>
        <v>BOARD</v>
      </c>
      <c r="P923" s="231"/>
      <c r="Q923" s="198"/>
      <c r="AI923" s="149"/>
      <c r="AJ923" s="149"/>
      <c r="AK923" s="149"/>
      <c r="AL923" s="149"/>
      <c r="AM923" s="149"/>
      <c r="AN923" s="149"/>
      <c r="AO923" s="149"/>
      <c r="AP923" s="149"/>
      <c r="AQ923" s="149"/>
      <c r="AR923" s="149"/>
      <c r="AS923" s="149"/>
      <c r="AT923" s="149"/>
      <c r="AU923" s="149"/>
      <c r="AV923" s="149"/>
      <c r="AW923" s="149"/>
      <c r="AX923" s="149"/>
      <c r="AY923" s="149"/>
      <c r="AZ923" s="149"/>
      <c r="BA923" s="149"/>
      <c r="BB923" s="149"/>
      <c r="BC923" s="149"/>
      <c r="BD923" s="149"/>
      <c r="BE923" s="149"/>
      <c r="BF923" s="149"/>
      <c r="BG923" s="149"/>
      <c r="BH923" s="149"/>
      <c r="BI923" s="149"/>
      <c r="BJ923" s="149"/>
      <c r="BK923" s="149"/>
      <c r="BL923" s="149"/>
      <c r="BM923" s="149"/>
      <c r="BN923" s="149"/>
      <c r="BO923" s="149"/>
      <c r="BP923" s="149"/>
      <c r="BQ923" s="149"/>
      <c r="BR923" s="149"/>
      <c r="BS923" s="149"/>
      <c r="BT923" s="149"/>
      <c r="BU923" s="149"/>
      <c r="BV923" s="149"/>
      <c r="BW923" s="149"/>
      <c r="BX923" s="149"/>
      <c r="BY923" s="149"/>
      <c r="BZ923" s="149"/>
      <c r="CA923" s="149"/>
      <c r="CB923" s="149"/>
      <c r="CC923" s="149"/>
      <c r="CD923" s="149"/>
      <c r="CE923" s="149"/>
      <c r="CF923" s="149"/>
      <c r="CG923" s="149"/>
      <c r="CH923" s="149"/>
      <c r="CI923" s="149"/>
      <c r="CJ923" s="149"/>
      <c r="CK923" s="149"/>
      <c r="CL923" s="149"/>
      <c r="CM923" s="149"/>
      <c r="CN923" s="149"/>
      <c r="CO923" s="149"/>
      <c r="CP923" s="149"/>
      <c r="CQ923" s="149"/>
      <c r="CR923" s="149"/>
      <c r="CS923" s="149"/>
      <c r="CT923" s="149"/>
      <c r="CU923" s="149"/>
      <c r="CV923" s="149"/>
      <c r="CW923" s="149"/>
      <c r="CX923" s="149"/>
      <c r="CY923" s="149"/>
      <c r="CZ923" s="149"/>
      <c r="DA923" s="149"/>
      <c r="DB923" s="149"/>
      <c r="DC923" s="149"/>
      <c r="DD923" s="149"/>
      <c r="DE923" s="149"/>
      <c r="DF923" s="149"/>
      <c r="DG923" s="149"/>
      <c r="DH923" s="149"/>
      <c r="DI923" s="149"/>
    </row>
    <row r="924" spans="1:113" s="113" customFormat="1" ht="21.75" hidden="1" customHeight="1">
      <c r="A924" s="129">
        <f>IF(B923&lt;&gt;"",COUNTA(B$6:B923),"")</f>
        <v>918</v>
      </c>
      <c r="B924" s="217">
        <v>2959</v>
      </c>
      <c r="C924" s="249" t="s">
        <v>655</v>
      </c>
      <c r="D924" s="198">
        <v>4845</v>
      </c>
      <c r="E924" s="215" t="str">
        <f>VLOOKUP($B924,'trong tai xe'!A$1:B$201,2,0)</f>
        <v>2.5T</v>
      </c>
      <c r="F924" s="262" t="s">
        <v>82</v>
      </c>
      <c r="G924" s="132" t="str">
        <f>VLOOKUP(F924,Destination!$B$3:$E$337,2,0)</f>
        <v>HCM</v>
      </c>
      <c r="H924" s="133">
        <f>VLOOKUP(F924,Destination!$B$2:$E$337,4,0)</f>
        <v>35</v>
      </c>
      <c r="I924" s="133">
        <f t="shared" si="32"/>
        <v>40</v>
      </c>
      <c r="J924" s="134">
        <f>INDEX(Cost!$A$2:$G$26,MATCH(I924,Cost!$A$2:$A$26,0),MATCH($E924,Cost!$A$2:$G$2,0))</f>
        <v>579395</v>
      </c>
      <c r="K924" s="141"/>
      <c r="L924" s="142"/>
      <c r="M924" s="228">
        <f t="shared" si="33"/>
        <v>579395</v>
      </c>
      <c r="N924" s="230"/>
      <c r="O924" s="144" t="str">
        <f>VLOOKUP($F924,Destination!B$3:G$338,6,0)</f>
        <v>BOARD</v>
      </c>
      <c r="P924" s="231"/>
      <c r="Q924" s="198"/>
      <c r="AI924" s="149"/>
      <c r="AJ924" s="149"/>
      <c r="AK924" s="149"/>
      <c r="AL924" s="149"/>
      <c r="AM924" s="149"/>
      <c r="AN924" s="149"/>
      <c r="AO924" s="149"/>
      <c r="AP924" s="149"/>
      <c r="AQ924" s="149"/>
      <c r="AR924" s="149"/>
      <c r="AS924" s="149"/>
      <c r="AT924" s="149"/>
      <c r="AU924" s="149"/>
      <c r="AV924" s="149"/>
      <c r="AW924" s="149"/>
      <c r="AX924" s="149"/>
      <c r="AY924" s="149"/>
      <c r="AZ924" s="149"/>
      <c r="BA924" s="149"/>
      <c r="BB924" s="149"/>
      <c r="BC924" s="149"/>
      <c r="BD924" s="149"/>
      <c r="BE924" s="149"/>
      <c r="BF924" s="149"/>
      <c r="BG924" s="149"/>
      <c r="BH924" s="149"/>
      <c r="BI924" s="149"/>
      <c r="BJ924" s="149"/>
      <c r="BK924" s="149"/>
      <c r="BL924" s="149"/>
      <c r="BM924" s="149"/>
      <c r="BN924" s="149"/>
      <c r="BO924" s="149"/>
      <c r="BP924" s="149"/>
      <c r="BQ924" s="149"/>
      <c r="BR924" s="149"/>
      <c r="BS924" s="149"/>
      <c r="BT924" s="149"/>
      <c r="BU924" s="149"/>
      <c r="BV924" s="149"/>
      <c r="BW924" s="149"/>
      <c r="BX924" s="149"/>
      <c r="BY924" s="149"/>
      <c r="BZ924" s="149"/>
      <c r="CA924" s="149"/>
      <c r="CB924" s="149"/>
      <c r="CC924" s="149"/>
      <c r="CD924" s="149"/>
      <c r="CE924" s="149"/>
      <c r="CF924" s="149"/>
      <c r="CG924" s="149"/>
      <c r="CH924" s="149"/>
      <c r="CI924" s="149"/>
      <c r="CJ924" s="149"/>
      <c r="CK924" s="149"/>
      <c r="CL924" s="149"/>
      <c r="CM924" s="149"/>
      <c r="CN924" s="149"/>
      <c r="CO924" s="149"/>
      <c r="CP924" s="149"/>
      <c r="CQ924" s="149"/>
      <c r="CR924" s="149"/>
      <c r="CS924" s="149"/>
      <c r="CT924" s="149"/>
      <c r="CU924" s="149"/>
      <c r="CV924" s="149"/>
      <c r="CW924" s="149"/>
      <c r="CX924" s="149"/>
      <c r="CY924" s="149"/>
      <c r="CZ924" s="149"/>
      <c r="DA924" s="149"/>
      <c r="DB924" s="149"/>
      <c r="DC924" s="149"/>
      <c r="DD924" s="149"/>
      <c r="DE924" s="149"/>
      <c r="DF924" s="149"/>
      <c r="DG924" s="149"/>
      <c r="DH924" s="149"/>
      <c r="DI924" s="149"/>
    </row>
    <row r="925" spans="1:113" s="113" customFormat="1" ht="21.75" hidden="1" customHeight="1">
      <c r="A925" s="129">
        <f>IF(B924&lt;&gt;"",COUNTA(B$6:B924),"")</f>
        <v>919</v>
      </c>
      <c r="B925" s="217">
        <v>17246</v>
      </c>
      <c r="C925" s="249" t="s">
        <v>655</v>
      </c>
      <c r="D925" s="198">
        <v>4846</v>
      </c>
      <c r="E925" s="215" t="str">
        <f>VLOOKUP($B925,'trong tai xe'!A$1:B$201,2,0)</f>
        <v>8T</v>
      </c>
      <c r="F925" s="262" t="s">
        <v>75</v>
      </c>
      <c r="G925" s="132" t="str">
        <f>VLOOKUP(F925,Destination!$B$3:$E$337,2,0)</f>
        <v>VINH LONG</v>
      </c>
      <c r="H925" s="133">
        <f>VLOOKUP(F925,Destination!$B$2:$E$337,4,0)</f>
        <v>179</v>
      </c>
      <c r="I925" s="133">
        <f t="shared" si="32"/>
        <v>180</v>
      </c>
      <c r="J925" s="134">
        <f>INDEX(Cost!$A$2:$G$26,MATCH(I925,Cost!$A$2:$A$26,0),MATCH($E925,Cost!$A$2:$G$2,0))</f>
        <v>5047000</v>
      </c>
      <c r="K925" s="141"/>
      <c r="L925" s="142"/>
      <c r="M925" s="228">
        <f t="shared" si="33"/>
        <v>5047000</v>
      </c>
      <c r="N925" s="230"/>
      <c r="O925" s="144" t="str">
        <f>VLOOKUP($F925,Destination!B$3:G$338,6,0)</f>
        <v>THÙNG</v>
      </c>
      <c r="P925" s="231"/>
      <c r="Q925" s="198"/>
      <c r="AI925" s="149"/>
      <c r="AJ925" s="149"/>
      <c r="AK925" s="149"/>
      <c r="AL925" s="149"/>
      <c r="AM925" s="149"/>
      <c r="AN925" s="149"/>
      <c r="AO925" s="149"/>
      <c r="AP925" s="149"/>
      <c r="AQ925" s="149"/>
      <c r="AR925" s="149"/>
      <c r="AS925" s="149"/>
      <c r="AT925" s="149"/>
      <c r="AU925" s="149"/>
      <c r="AV925" s="149"/>
      <c r="AW925" s="149"/>
      <c r="AX925" s="149"/>
      <c r="AY925" s="149"/>
      <c r="AZ925" s="149"/>
      <c r="BA925" s="149"/>
      <c r="BB925" s="149"/>
      <c r="BC925" s="149"/>
      <c r="BD925" s="149"/>
      <c r="BE925" s="149"/>
      <c r="BF925" s="149"/>
      <c r="BG925" s="149"/>
      <c r="BH925" s="149"/>
      <c r="BI925" s="149"/>
      <c r="BJ925" s="149"/>
      <c r="BK925" s="149"/>
      <c r="BL925" s="149"/>
      <c r="BM925" s="149"/>
      <c r="BN925" s="149"/>
      <c r="BO925" s="149"/>
      <c r="BP925" s="149"/>
      <c r="BQ925" s="149"/>
      <c r="BR925" s="149"/>
      <c r="BS925" s="149"/>
      <c r="BT925" s="149"/>
      <c r="BU925" s="149"/>
      <c r="BV925" s="149"/>
      <c r="BW925" s="149"/>
      <c r="BX925" s="149"/>
      <c r="BY925" s="149"/>
      <c r="BZ925" s="149"/>
      <c r="CA925" s="149"/>
      <c r="CB925" s="149"/>
      <c r="CC925" s="149"/>
      <c r="CD925" s="149"/>
      <c r="CE925" s="149"/>
      <c r="CF925" s="149"/>
      <c r="CG925" s="149"/>
      <c r="CH925" s="149"/>
      <c r="CI925" s="149"/>
      <c r="CJ925" s="149"/>
      <c r="CK925" s="149"/>
      <c r="CL925" s="149"/>
      <c r="CM925" s="149"/>
      <c r="CN925" s="149"/>
      <c r="CO925" s="149"/>
      <c r="CP925" s="149"/>
      <c r="CQ925" s="149"/>
      <c r="CR925" s="149"/>
      <c r="CS925" s="149"/>
      <c r="CT925" s="149"/>
      <c r="CU925" s="149"/>
      <c r="CV925" s="149"/>
      <c r="CW925" s="149"/>
      <c r="CX925" s="149"/>
      <c r="CY925" s="149"/>
      <c r="CZ925" s="149"/>
      <c r="DA925" s="149"/>
      <c r="DB925" s="149"/>
      <c r="DC925" s="149"/>
      <c r="DD925" s="149"/>
      <c r="DE925" s="149"/>
      <c r="DF925" s="149"/>
      <c r="DG925" s="149"/>
      <c r="DH925" s="149"/>
      <c r="DI925" s="149"/>
    </row>
    <row r="926" spans="1:113" s="113" customFormat="1" ht="21.75" hidden="1" customHeight="1">
      <c r="A926" s="129">
        <f>IF(B925&lt;&gt;"",COUNTA(B$6:B925),"")</f>
        <v>920</v>
      </c>
      <c r="B926" s="217">
        <v>46785</v>
      </c>
      <c r="C926" s="249" t="s">
        <v>655</v>
      </c>
      <c r="D926" s="198">
        <v>4847</v>
      </c>
      <c r="E926" s="215" t="str">
        <f>VLOOKUP($B926,'trong tai xe'!A$1:B$201,2,0)</f>
        <v>2.5T</v>
      </c>
      <c r="F926" s="262" t="s">
        <v>86</v>
      </c>
      <c r="G926" s="132" t="str">
        <f>VLOOKUP(F926,Destination!$B$3:$E$337,2,0)</f>
        <v>Binh Duong</v>
      </c>
      <c r="H926" s="133">
        <f>VLOOKUP(F926,Destination!$B$2:$E$337,4,0)</f>
        <v>25</v>
      </c>
      <c r="I926" s="133">
        <f t="shared" si="32"/>
        <v>30</v>
      </c>
      <c r="J926" s="134">
        <f>INDEX(Cost!$A$2:$G$26,MATCH(I926,Cost!$A$2:$A$26,0),MATCH($E926,Cost!$A$2:$G$2,0))</f>
        <v>514557</v>
      </c>
      <c r="K926" s="141"/>
      <c r="L926" s="142"/>
      <c r="M926" s="228">
        <f t="shared" si="33"/>
        <v>514557</v>
      </c>
      <c r="N926" s="230"/>
      <c r="O926" s="144" t="str">
        <f>VLOOKUP($F926,Destination!B$3:G$338,6,0)</f>
        <v>BOARD</v>
      </c>
      <c r="P926" s="231"/>
      <c r="Q926" s="198"/>
      <c r="AI926" s="149"/>
      <c r="AJ926" s="149"/>
      <c r="AK926" s="149"/>
      <c r="AL926" s="149"/>
      <c r="AM926" s="149"/>
      <c r="AN926" s="149"/>
      <c r="AO926" s="149"/>
      <c r="AP926" s="149"/>
      <c r="AQ926" s="149"/>
      <c r="AR926" s="149"/>
      <c r="AS926" s="149"/>
      <c r="AT926" s="149"/>
      <c r="AU926" s="149"/>
      <c r="AV926" s="149"/>
      <c r="AW926" s="149"/>
      <c r="AX926" s="149"/>
      <c r="AY926" s="149"/>
      <c r="AZ926" s="149"/>
      <c r="BA926" s="149"/>
      <c r="BB926" s="149"/>
      <c r="BC926" s="149"/>
      <c r="BD926" s="149"/>
      <c r="BE926" s="149"/>
      <c r="BF926" s="149"/>
      <c r="BG926" s="149"/>
      <c r="BH926" s="149"/>
      <c r="BI926" s="149"/>
      <c r="BJ926" s="149"/>
      <c r="BK926" s="149"/>
      <c r="BL926" s="149"/>
      <c r="BM926" s="149"/>
      <c r="BN926" s="149"/>
      <c r="BO926" s="149"/>
      <c r="BP926" s="149"/>
      <c r="BQ926" s="149"/>
      <c r="BR926" s="149"/>
      <c r="BS926" s="149"/>
      <c r="BT926" s="149"/>
      <c r="BU926" s="149"/>
      <c r="BV926" s="149"/>
      <c r="BW926" s="149"/>
      <c r="BX926" s="149"/>
      <c r="BY926" s="149"/>
      <c r="BZ926" s="149"/>
      <c r="CA926" s="149"/>
      <c r="CB926" s="149"/>
      <c r="CC926" s="149"/>
      <c r="CD926" s="149"/>
      <c r="CE926" s="149"/>
      <c r="CF926" s="149"/>
      <c r="CG926" s="149"/>
      <c r="CH926" s="149"/>
      <c r="CI926" s="149"/>
      <c r="CJ926" s="149"/>
      <c r="CK926" s="149"/>
      <c r="CL926" s="149"/>
      <c r="CM926" s="149"/>
      <c r="CN926" s="149"/>
      <c r="CO926" s="149"/>
      <c r="CP926" s="149"/>
      <c r="CQ926" s="149"/>
      <c r="CR926" s="149"/>
      <c r="CS926" s="149"/>
      <c r="CT926" s="149"/>
      <c r="CU926" s="149"/>
      <c r="CV926" s="149"/>
      <c r="CW926" s="149"/>
      <c r="CX926" s="149"/>
      <c r="CY926" s="149"/>
      <c r="CZ926" s="149"/>
      <c r="DA926" s="149"/>
      <c r="DB926" s="149"/>
      <c r="DC926" s="149"/>
      <c r="DD926" s="149"/>
      <c r="DE926" s="149"/>
      <c r="DF926" s="149"/>
      <c r="DG926" s="149"/>
      <c r="DH926" s="149"/>
      <c r="DI926" s="149"/>
    </row>
    <row r="927" spans="1:113" s="113" customFormat="1" ht="21.75" hidden="1" customHeight="1">
      <c r="A927" s="129">
        <f>IF(B926&lt;&gt;"",COUNTA(B$6:B926),"")</f>
        <v>921</v>
      </c>
      <c r="B927" s="217">
        <v>4662</v>
      </c>
      <c r="C927" s="249" t="s">
        <v>655</v>
      </c>
      <c r="D927" s="198">
        <v>4860</v>
      </c>
      <c r="E927" s="215" t="str">
        <f>VLOOKUP($B927,'trong tai xe'!A$1:B$201,2,0)</f>
        <v>2.5T</v>
      </c>
      <c r="F927" s="262" t="s">
        <v>69</v>
      </c>
      <c r="G927" s="132" t="str">
        <f>VLOOKUP(F927,Destination!$B$3:$E$337,2,0)</f>
        <v>HCM(Q9)</v>
      </c>
      <c r="H927" s="133">
        <f>VLOOKUP(F927,Destination!$B$2:$E$337,4,0)</f>
        <v>27</v>
      </c>
      <c r="I927" s="133">
        <f t="shared" si="32"/>
        <v>30</v>
      </c>
      <c r="J927" s="134">
        <f>INDEX(Cost!$A$2:$G$26,MATCH(I927,Cost!$A$2:$A$26,0),MATCH($E927,Cost!$A$2:$G$2,0))</f>
        <v>514557</v>
      </c>
      <c r="K927" s="141"/>
      <c r="L927" s="142"/>
      <c r="M927" s="228">
        <f t="shared" si="33"/>
        <v>514557</v>
      </c>
      <c r="N927" s="230"/>
      <c r="O927" s="144" t="str">
        <f>VLOOKUP($F927,Destination!B$3:G$338,6,0)</f>
        <v>THÙNG</v>
      </c>
      <c r="P927" s="231"/>
      <c r="Q927" s="198"/>
      <c r="AI927" s="149"/>
      <c r="AJ927" s="149"/>
      <c r="AK927" s="149"/>
      <c r="AL927" s="149"/>
      <c r="AM927" s="149"/>
      <c r="AN927" s="149"/>
      <c r="AO927" s="149"/>
      <c r="AP927" s="149"/>
      <c r="AQ927" s="149"/>
      <c r="AR927" s="149"/>
      <c r="AS927" s="149"/>
      <c r="AT927" s="149"/>
      <c r="AU927" s="149"/>
      <c r="AV927" s="149"/>
      <c r="AW927" s="149"/>
      <c r="AX927" s="149"/>
      <c r="AY927" s="149"/>
      <c r="AZ927" s="149"/>
      <c r="BA927" s="149"/>
      <c r="BB927" s="149"/>
      <c r="BC927" s="149"/>
      <c r="BD927" s="149"/>
      <c r="BE927" s="149"/>
      <c r="BF927" s="149"/>
      <c r="BG927" s="149"/>
      <c r="BH927" s="149"/>
      <c r="BI927" s="149"/>
      <c r="BJ927" s="149"/>
      <c r="BK927" s="149"/>
      <c r="BL927" s="149"/>
      <c r="BM927" s="149"/>
      <c r="BN927" s="149"/>
      <c r="BO927" s="149"/>
      <c r="BP927" s="149"/>
      <c r="BQ927" s="149"/>
      <c r="BR927" s="149"/>
      <c r="BS927" s="149"/>
      <c r="BT927" s="149"/>
      <c r="BU927" s="149"/>
      <c r="BV927" s="149"/>
      <c r="BW927" s="149"/>
      <c r="BX927" s="149"/>
      <c r="BY927" s="149"/>
      <c r="BZ927" s="149"/>
      <c r="CA927" s="149"/>
      <c r="CB927" s="149"/>
      <c r="CC927" s="149"/>
      <c r="CD927" s="149"/>
      <c r="CE927" s="149"/>
      <c r="CF927" s="149"/>
      <c r="CG927" s="149"/>
      <c r="CH927" s="149"/>
      <c r="CI927" s="149"/>
      <c r="CJ927" s="149"/>
      <c r="CK927" s="149"/>
      <c r="CL927" s="149"/>
      <c r="CM927" s="149"/>
      <c r="CN927" s="149"/>
      <c r="CO927" s="149"/>
      <c r="CP927" s="149"/>
      <c r="CQ927" s="149"/>
      <c r="CR927" s="149"/>
      <c r="CS927" s="149"/>
      <c r="CT927" s="149"/>
      <c r="CU927" s="149"/>
      <c r="CV927" s="149"/>
      <c r="CW927" s="149"/>
      <c r="CX927" s="149"/>
      <c r="CY927" s="149"/>
      <c r="CZ927" s="149"/>
      <c r="DA927" s="149"/>
      <c r="DB927" s="149"/>
      <c r="DC927" s="149"/>
      <c r="DD927" s="149"/>
      <c r="DE927" s="149"/>
      <c r="DF927" s="149"/>
      <c r="DG927" s="149"/>
      <c r="DH927" s="149"/>
      <c r="DI927" s="149"/>
    </row>
    <row r="928" spans="1:113" s="113" customFormat="1" ht="21.75" hidden="1" customHeight="1">
      <c r="A928" s="129">
        <f>IF(B927&lt;&gt;"",COUNTA(B$6:B927),"")</f>
        <v>922</v>
      </c>
      <c r="B928" s="217">
        <v>13650</v>
      </c>
      <c r="C928" s="249" t="s">
        <v>655</v>
      </c>
      <c r="D928" s="198">
        <v>3242</v>
      </c>
      <c r="E928" s="215" t="str">
        <f>VLOOKUP($B928,'trong tai xe'!A$1:B$201,2,0)</f>
        <v>2.5T</v>
      </c>
      <c r="F928" s="64" t="s">
        <v>413</v>
      </c>
      <c r="G928" s="132" t="str">
        <f>VLOOKUP(F928,Destination!$B$3:$E$337,2,0)</f>
        <v>Binh Duong</v>
      </c>
      <c r="H928" s="133">
        <f>VLOOKUP(F928,Destination!$B$2:$E$337,4,0)</f>
        <v>8</v>
      </c>
      <c r="I928" s="133">
        <f t="shared" si="32"/>
        <v>10</v>
      </c>
      <c r="J928" s="134">
        <f>INDEX(Cost!$A$2:$G$26,MATCH(I928,Cost!$A$2:$A$26,0),MATCH($E928,Cost!$A$2:$G$2,0))</f>
        <v>375157</v>
      </c>
      <c r="K928" s="141"/>
      <c r="L928" s="142"/>
      <c r="M928" s="228">
        <f t="shared" si="33"/>
        <v>375157</v>
      </c>
      <c r="N928" s="230"/>
      <c r="O928" s="144" t="str">
        <f>VLOOKUP($F928,Destination!B$3:G$338,6,0)</f>
        <v>THÙNG</v>
      </c>
      <c r="P928" s="231"/>
      <c r="Q928" s="198"/>
      <c r="AI928" s="149"/>
      <c r="AJ928" s="149"/>
      <c r="AK928" s="149"/>
      <c r="AL928" s="149"/>
      <c r="AM928" s="149"/>
      <c r="AN928" s="149"/>
      <c r="AO928" s="149"/>
      <c r="AP928" s="149"/>
      <c r="AQ928" s="149"/>
      <c r="AR928" s="149"/>
      <c r="AS928" s="149"/>
      <c r="AT928" s="149"/>
      <c r="AU928" s="149"/>
      <c r="AV928" s="149"/>
      <c r="AW928" s="149"/>
      <c r="AX928" s="149"/>
      <c r="AY928" s="149"/>
      <c r="AZ928" s="149"/>
      <c r="BA928" s="149"/>
      <c r="BB928" s="149"/>
      <c r="BC928" s="149"/>
      <c r="BD928" s="149"/>
      <c r="BE928" s="149"/>
      <c r="BF928" s="149"/>
      <c r="BG928" s="149"/>
      <c r="BH928" s="149"/>
      <c r="BI928" s="149"/>
      <c r="BJ928" s="149"/>
      <c r="BK928" s="149"/>
      <c r="BL928" s="149"/>
      <c r="BM928" s="149"/>
      <c r="BN928" s="149"/>
      <c r="BO928" s="149"/>
      <c r="BP928" s="149"/>
      <c r="BQ928" s="149"/>
      <c r="BR928" s="149"/>
      <c r="BS928" s="149"/>
      <c r="BT928" s="149"/>
      <c r="BU928" s="149"/>
      <c r="BV928" s="149"/>
      <c r="BW928" s="149"/>
      <c r="BX928" s="149"/>
      <c r="BY928" s="149"/>
      <c r="BZ928" s="149"/>
      <c r="CA928" s="149"/>
      <c r="CB928" s="149"/>
      <c r="CC928" s="149"/>
      <c r="CD928" s="149"/>
      <c r="CE928" s="149"/>
      <c r="CF928" s="149"/>
      <c r="CG928" s="149"/>
      <c r="CH928" s="149"/>
      <c r="CI928" s="149"/>
      <c r="CJ928" s="149"/>
      <c r="CK928" s="149"/>
      <c r="CL928" s="149"/>
      <c r="CM928" s="149"/>
      <c r="CN928" s="149"/>
      <c r="CO928" s="149"/>
      <c r="CP928" s="149"/>
      <c r="CQ928" s="149"/>
      <c r="CR928" s="149"/>
      <c r="CS928" s="149"/>
      <c r="CT928" s="149"/>
      <c r="CU928" s="149"/>
      <c r="CV928" s="149"/>
      <c r="CW928" s="149"/>
      <c r="CX928" s="149"/>
      <c r="CY928" s="149"/>
      <c r="CZ928" s="149"/>
      <c r="DA928" s="149"/>
      <c r="DB928" s="149"/>
      <c r="DC928" s="149"/>
      <c r="DD928" s="149"/>
      <c r="DE928" s="149"/>
      <c r="DF928" s="149"/>
      <c r="DG928" s="149"/>
      <c r="DH928" s="149"/>
      <c r="DI928" s="149"/>
    </row>
    <row r="929" spans="1:113" s="113" customFormat="1" ht="21.75" hidden="1" customHeight="1">
      <c r="A929" s="129">
        <f>IF(B928&lt;&gt;"",COUNTA(B$6:B928),"")</f>
        <v>923</v>
      </c>
      <c r="B929" s="217">
        <v>1096</v>
      </c>
      <c r="C929" s="249" t="s">
        <v>655</v>
      </c>
      <c r="D929" s="198">
        <v>3254</v>
      </c>
      <c r="E929" s="215" t="str">
        <f>VLOOKUP($B929,'trong tai xe'!A$1:B$201,2,0)</f>
        <v>2.5T</v>
      </c>
      <c r="F929" s="64" t="s">
        <v>96</v>
      </c>
      <c r="G929" s="132" t="str">
        <f>VLOOKUP(F929,Destination!$B$3:$E$337,2,0)</f>
        <v>SONG THAN</v>
      </c>
      <c r="H929" s="133">
        <f>VLOOKUP(F929,Destination!$B$2:$E$337,4,0)</f>
        <v>17</v>
      </c>
      <c r="I929" s="133">
        <f t="shared" si="32"/>
        <v>20</v>
      </c>
      <c r="J929" s="134">
        <f>INDEX(Cost!$A$2:$G$26,MATCH(I929,Cost!$A$2:$A$26,0),MATCH($E929,Cost!$A$2:$G$2,0))</f>
        <v>449720</v>
      </c>
      <c r="K929" s="141"/>
      <c r="L929" s="142"/>
      <c r="M929" s="228">
        <f t="shared" si="33"/>
        <v>449720</v>
      </c>
      <c r="N929" s="230"/>
      <c r="O929" s="144" t="str">
        <f>VLOOKUP($F929,Destination!B$3:G$338,6,0)</f>
        <v>THÙNG</v>
      </c>
      <c r="P929" s="231"/>
      <c r="Q929" s="198"/>
      <c r="AI929" s="149"/>
      <c r="AJ929" s="149"/>
      <c r="AK929" s="149"/>
      <c r="AL929" s="149"/>
      <c r="AM929" s="149"/>
      <c r="AN929" s="149"/>
      <c r="AO929" s="149"/>
      <c r="AP929" s="149"/>
      <c r="AQ929" s="149"/>
      <c r="AR929" s="149"/>
      <c r="AS929" s="149"/>
      <c r="AT929" s="149"/>
      <c r="AU929" s="149"/>
      <c r="AV929" s="149"/>
      <c r="AW929" s="149"/>
      <c r="AX929" s="149"/>
      <c r="AY929" s="149"/>
      <c r="AZ929" s="149"/>
      <c r="BA929" s="149"/>
      <c r="BB929" s="149"/>
      <c r="BC929" s="149"/>
      <c r="BD929" s="149"/>
      <c r="BE929" s="149"/>
      <c r="BF929" s="149"/>
      <c r="BG929" s="149"/>
      <c r="BH929" s="149"/>
      <c r="BI929" s="149"/>
      <c r="BJ929" s="149"/>
      <c r="BK929" s="149"/>
      <c r="BL929" s="149"/>
      <c r="BM929" s="149"/>
      <c r="BN929" s="149"/>
      <c r="BO929" s="149"/>
      <c r="BP929" s="149"/>
      <c r="BQ929" s="149"/>
      <c r="BR929" s="149"/>
      <c r="BS929" s="149"/>
      <c r="BT929" s="149"/>
      <c r="BU929" s="149"/>
      <c r="BV929" s="149"/>
      <c r="BW929" s="149"/>
      <c r="BX929" s="149"/>
      <c r="BY929" s="149"/>
      <c r="BZ929" s="149"/>
      <c r="CA929" s="149"/>
      <c r="CB929" s="149"/>
      <c r="CC929" s="149"/>
      <c r="CD929" s="149"/>
      <c r="CE929" s="149"/>
      <c r="CF929" s="149"/>
      <c r="CG929" s="149"/>
      <c r="CH929" s="149"/>
      <c r="CI929" s="149"/>
      <c r="CJ929" s="149"/>
      <c r="CK929" s="149"/>
      <c r="CL929" s="149"/>
      <c r="CM929" s="149"/>
      <c r="CN929" s="149"/>
      <c r="CO929" s="149"/>
      <c r="CP929" s="149"/>
      <c r="CQ929" s="149"/>
      <c r="CR929" s="149"/>
      <c r="CS929" s="149"/>
      <c r="CT929" s="149"/>
      <c r="CU929" s="149"/>
      <c r="CV929" s="149"/>
      <c r="CW929" s="149"/>
      <c r="CX929" s="149"/>
      <c r="CY929" s="149"/>
      <c r="CZ929" s="149"/>
      <c r="DA929" s="149"/>
      <c r="DB929" s="149"/>
      <c r="DC929" s="149"/>
      <c r="DD929" s="149"/>
      <c r="DE929" s="149"/>
      <c r="DF929" s="149"/>
      <c r="DG929" s="149"/>
      <c r="DH929" s="149"/>
      <c r="DI929" s="149"/>
    </row>
    <row r="930" spans="1:113" s="113" customFormat="1" ht="21.75" hidden="1" customHeight="1">
      <c r="A930" s="129">
        <f>IF(B929&lt;&gt;"",COUNTA(B$6:B929),"")</f>
        <v>924</v>
      </c>
      <c r="B930" s="217">
        <v>9794</v>
      </c>
      <c r="C930" s="249">
        <v>42470</v>
      </c>
      <c r="D930" s="198">
        <v>4363</v>
      </c>
      <c r="E930" s="215" t="str">
        <f>VLOOKUP($B930,'trong tai xe'!A$1:B$201,2,0)</f>
        <v>2.5T</v>
      </c>
      <c r="F930" s="64" t="s">
        <v>86</v>
      </c>
      <c r="G930" s="132" t="str">
        <f>VLOOKUP(F930,Destination!$B$3:$E$337,2,0)</f>
        <v>Binh Duong</v>
      </c>
      <c r="H930" s="133">
        <f>VLOOKUP(F930,Destination!$B$2:$E$337,4,0)</f>
        <v>25</v>
      </c>
      <c r="I930" s="133">
        <f t="shared" si="32"/>
        <v>30</v>
      </c>
      <c r="J930" s="134">
        <f>INDEX(Cost!$A$2:$G$26,MATCH(I930,Cost!$A$2:$A$26,0),MATCH($E930,Cost!$A$2:$G$2,0))</f>
        <v>514557</v>
      </c>
      <c r="K930" s="141"/>
      <c r="L930" s="142"/>
      <c r="M930" s="228">
        <f t="shared" si="33"/>
        <v>514557</v>
      </c>
      <c r="N930" s="230"/>
      <c r="O930" s="144" t="str">
        <f>VLOOKUP($F930,Destination!B$3:G$338,6,0)</f>
        <v>BOARD</v>
      </c>
      <c r="P930" s="231"/>
      <c r="Q930" s="198"/>
      <c r="AI930" s="149"/>
      <c r="AJ930" s="149"/>
      <c r="AK930" s="149"/>
      <c r="AL930" s="149"/>
      <c r="AM930" s="149"/>
      <c r="AN930" s="149"/>
      <c r="AO930" s="149"/>
      <c r="AP930" s="149"/>
      <c r="AQ930" s="149"/>
      <c r="AR930" s="149"/>
      <c r="AS930" s="149"/>
      <c r="AT930" s="149"/>
      <c r="AU930" s="149"/>
      <c r="AV930" s="149"/>
      <c r="AW930" s="149"/>
      <c r="AX930" s="149"/>
      <c r="AY930" s="149"/>
      <c r="AZ930" s="149"/>
      <c r="BA930" s="149"/>
      <c r="BB930" s="149"/>
      <c r="BC930" s="149"/>
      <c r="BD930" s="149"/>
      <c r="BE930" s="149"/>
      <c r="BF930" s="149"/>
      <c r="BG930" s="149"/>
      <c r="BH930" s="149"/>
      <c r="BI930" s="149"/>
      <c r="BJ930" s="149"/>
      <c r="BK930" s="149"/>
      <c r="BL930" s="149"/>
      <c r="BM930" s="149"/>
      <c r="BN930" s="149"/>
      <c r="BO930" s="149"/>
      <c r="BP930" s="149"/>
      <c r="BQ930" s="149"/>
      <c r="BR930" s="149"/>
      <c r="BS930" s="149"/>
      <c r="BT930" s="149"/>
      <c r="BU930" s="149"/>
      <c r="BV930" s="149"/>
      <c r="BW930" s="149"/>
      <c r="BX930" s="149"/>
      <c r="BY930" s="149"/>
      <c r="BZ930" s="149"/>
      <c r="CA930" s="149"/>
      <c r="CB930" s="149"/>
      <c r="CC930" s="149"/>
      <c r="CD930" s="149"/>
      <c r="CE930" s="149"/>
      <c r="CF930" s="149"/>
      <c r="CG930" s="149"/>
      <c r="CH930" s="149"/>
      <c r="CI930" s="149"/>
      <c r="CJ930" s="149"/>
      <c r="CK930" s="149"/>
      <c r="CL930" s="149"/>
      <c r="CM930" s="149"/>
      <c r="CN930" s="149"/>
      <c r="CO930" s="149"/>
      <c r="CP930" s="149"/>
      <c r="CQ930" s="149"/>
      <c r="CR930" s="149"/>
      <c r="CS930" s="149"/>
      <c r="CT930" s="149"/>
      <c r="CU930" s="149"/>
      <c r="CV930" s="149"/>
      <c r="CW930" s="149"/>
      <c r="CX930" s="149"/>
      <c r="CY930" s="149"/>
      <c r="CZ930" s="149"/>
      <c r="DA930" s="149"/>
      <c r="DB930" s="149"/>
      <c r="DC930" s="149"/>
      <c r="DD930" s="149"/>
      <c r="DE930" s="149"/>
      <c r="DF930" s="149"/>
      <c r="DG930" s="149"/>
      <c r="DH930" s="149"/>
      <c r="DI930" s="149"/>
    </row>
    <row r="931" spans="1:113" s="113" customFormat="1" ht="21.75" hidden="1" customHeight="1">
      <c r="A931" s="129">
        <f>IF(B930&lt;&gt;"",COUNTA(B$6:B930),"")</f>
        <v>925</v>
      </c>
      <c r="B931" s="217">
        <v>15469</v>
      </c>
      <c r="C931" s="249" t="s">
        <v>654</v>
      </c>
      <c r="D931" s="198">
        <v>3240</v>
      </c>
      <c r="E931" s="215" t="str">
        <f>VLOOKUP($B931,'trong tai xe'!A$1:B$201,2,0)</f>
        <v>2.5T</v>
      </c>
      <c r="F931" s="64" t="s">
        <v>70</v>
      </c>
      <c r="G931" s="132" t="str">
        <f>VLOOKUP(F931,Destination!$B$3:$E$337,2,0)</f>
        <v>Tien Giang</v>
      </c>
      <c r="H931" s="133">
        <f>VLOOKUP(F931,Destination!$B$2:$E$337,4,0)</f>
        <v>107</v>
      </c>
      <c r="I931" s="133">
        <f t="shared" si="32"/>
        <v>110</v>
      </c>
      <c r="J931" s="134">
        <f>INDEX(Cost!$A$2:$G$26,MATCH(I931,Cost!$A$2:$A$26,0),MATCH($E931,Cost!$A$2:$G$2,0))</f>
        <v>1033254</v>
      </c>
      <c r="K931" s="141"/>
      <c r="L931" s="142"/>
      <c r="M931" s="228">
        <f t="shared" si="33"/>
        <v>1033254</v>
      </c>
      <c r="N931" s="230"/>
      <c r="O931" s="144" t="str">
        <f>VLOOKUP($F931,Destination!B$3:G$338,6,0)</f>
        <v>THÙNG</v>
      </c>
      <c r="P931" s="231"/>
      <c r="Q931" s="198"/>
      <c r="AI931" s="149"/>
      <c r="AJ931" s="149"/>
      <c r="AK931" s="149"/>
      <c r="AL931" s="149"/>
      <c r="AM931" s="149"/>
      <c r="AN931" s="149"/>
      <c r="AO931" s="149"/>
      <c r="AP931" s="149"/>
      <c r="AQ931" s="149"/>
      <c r="AR931" s="149"/>
      <c r="AS931" s="149"/>
      <c r="AT931" s="149"/>
      <c r="AU931" s="149"/>
      <c r="AV931" s="149"/>
      <c r="AW931" s="149"/>
      <c r="AX931" s="149"/>
      <c r="AY931" s="149"/>
      <c r="AZ931" s="149"/>
      <c r="BA931" s="149"/>
      <c r="BB931" s="149"/>
      <c r="BC931" s="149"/>
      <c r="BD931" s="149"/>
      <c r="BE931" s="149"/>
      <c r="BF931" s="149"/>
      <c r="BG931" s="149"/>
      <c r="BH931" s="149"/>
      <c r="BI931" s="149"/>
      <c r="BJ931" s="149"/>
      <c r="BK931" s="149"/>
      <c r="BL931" s="149"/>
      <c r="BM931" s="149"/>
      <c r="BN931" s="149"/>
      <c r="BO931" s="149"/>
      <c r="BP931" s="149"/>
      <c r="BQ931" s="149"/>
      <c r="BR931" s="149"/>
      <c r="BS931" s="149"/>
      <c r="BT931" s="149"/>
      <c r="BU931" s="149"/>
      <c r="BV931" s="149"/>
      <c r="BW931" s="149"/>
      <c r="BX931" s="149"/>
      <c r="BY931" s="149"/>
      <c r="BZ931" s="149"/>
      <c r="CA931" s="149"/>
      <c r="CB931" s="149"/>
      <c r="CC931" s="149"/>
      <c r="CD931" s="149"/>
      <c r="CE931" s="149"/>
      <c r="CF931" s="149"/>
      <c r="CG931" s="149"/>
      <c r="CH931" s="149"/>
      <c r="CI931" s="149"/>
      <c r="CJ931" s="149"/>
      <c r="CK931" s="149"/>
      <c r="CL931" s="149"/>
      <c r="CM931" s="149"/>
      <c r="CN931" s="149"/>
      <c r="CO931" s="149"/>
      <c r="CP931" s="149"/>
      <c r="CQ931" s="149"/>
      <c r="CR931" s="149"/>
      <c r="CS931" s="149"/>
      <c r="CT931" s="149"/>
      <c r="CU931" s="149"/>
      <c r="CV931" s="149"/>
      <c r="CW931" s="149"/>
      <c r="CX931" s="149"/>
      <c r="CY931" s="149"/>
      <c r="CZ931" s="149"/>
      <c r="DA931" s="149"/>
      <c r="DB931" s="149"/>
      <c r="DC931" s="149"/>
      <c r="DD931" s="149"/>
      <c r="DE931" s="149"/>
      <c r="DF931" s="149"/>
      <c r="DG931" s="149"/>
      <c r="DH931" s="149"/>
      <c r="DI931" s="149"/>
    </row>
    <row r="932" spans="1:113" s="113" customFormat="1" ht="21.75" hidden="1" customHeight="1">
      <c r="A932" s="129">
        <f>IF(B931&lt;&gt;"",COUNTA(B$6:B931),"")</f>
        <v>926</v>
      </c>
      <c r="B932" s="217">
        <v>3297</v>
      </c>
      <c r="C932" s="249" t="s">
        <v>656</v>
      </c>
      <c r="D932" s="198">
        <v>4884</v>
      </c>
      <c r="E932" s="215" t="str">
        <f>VLOOKUP($B932,'trong tai xe'!A$1:B$201,2,0)</f>
        <v>8T</v>
      </c>
      <c r="F932" s="64" t="s">
        <v>133</v>
      </c>
      <c r="G932" s="132" t="str">
        <f>VLOOKUP(F932,Destination!$B$3:$E$337,2,0)</f>
        <v>DI AN</v>
      </c>
      <c r="H932" s="133">
        <f>VLOOKUP(F932,Destination!$B$2:$E$337,4,0)</f>
        <v>6</v>
      </c>
      <c r="I932" s="133">
        <f t="shared" si="32"/>
        <v>10</v>
      </c>
      <c r="J932" s="134">
        <f>INDEX(Cost!$A$2:$G$26,MATCH(I932,Cost!$A$2:$A$26,0),MATCH($E932,Cost!$A$2:$G$2,0))</f>
        <v>941356</v>
      </c>
      <c r="K932" s="141"/>
      <c r="L932" s="142"/>
      <c r="M932" s="228">
        <f t="shared" si="33"/>
        <v>941356</v>
      </c>
      <c r="N932" s="230"/>
      <c r="O932" s="144">
        <f>VLOOKUP($F932,Destination!B$3:G$338,6,0)</f>
        <v>0</v>
      </c>
      <c r="P932" s="231"/>
      <c r="Q932" s="198"/>
      <c r="AI932" s="149"/>
      <c r="AJ932" s="149"/>
      <c r="AK932" s="149"/>
      <c r="AL932" s="149"/>
      <c r="AM932" s="149"/>
      <c r="AN932" s="149"/>
      <c r="AO932" s="149"/>
      <c r="AP932" s="149"/>
      <c r="AQ932" s="149"/>
      <c r="AR932" s="149"/>
      <c r="AS932" s="149"/>
      <c r="AT932" s="149"/>
      <c r="AU932" s="149"/>
      <c r="AV932" s="149"/>
      <c r="AW932" s="149"/>
      <c r="AX932" s="149"/>
      <c r="AY932" s="149"/>
      <c r="AZ932" s="149"/>
      <c r="BA932" s="149"/>
      <c r="BB932" s="149"/>
      <c r="BC932" s="149"/>
      <c r="BD932" s="149"/>
      <c r="BE932" s="149"/>
      <c r="BF932" s="149"/>
      <c r="BG932" s="149"/>
      <c r="BH932" s="149"/>
      <c r="BI932" s="149"/>
      <c r="BJ932" s="149"/>
      <c r="BK932" s="149"/>
      <c r="BL932" s="149"/>
      <c r="BM932" s="149"/>
      <c r="BN932" s="149"/>
      <c r="BO932" s="149"/>
      <c r="BP932" s="149"/>
      <c r="BQ932" s="149"/>
      <c r="BR932" s="149"/>
      <c r="BS932" s="149"/>
      <c r="BT932" s="149"/>
      <c r="BU932" s="149"/>
      <c r="BV932" s="149"/>
      <c r="BW932" s="149"/>
      <c r="BX932" s="149"/>
      <c r="BY932" s="149"/>
      <c r="BZ932" s="149"/>
      <c r="CA932" s="149"/>
      <c r="CB932" s="149"/>
      <c r="CC932" s="149"/>
      <c r="CD932" s="149"/>
      <c r="CE932" s="149"/>
      <c r="CF932" s="149"/>
      <c r="CG932" s="149"/>
      <c r="CH932" s="149"/>
      <c r="CI932" s="149"/>
      <c r="CJ932" s="149"/>
      <c r="CK932" s="149"/>
      <c r="CL932" s="149"/>
      <c r="CM932" s="149"/>
      <c r="CN932" s="149"/>
      <c r="CO932" s="149"/>
      <c r="CP932" s="149"/>
      <c r="CQ932" s="149"/>
      <c r="CR932" s="149"/>
      <c r="CS932" s="149"/>
      <c r="CT932" s="149"/>
      <c r="CU932" s="149"/>
      <c r="CV932" s="149"/>
      <c r="CW932" s="149"/>
      <c r="CX932" s="149"/>
      <c r="CY932" s="149"/>
      <c r="CZ932" s="149"/>
      <c r="DA932" s="149"/>
      <c r="DB932" s="149"/>
      <c r="DC932" s="149"/>
      <c r="DD932" s="149"/>
      <c r="DE932" s="149"/>
      <c r="DF932" s="149"/>
      <c r="DG932" s="149"/>
      <c r="DH932" s="149"/>
      <c r="DI932" s="149"/>
    </row>
    <row r="933" spans="1:113" s="113" customFormat="1" ht="21.75" hidden="1" customHeight="1">
      <c r="A933" s="129">
        <f>IF(B932&lt;&gt;"",COUNTA(B$6:B932),"")</f>
        <v>927</v>
      </c>
      <c r="B933" s="217">
        <v>13650</v>
      </c>
      <c r="C933" s="249" t="s">
        <v>656</v>
      </c>
      <c r="D933" s="198">
        <v>4931</v>
      </c>
      <c r="E933" s="215" t="str">
        <f>VLOOKUP($B933,'trong tai xe'!A$1:B$201,2,0)</f>
        <v>2.5T</v>
      </c>
      <c r="F933" s="64" t="s">
        <v>96</v>
      </c>
      <c r="G933" s="132" t="str">
        <f>VLOOKUP(F933,Destination!$B$3:$E$337,2,0)</f>
        <v>SONG THAN</v>
      </c>
      <c r="H933" s="133">
        <f>VLOOKUP(F933,Destination!$B$2:$E$337,4,0)</f>
        <v>17</v>
      </c>
      <c r="I933" s="133">
        <f t="shared" si="32"/>
        <v>20</v>
      </c>
      <c r="J933" s="134">
        <f>INDEX(Cost!$A$2:$G$26,MATCH(I933,Cost!$A$2:$A$26,0),MATCH($E933,Cost!$A$2:$G$2,0))</f>
        <v>449720</v>
      </c>
      <c r="K933" s="141"/>
      <c r="L933" s="142"/>
      <c r="M933" s="228">
        <f t="shared" si="33"/>
        <v>449720</v>
      </c>
      <c r="N933" s="230"/>
      <c r="O933" s="144" t="str">
        <f>VLOOKUP($F933,Destination!B$3:G$338,6,0)</f>
        <v>THÙNG</v>
      </c>
      <c r="P933" s="231"/>
      <c r="Q933" s="198"/>
      <c r="AI933" s="149"/>
      <c r="AJ933" s="149"/>
      <c r="AK933" s="149"/>
      <c r="AL933" s="149"/>
      <c r="AM933" s="149"/>
      <c r="AN933" s="149"/>
      <c r="AO933" s="149"/>
      <c r="AP933" s="149"/>
      <c r="AQ933" s="149"/>
      <c r="AR933" s="149"/>
      <c r="AS933" s="149"/>
      <c r="AT933" s="149"/>
      <c r="AU933" s="149"/>
      <c r="AV933" s="149"/>
      <c r="AW933" s="149"/>
      <c r="AX933" s="149"/>
      <c r="AY933" s="149"/>
      <c r="AZ933" s="149"/>
      <c r="BA933" s="149"/>
      <c r="BB933" s="149"/>
      <c r="BC933" s="149"/>
      <c r="BD933" s="149"/>
      <c r="BE933" s="149"/>
      <c r="BF933" s="149"/>
      <c r="BG933" s="149"/>
      <c r="BH933" s="149"/>
      <c r="BI933" s="149"/>
      <c r="BJ933" s="149"/>
      <c r="BK933" s="149"/>
      <c r="BL933" s="149"/>
      <c r="BM933" s="149"/>
      <c r="BN933" s="149"/>
      <c r="BO933" s="149"/>
      <c r="BP933" s="149"/>
      <c r="BQ933" s="149"/>
      <c r="BR933" s="149"/>
      <c r="BS933" s="149"/>
      <c r="BT933" s="149"/>
      <c r="BU933" s="149"/>
      <c r="BV933" s="149"/>
      <c r="BW933" s="149"/>
      <c r="BX933" s="149"/>
      <c r="BY933" s="149"/>
      <c r="BZ933" s="149"/>
      <c r="CA933" s="149"/>
      <c r="CB933" s="149"/>
      <c r="CC933" s="149"/>
      <c r="CD933" s="149"/>
      <c r="CE933" s="149"/>
      <c r="CF933" s="149"/>
      <c r="CG933" s="149"/>
      <c r="CH933" s="149"/>
      <c r="CI933" s="149"/>
      <c r="CJ933" s="149"/>
      <c r="CK933" s="149"/>
      <c r="CL933" s="149"/>
      <c r="CM933" s="149"/>
      <c r="CN933" s="149"/>
      <c r="CO933" s="149"/>
      <c r="CP933" s="149"/>
      <c r="CQ933" s="149"/>
      <c r="CR933" s="149"/>
      <c r="CS933" s="149"/>
      <c r="CT933" s="149"/>
      <c r="CU933" s="149"/>
      <c r="CV933" s="149"/>
      <c r="CW933" s="149"/>
      <c r="CX933" s="149"/>
      <c r="CY933" s="149"/>
      <c r="CZ933" s="149"/>
      <c r="DA933" s="149"/>
      <c r="DB933" s="149"/>
      <c r="DC933" s="149"/>
      <c r="DD933" s="149"/>
      <c r="DE933" s="149"/>
      <c r="DF933" s="149"/>
      <c r="DG933" s="149"/>
      <c r="DH933" s="149"/>
      <c r="DI933" s="149"/>
    </row>
    <row r="934" spans="1:113" s="113" customFormat="1" ht="21.75" hidden="1" customHeight="1">
      <c r="A934" s="129">
        <f>IF(B933&lt;&gt;"",COUNTA(B$6:B933),"")</f>
        <v>928</v>
      </c>
      <c r="B934" s="217">
        <v>44457</v>
      </c>
      <c r="C934" s="249" t="s">
        <v>656</v>
      </c>
      <c r="D934" s="198">
        <v>4872</v>
      </c>
      <c r="E934" s="215" t="str">
        <f>VLOOKUP($B934,'trong tai xe'!A$1:B$201,2,0)</f>
        <v>2.5T</v>
      </c>
      <c r="F934" s="64" t="s">
        <v>100</v>
      </c>
      <c r="G934" s="132" t="str">
        <f>VLOOKUP(F934,Destination!$B$3:$E$337,2,0)</f>
        <v>HCM</v>
      </c>
      <c r="H934" s="133">
        <f>VLOOKUP(F934,Destination!$B$2:$E$337,4,0)</f>
        <v>22</v>
      </c>
      <c r="I934" s="133">
        <f t="shared" si="32"/>
        <v>30</v>
      </c>
      <c r="J934" s="134">
        <f>INDEX(Cost!$A$2:$G$26,MATCH(I934,Cost!$A$2:$A$26,0),MATCH($E934,Cost!$A$2:$G$2,0))</f>
        <v>514557</v>
      </c>
      <c r="K934" s="141"/>
      <c r="L934" s="142"/>
      <c r="M934" s="228">
        <f t="shared" si="33"/>
        <v>514557</v>
      </c>
      <c r="N934" s="230"/>
      <c r="O934" s="144" t="str">
        <f>VLOOKUP($F934,Destination!B$3:G$338,6,0)</f>
        <v>THÙNG</v>
      </c>
      <c r="P934" s="231"/>
      <c r="Q934" s="198"/>
      <c r="AI934" s="149"/>
      <c r="AJ934" s="149"/>
      <c r="AK934" s="149"/>
      <c r="AL934" s="149"/>
      <c r="AM934" s="149"/>
      <c r="AN934" s="149"/>
      <c r="AO934" s="149"/>
      <c r="AP934" s="149"/>
      <c r="AQ934" s="149"/>
      <c r="AR934" s="149"/>
      <c r="AS934" s="149"/>
      <c r="AT934" s="149"/>
      <c r="AU934" s="149"/>
      <c r="AV934" s="149"/>
      <c r="AW934" s="149"/>
      <c r="AX934" s="149"/>
      <c r="AY934" s="149"/>
      <c r="AZ934" s="149"/>
      <c r="BA934" s="149"/>
      <c r="BB934" s="149"/>
      <c r="BC934" s="149"/>
      <c r="BD934" s="149"/>
      <c r="BE934" s="149"/>
      <c r="BF934" s="149"/>
      <c r="BG934" s="149"/>
      <c r="BH934" s="149"/>
      <c r="BI934" s="149"/>
      <c r="BJ934" s="149"/>
      <c r="BK934" s="149"/>
      <c r="BL934" s="149"/>
      <c r="BM934" s="149"/>
      <c r="BN934" s="149"/>
      <c r="BO934" s="149"/>
      <c r="BP934" s="149"/>
      <c r="BQ934" s="149"/>
      <c r="BR934" s="149"/>
      <c r="BS934" s="149"/>
      <c r="BT934" s="149"/>
      <c r="BU934" s="149"/>
      <c r="BV934" s="149"/>
      <c r="BW934" s="149"/>
      <c r="BX934" s="149"/>
      <c r="BY934" s="149"/>
      <c r="BZ934" s="149"/>
      <c r="CA934" s="149"/>
      <c r="CB934" s="149"/>
      <c r="CC934" s="149"/>
      <c r="CD934" s="149"/>
      <c r="CE934" s="149"/>
      <c r="CF934" s="149"/>
      <c r="CG934" s="149"/>
      <c r="CH934" s="149"/>
      <c r="CI934" s="149"/>
      <c r="CJ934" s="149"/>
      <c r="CK934" s="149"/>
      <c r="CL934" s="149"/>
      <c r="CM934" s="149"/>
      <c r="CN934" s="149"/>
      <c r="CO934" s="149"/>
      <c r="CP934" s="149"/>
      <c r="CQ934" s="149"/>
      <c r="CR934" s="149"/>
      <c r="CS934" s="149"/>
      <c r="CT934" s="149"/>
      <c r="CU934" s="149"/>
      <c r="CV934" s="149"/>
      <c r="CW934" s="149"/>
      <c r="CX934" s="149"/>
      <c r="CY934" s="149"/>
      <c r="CZ934" s="149"/>
      <c r="DA934" s="149"/>
      <c r="DB934" s="149"/>
      <c r="DC934" s="149"/>
      <c r="DD934" s="149"/>
      <c r="DE934" s="149"/>
      <c r="DF934" s="149"/>
      <c r="DG934" s="149"/>
      <c r="DH934" s="149"/>
      <c r="DI934" s="149"/>
    </row>
    <row r="935" spans="1:113" s="113" customFormat="1" ht="21.75" hidden="1" customHeight="1">
      <c r="A935" s="129">
        <f>IF(B934&lt;&gt;"",COUNTA(B$6:B934),"")</f>
        <v>929</v>
      </c>
      <c r="B935" s="217">
        <v>34439</v>
      </c>
      <c r="C935" s="249" t="s">
        <v>656</v>
      </c>
      <c r="D935" s="198">
        <v>4875</v>
      </c>
      <c r="E935" s="215" t="str">
        <f>VLOOKUP($B935,'trong tai xe'!A$1:B$201,2,0)</f>
        <v>1.2T</v>
      </c>
      <c r="F935" s="64" t="s">
        <v>69</v>
      </c>
      <c r="G935" s="132" t="str">
        <f>VLOOKUP(F935,Destination!$B$3:$E$337,2,0)</f>
        <v>HCM(Q9)</v>
      </c>
      <c r="H935" s="133">
        <f>VLOOKUP(F935,Destination!$B$2:$E$337,4,0)</f>
        <v>27</v>
      </c>
      <c r="I935" s="133">
        <f t="shared" si="32"/>
        <v>30</v>
      </c>
      <c r="J935" s="134">
        <f>INDEX(Cost!$A$2:$G$26,MATCH(I935,Cost!$A$2:$A$26,0),MATCH($E935,Cost!$A$2:$G$2,0))</f>
        <v>463102</v>
      </c>
      <c r="K935" s="141"/>
      <c r="L935" s="142"/>
      <c r="M935" s="228">
        <f t="shared" si="33"/>
        <v>463102</v>
      </c>
      <c r="N935" s="230"/>
      <c r="O935" s="144" t="str">
        <f>VLOOKUP($F935,Destination!B$3:G$338,6,0)</f>
        <v>THÙNG</v>
      </c>
      <c r="P935" s="231"/>
      <c r="Q935" s="198"/>
      <c r="AI935" s="149"/>
      <c r="AJ935" s="149"/>
      <c r="AK935" s="149"/>
      <c r="AL935" s="149"/>
      <c r="AM935" s="149"/>
      <c r="AN935" s="149"/>
      <c r="AO935" s="149"/>
      <c r="AP935" s="149"/>
      <c r="AQ935" s="149"/>
      <c r="AR935" s="149"/>
      <c r="AS935" s="149"/>
      <c r="AT935" s="149"/>
      <c r="AU935" s="149"/>
      <c r="AV935" s="149"/>
      <c r="AW935" s="149"/>
      <c r="AX935" s="149"/>
      <c r="AY935" s="149"/>
      <c r="AZ935" s="149"/>
      <c r="BA935" s="149"/>
      <c r="BB935" s="149"/>
      <c r="BC935" s="149"/>
      <c r="BD935" s="149"/>
      <c r="BE935" s="149"/>
      <c r="BF935" s="149"/>
      <c r="BG935" s="149"/>
      <c r="BH935" s="149"/>
      <c r="BI935" s="149"/>
      <c r="BJ935" s="149"/>
      <c r="BK935" s="149"/>
      <c r="BL935" s="149"/>
      <c r="BM935" s="149"/>
      <c r="BN935" s="149"/>
      <c r="BO935" s="149"/>
      <c r="BP935" s="149"/>
      <c r="BQ935" s="149"/>
      <c r="BR935" s="149"/>
      <c r="BS935" s="149"/>
      <c r="BT935" s="149"/>
      <c r="BU935" s="149"/>
      <c r="BV935" s="149"/>
      <c r="BW935" s="149"/>
      <c r="BX935" s="149"/>
      <c r="BY935" s="149"/>
      <c r="BZ935" s="149"/>
      <c r="CA935" s="149"/>
      <c r="CB935" s="149"/>
      <c r="CC935" s="149"/>
      <c r="CD935" s="149"/>
      <c r="CE935" s="149"/>
      <c r="CF935" s="149"/>
      <c r="CG935" s="149"/>
      <c r="CH935" s="149"/>
      <c r="CI935" s="149"/>
      <c r="CJ935" s="149"/>
      <c r="CK935" s="149"/>
      <c r="CL935" s="149"/>
      <c r="CM935" s="149"/>
      <c r="CN935" s="149"/>
      <c r="CO935" s="149"/>
      <c r="CP935" s="149"/>
      <c r="CQ935" s="149"/>
      <c r="CR935" s="149"/>
      <c r="CS935" s="149"/>
      <c r="CT935" s="149"/>
      <c r="CU935" s="149"/>
      <c r="CV935" s="149"/>
      <c r="CW935" s="149"/>
      <c r="CX935" s="149"/>
      <c r="CY935" s="149"/>
      <c r="CZ935" s="149"/>
      <c r="DA935" s="149"/>
      <c r="DB935" s="149"/>
      <c r="DC935" s="149"/>
      <c r="DD935" s="149"/>
      <c r="DE935" s="149"/>
      <c r="DF935" s="149"/>
      <c r="DG935" s="149"/>
      <c r="DH935" s="149"/>
      <c r="DI935" s="149"/>
    </row>
    <row r="936" spans="1:113" s="113" customFormat="1" ht="21.75" hidden="1" customHeight="1">
      <c r="A936" s="129">
        <f>IF(B935&lt;&gt;"",COUNTA(B$6:B935),"")</f>
        <v>930</v>
      </c>
      <c r="B936" s="254" t="s">
        <v>41</v>
      </c>
      <c r="C936" s="249" t="s">
        <v>656</v>
      </c>
      <c r="D936" s="198">
        <v>4880</v>
      </c>
      <c r="E936" s="215" t="str">
        <f>VLOOKUP($B936,'trong tai xe'!A$1:B$201,2,0)</f>
        <v>5T</v>
      </c>
      <c r="F936" s="64" t="s">
        <v>70</v>
      </c>
      <c r="G936" s="132" t="str">
        <f>VLOOKUP(F936,Destination!$B$3:$E$337,2,0)</f>
        <v>Tien Giang</v>
      </c>
      <c r="H936" s="133">
        <f>VLOOKUP(F936,Destination!$B$2:$E$337,4,0)</f>
        <v>107</v>
      </c>
      <c r="I936" s="133">
        <f t="shared" si="32"/>
        <v>110</v>
      </c>
      <c r="J936" s="134">
        <f>INDEX(Cost!$A$2:$G$26,MATCH(I936,Cost!$A$2:$A$26,0),MATCH($E936,Cost!$A$2:$G$2,0))</f>
        <v>1380733</v>
      </c>
      <c r="K936" s="141"/>
      <c r="L936" s="142"/>
      <c r="M936" s="228">
        <f t="shared" si="33"/>
        <v>1380733</v>
      </c>
      <c r="N936" s="230"/>
      <c r="O936" s="144" t="str">
        <f>VLOOKUP($F936,Destination!B$3:G$338,6,0)</f>
        <v>THÙNG</v>
      </c>
      <c r="P936" s="231"/>
      <c r="Q936" s="198"/>
      <c r="AI936" s="149"/>
      <c r="AJ936" s="149"/>
      <c r="AK936" s="149"/>
      <c r="AL936" s="149"/>
      <c r="AM936" s="149"/>
      <c r="AN936" s="149"/>
      <c r="AO936" s="149"/>
      <c r="AP936" s="149"/>
      <c r="AQ936" s="149"/>
      <c r="AR936" s="149"/>
      <c r="AS936" s="149"/>
      <c r="AT936" s="149"/>
      <c r="AU936" s="149"/>
      <c r="AV936" s="149"/>
      <c r="AW936" s="149"/>
      <c r="AX936" s="149"/>
      <c r="AY936" s="149"/>
      <c r="AZ936" s="149"/>
      <c r="BA936" s="149"/>
      <c r="BB936" s="149"/>
      <c r="BC936" s="149"/>
      <c r="BD936" s="149"/>
      <c r="BE936" s="149"/>
      <c r="BF936" s="149"/>
      <c r="BG936" s="149"/>
      <c r="BH936" s="149"/>
      <c r="BI936" s="149"/>
      <c r="BJ936" s="149"/>
      <c r="BK936" s="149"/>
      <c r="BL936" s="149"/>
      <c r="BM936" s="149"/>
      <c r="BN936" s="149"/>
      <c r="BO936" s="149"/>
      <c r="BP936" s="149"/>
      <c r="BQ936" s="149"/>
      <c r="BR936" s="149"/>
      <c r="BS936" s="149"/>
      <c r="BT936" s="149"/>
      <c r="BU936" s="149"/>
      <c r="BV936" s="149"/>
      <c r="BW936" s="149"/>
      <c r="BX936" s="149"/>
      <c r="BY936" s="149"/>
      <c r="BZ936" s="149"/>
      <c r="CA936" s="149"/>
      <c r="CB936" s="149"/>
      <c r="CC936" s="149"/>
      <c r="CD936" s="149"/>
      <c r="CE936" s="149"/>
      <c r="CF936" s="149"/>
      <c r="CG936" s="149"/>
      <c r="CH936" s="149"/>
      <c r="CI936" s="149"/>
      <c r="CJ936" s="149"/>
      <c r="CK936" s="149"/>
      <c r="CL936" s="149"/>
      <c r="CM936" s="149"/>
      <c r="CN936" s="149"/>
      <c r="CO936" s="149"/>
      <c r="CP936" s="149"/>
      <c r="CQ936" s="149"/>
      <c r="CR936" s="149"/>
      <c r="CS936" s="149"/>
      <c r="CT936" s="149"/>
      <c r="CU936" s="149"/>
      <c r="CV936" s="149"/>
      <c r="CW936" s="149"/>
      <c r="CX936" s="149"/>
      <c r="CY936" s="149"/>
      <c r="CZ936" s="149"/>
      <c r="DA936" s="149"/>
      <c r="DB936" s="149"/>
      <c r="DC936" s="149"/>
      <c r="DD936" s="149"/>
      <c r="DE936" s="149"/>
      <c r="DF936" s="149"/>
      <c r="DG936" s="149"/>
      <c r="DH936" s="149"/>
      <c r="DI936" s="149"/>
    </row>
    <row r="937" spans="1:113" s="113" customFormat="1" ht="21.75" hidden="1" customHeight="1">
      <c r="A937" s="129">
        <f>IF(B936&lt;&gt;"",COUNTA(B$6:B936),"")</f>
        <v>931</v>
      </c>
      <c r="B937" s="217">
        <v>9794</v>
      </c>
      <c r="C937" s="249" t="s">
        <v>656</v>
      </c>
      <c r="D937" s="198">
        <v>4879</v>
      </c>
      <c r="E937" s="215" t="str">
        <f>VLOOKUP($B937,'trong tai xe'!A$1:B$201,2,0)</f>
        <v>2.5T</v>
      </c>
      <c r="F937" s="64" t="s">
        <v>119</v>
      </c>
      <c r="G937" s="132" t="str">
        <f>VLOOKUP(F937,Destination!$B$3:$E$337,2,0)</f>
        <v>LONG AN</v>
      </c>
      <c r="H937" s="133">
        <f>VLOOKUP(F937,Destination!$B$2:$E$337,4,0)</f>
        <v>60</v>
      </c>
      <c r="I937" s="133">
        <f t="shared" si="32"/>
        <v>60</v>
      </c>
      <c r="J937" s="134">
        <f>INDEX(Cost!$A$2:$G$26,MATCH(I937,Cost!$A$2:$A$26,0),MATCH($E937,Cost!$A$2:$G$2,0))</f>
        <v>712310</v>
      </c>
      <c r="K937" s="141"/>
      <c r="L937" s="142"/>
      <c r="M937" s="228">
        <f t="shared" si="33"/>
        <v>712310</v>
      </c>
      <c r="N937" s="230"/>
      <c r="O937" s="144" t="str">
        <f>VLOOKUP($F937,Destination!B$3:G$338,6,0)</f>
        <v>THÙNG</v>
      </c>
      <c r="P937" s="231"/>
      <c r="Q937" s="198"/>
      <c r="AI937" s="149"/>
      <c r="AJ937" s="149"/>
      <c r="AK937" s="149"/>
      <c r="AL937" s="149"/>
      <c r="AM937" s="149"/>
      <c r="AN937" s="149"/>
      <c r="AO937" s="149"/>
      <c r="AP937" s="149"/>
      <c r="AQ937" s="149"/>
      <c r="AR937" s="149"/>
      <c r="AS937" s="149"/>
      <c r="AT937" s="149"/>
      <c r="AU937" s="149"/>
      <c r="AV937" s="149"/>
      <c r="AW937" s="149"/>
      <c r="AX937" s="149"/>
      <c r="AY937" s="149"/>
      <c r="AZ937" s="149"/>
      <c r="BA937" s="149"/>
      <c r="BB937" s="149"/>
      <c r="BC937" s="149"/>
      <c r="BD937" s="149"/>
      <c r="BE937" s="149"/>
      <c r="BF937" s="149"/>
      <c r="BG937" s="149"/>
      <c r="BH937" s="149"/>
      <c r="BI937" s="149"/>
      <c r="BJ937" s="149"/>
      <c r="BK937" s="149"/>
      <c r="BL937" s="149"/>
      <c r="BM937" s="149"/>
      <c r="BN937" s="149"/>
      <c r="BO937" s="149"/>
      <c r="BP937" s="149"/>
      <c r="BQ937" s="149"/>
      <c r="BR937" s="149"/>
      <c r="BS937" s="149"/>
      <c r="BT937" s="149"/>
      <c r="BU937" s="149"/>
      <c r="BV937" s="149"/>
      <c r="BW937" s="149"/>
      <c r="BX937" s="149"/>
      <c r="BY937" s="149"/>
      <c r="BZ937" s="149"/>
      <c r="CA937" s="149"/>
      <c r="CB937" s="149"/>
      <c r="CC937" s="149"/>
      <c r="CD937" s="149"/>
      <c r="CE937" s="149"/>
      <c r="CF937" s="149"/>
      <c r="CG937" s="149"/>
      <c r="CH937" s="149"/>
      <c r="CI937" s="149"/>
      <c r="CJ937" s="149"/>
      <c r="CK937" s="149"/>
      <c r="CL937" s="149"/>
      <c r="CM937" s="149"/>
      <c r="CN937" s="149"/>
      <c r="CO937" s="149"/>
      <c r="CP937" s="149"/>
      <c r="CQ937" s="149"/>
      <c r="CR937" s="149"/>
      <c r="CS937" s="149"/>
      <c r="CT937" s="149"/>
      <c r="CU937" s="149"/>
      <c r="CV937" s="149"/>
      <c r="CW937" s="149"/>
      <c r="CX937" s="149"/>
      <c r="CY937" s="149"/>
      <c r="CZ937" s="149"/>
      <c r="DA937" s="149"/>
      <c r="DB937" s="149"/>
      <c r="DC937" s="149"/>
      <c r="DD937" s="149"/>
      <c r="DE937" s="149"/>
      <c r="DF937" s="149"/>
      <c r="DG937" s="149"/>
      <c r="DH937" s="149"/>
      <c r="DI937" s="149"/>
    </row>
    <row r="938" spans="1:113" s="113" customFormat="1" ht="21.75" hidden="1" customHeight="1">
      <c r="A938" s="129">
        <f>IF(B937&lt;&gt;"",COUNTA(B$6:B937),"")</f>
        <v>932</v>
      </c>
      <c r="B938" s="254" t="s">
        <v>45</v>
      </c>
      <c r="C938" s="249" t="s">
        <v>656</v>
      </c>
      <c r="D938" s="198">
        <v>4856</v>
      </c>
      <c r="E938" s="215" t="str">
        <f>VLOOKUP($B938,'trong tai xe'!A$1:B$201,2,0)</f>
        <v>2.5T</v>
      </c>
      <c r="F938" s="64" t="s">
        <v>92</v>
      </c>
      <c r="G938" s="132" t="str">
        <f>VLOOKUP(F938,Destination!$B$3:$E$337,2,0)</f>
        <v>HCM</v>
      </c>
      <c r="H938" s="133">
        <f>VLOOKUP(F938,Destination!$B$2:$E$337,4,0)</f>
        <v>8</v>
      </c>
      <c r="I938" s="133">
        <f t="shared" si="32"/>
        <v>10</v>
      </c>
      <c r="J938" s="134">
        <f>INDEX(Cost!$A$2:$G$26,MATCH(I938,Cost!$A$2:$A$26,0),MATCH($E938,Cost!$A$2:$G$2,0))</f>
        <v>375157</v>
      </c>
      <c r="K938" s="141"/>
      <c r="L938" s="142"/>
      <c r="M938" s="228">
        <f t="shared" si="33"/>
        <v>375157</v>
      </c>
      <c r="N938" s="230"/>
      <c r="O938" s="144" t="str">
        <f>VLOOKUP($F938,Destination!B$3:G$338,6,0)</f>
        <v>BOARD</v>
      </c>
      <c r="P938" s="231"/>
      <c r="Q938" s="198"/>
      <c r="AI938" s="149"/>
      <c r="AJ938" s="149"/>
      <c r="AK938" s="149"/>
      <c r="AL938" s="149"/>
      <c r="AM938" s="149"/>
      <c r="AN938" s="149"/>
      <c r="AO938" s="149"/>
      <c r="AP938" s="149"/>
      <c r="AQ938" s="149"/>
      <c r="AR938" s="149"/>
      <c r="AS938" s="149"/>
      <c r="AT938" s="149"/>
      <c r="AU938" s="149"/>
      <c r="AV938" s="149"/>
      <c r="AW938" s="149"/>
      <c r="AX938" s="149"/>
      <c r="AY938" s="149"/>
      <c r="AZ938" s="149"/>
      <c r="BA938" s="149"/>
      <c r="BB938" s="149"/>
      <c r="BC938" s="149"/>
      <c r="BD938" s="149"/>
      <c r="BE938" s="149"/>
      <c r="BF938" s="149"/>
      <c r="BG938" s="149"/>
      <c r="BH938" s="149"/>
      <c r="BI938" s="149"/>
      <c r="BJ938" s="149"/>
      <c r="BK938" s="149"/>
      <c r="BL938" s="149"/>
      <c r="BM938" s="149"/>
      <c r="BN938" s="149"/>
      <c r="BO938" s="149"/>
      <c r="BP938" s="149"/>
      <c r="BQ938" s="149"/>
      <c r="BR938" s="149"/>
      <c r="BS938" s="149"/>
      <c r="BT938" s="149"/>
      <c r="BU938" s="149"/>
      <c r="BV938" s="149"/>
      <c r="BW938" s="149"/>
      <c r="BX938" s="149"/>
      <c r="BY938" s="149"/>
      <c r="BZ938" s="149"/>
      <c r="CA938" s="149"/>
      <c r="CB938" s="149"/>
      <c r="CC938" s="149"/>
      <c r="CD938" s="149"/>
      <c r="CE938" s="149"/>
      <c r="CF938" s="149"/>
      <c r="CG938" s="149"/>
      <c r="CH938" s="149"/>
      <c r="CI938" s="149"/>
      <c r="CJ938" s="149"/>
      <c r="CK938" s="149"/>
      <c r="CL938" s="149"/>
      <c r="CM938" s="149"/>
      <c r="CN938" s="149"/>
      <c r="CO938" s="149"/>
      <c r="CP938" s="149"/>
      <c r="CQ938" s="149"/>
      <c r="CR938" s="149"/>
      <c r="CS938" s="149"/>
      <c r="CT938" s="149"/>
      <c r="CU938" s="149"/>
      <c r="CV938" s="149"/>
      <c r="CW938" s="149"/>
      <c r="CX938" s="149"/>
      <c r="CY938" s="149"/>
      <c r="CZ938" s="149"/>
      <c r="DA938" s="149"/>
      <c r="DB938" s="149"/>
      <c r="DC938" s="149"/>
      <c r="DD938" s="149"/>
      <c r="DE938" s="149"/>
      <c r="DF938" s="149"/>
      <c r="DG938" s="149"/>
      <c r="DH938" s="149"/>
      <c r="DI938" s="149"/>
    </row>
    <row r="939" spans="1:113" s="113" customFormat="1" ht="21.75" hidden="1" customHeight="1">
      <c r="A939" s="129">
        <f>IF(B938&lt;&gt;"",COUNTA(B$6:B938),"")</f>
        <v>933</v>
      </c>
      <c r="B939" s="217">
        <v>13780</v>
      </c>
      <c r="C939" s="249" t="s">
        <v>656</v>
      </c>
      <c r="D939" s="198">
        <v>4887</v>
      </c>
      <c r="E939" s="215" t="str">
        <f>VLOOKUP($B939,'trong tai xe'!A$1:B$201,2,0)</f>
        <v>5T</v>
      </c>
      <c r="F939" s="64" t="s">
        <v>69</v>
      </c>
      <c r="G939" s="132" t="str">
        <f>VLOOKUP(F939,Destination!$B$3:$E$337,2,0)</f>
        <v>HCM(Q9)</v>
      </c>
      <c r="H939" s="133">
        <f>VLOOKUP(F939,Destination!$B$2:$E$337,4,0)</f>
        <v>27</v>
      </c>
      <c r="I939" s="133">
        <f t="shared" si="32"/>
        <v>30</v>
      </c>
      <c r="J939" s="134">
        <f>INDEX(Cost!$A$2:$G$26,MATCH(I939,Cost!$A$2:$A$26,0),MATCH($E939,Cost!$A$2:$G$2,0))</f>
        <v>691065</v>
      </c>
      <c r="K939" s="141"/>
      <c r="L939" s="142"/>
      <c r="M939" s="228">
        <f t="shared" si="33"/>
        <v>691065</v>
      </c>
      <c r="N939" s="230"/>
      <c r="O939" s="144" t="str">
        <f>VLOOKUP($F939,Destination!B$3:G$338,6,0)</f>
        <v>THÙNG</v>
      </c>
      <c r="P939" s="231"/>
      <c r="Q939" s="198"/>
      <c r="AI939" s="149"/>
      <c r="AJ939" s="149"/>
      <c r="AK939" s="149"/>
      <c r="AL939" s="149"/>
      <c r="AM939" s="149"/>
      <c r="AN939" s="149"/>
      <c r="AO939" s="149"/>
      <c r="AP939" s="149"/>
      <c r="AQ939" s="149"/>
      <c r="AR939" s="149"/>
      <c r="AS939" s="149"/>
      <c r="AT939" s="149"/>
      <c r="AU939" s="149"/>
      <c r="AV939" s="149"/>
      <c r="AW939" s="149"/>
      <c r="AX939" s="149"/>
      <c r="AY939" s="149"/>
      <c r="AZ939" s="149"/>
      <c r="BA939" s="149"/>
      <c r="BB939" s="149"/>
      <c r="BC939" s="149"/>
      <c r="BD939" s="149"/>
      <c r="BE939" s="149"/>
      <c r="BF939" s="149"/>
      <c r="BG939" s="149"/>
      <c r="BH939" s="149"/>
      <c r="BI939" s="149"/>
      <c r="BJ939" s="149"/>
      <c r="BK939" s="149"/>
      <c r="BL939" s="149"/>
      <c r="BM939" s="149"/>
      <c r="BN939" s="149"/>
      <c r="BO939" s="149"/>
      <c r="BP939" s="149"/>
      <c r="BQ939" s="149"/>
      <c r="BR939" s="149"/>
      <c r="BS939" s="149"/>
      <c r="BT939" s="149"/>
      <c r="BU939" s="149"/>
      <c r="BV939" s="149"/>
      <c r="BW939" s="149"/>
      <c r="BX939" s="149"/>
      <c r="BY939" s="149"/>
      <c r="BZ939" s="149"/>
      <c r="CA939" s="149"/>
      <c r="CB939" s="149"/>
      <c r="CC939" s="149"/>
      <c r="CD939" s="149"/>
      <c r="CE939" s="149"/>
      <c r="CF939" s="149"/>
      <c r="CG939" s="149"/>
      <c r="CH939" s="149"/>
      <c r="CI939" s="149"/>
      <c r="CJ939" s="149"/>
      <c r="CK939" s="149"/>
      <c r="CL939" s="149"/>
      <c r="CM939" s="149"/>
      <c r="CN939" s="149"/>
      <c r="CO939" s="149"/>
      <c r="CP939" s="149"/>
      <c r="CQ939" s="149"/>
      <c r="CR939" s="149"/>
      <c r="CS939" s="149"/>
      <c r="CT939" s="149"/>
      <c r="CU939" s="149"/>
      <c r="CV939" s="149"/>
      <c r="CW939" s="149"/>
      <c r="CX939" s="149"/>
      <c r="CY939" s="149"/>
      <c r="CZ939" s="149"/>
      <c r="DA939" s="149"/>
      <c r="DB939" s="149"/>
      <c r="DC939" s="149"/>
      <c r="DD939" s="149"/>
      <c r="DE939" s="149"/>
      <c r="DF939" s="149"/>
      <c r="DG939" s="149"/>
      <c r="DH939" s="149"/>
      <c r="DI939" s="149"/>
    </row>
    <row r="940" spans="1:113" s="113" customFormat="1" ht="21.75" hidden="1" customHeight="1">
      <c r="A940" s="129">
        <f>IF(B939&lt;&gt;"",COUNTA(B$6:B939),"")</f>
        <v>934</v>
      </c>
      <c r="B940" s="217">
        <v>5535</v>
      </c>
      <c r="C940" s="249" t="s">
        <v>656</v>
      </c>
      <c r="D940" s="198">
        <v>4912</v>
      </c>
      <c r="E940" s="215" t="str">
        <f>VLOOKUP($B940,'trong tai xe'!A$1:B$201,2,0)</f>
        <v>2.5T</v>
      </c>
      <c r="F940" s="64" t="s">
        <v>94</v>
      </c>
      <c r="G940" s="132" t="str">
        <f>VLOOKUP(F940,Destination!$B$3:$E$337,2,0)</f>
        <v>Dong Nai</v>
      </c>
      <c r="H940" s="133">
        <f>VLOOKUP(F940,Destination!$B$2:$E$337,4,0)</f>
        <v>35</v>
      </c>
      <c r="I940" s="133">
        <f t="shared" si="32"/>
        <v>40</v>
      </c>
      <c r="J940" s="134">
        <f>INDEX(Cost!$A$2:$G$26,MATCH(I940,Cost!$A$2:$A$26,0),MATCH($E940,Cost!$A$2:$G$2,0))</f>
        <v>579395</v>
      </c>
      <c r="K940" s="141"/>
      <c r="L940" s="142"/>
      <c r="M940" s="228">
        <f t="shared" si="33"/>
        <v>579395</v>
      </c>
      <c r="N940" s="230"/>
      <c r="O940" s="144" t="str">
        <f>VLOOKUP($F940,Destination!B$3:G$338,6,0)</f>
        <v>THÙNG</v>
      </c>
      <c r="P940" s="231"/>
      <c r="Q940" s="198"/>
      <c r="AI940" s="149"/>
      <c r="AJ940" s="149"/>
      <c r="AK940" s="149"/>
      <c r="AL940" s="149"/>
      <c r="AM940" s="149"/>
      <c r="AN940" s="149"/>
      <c r="AO940" s="149"/>
      <c r="AP940" s="149"/>
      <c r="AQ940" s="149"/>
      <c r="AR940" s="149"/>
      <c r="AS940" s="149"/>
      <c r="AT940" s="149"/>
      <c r="AU940" s="149"/>
      <c r="AV940" s="149"/>
      <c r="AW940" s="149"/>
      <c r="AX940" s="149"/>
      <c r="AY940" s="149"/>
      <c r="AZ940" s="149"/>
      <c r="BA940" s="149"/>
      <c r="BB940" s="149"/>
      <c r="BC940" s="149"/>
      <c r="BD940" s="149"/>
      <c r="BE940" s="149"/>
      <c r="BF940" s="149"/>
      <c r="BG940" s="149"/>
      <c r="BH940" s="149"/>
      <c r="BI940" s="149"/>
      <c r="BJ940" s="149"/>
      <c r="BK940" s="149"/>
      <c r="BL940" s="149"/>
      <c r="BM940" s="149"/>
      <c r="BN940" s="149"/>
      <c r="BO940" s="149"/>
      <c r="BP940" s="149"/>
      <c r="BQ940" s="149"/>
      <c r="BR940" s="149"/>
      <c r="BS940" s="149"/>
      <c r="BT940" s="149"/>
      <c r="BU940" s="149"/>
      <c r="BV940" s="149"/>
      <c r="BW940" s="149"/>
      <c r="BX940" s="149"/>
      <c r="BY940" s="149"/>
      <c r="BZ940" s="149"/>
      <c r="CA940" s="149"/>
      <c r="CB940" s="149"/>
      <c r="CC940" s="149"/>
      <c r="CD940" s="149"/>
      <c r="CE940" s="149"/>
      <c r="CF940" s="149"/>
      <c r="CG940" s="149"/>
      <c r="CH940" s="149"/>
      <c r="CI940" s="149"/>
      <c r="CJ940" s="149"/>
      <c r="CK940" s="149"/>
      <c r="CL940" s="149"/>
      <c r="CM940" s="149"/>
      <c r="CN940" s="149"/>
      <c r="CO940" s="149"/>
      <c r="CP940" s="149"/>
      <c r="CQ940" s="149"/>
      <c r="CR940" s="149"/>
      <c r="CS940" s="149"/>
      <c r="CT940" s="149"/>
      <c r="CU940" s="149"/>
      <c r="CV940" s="149"/>
      <c r="CW940" s="149"/>
      <c r="CX940" s="149"/>
      <c r="CY940" s="149"/>
      <c r="CZ940" s="149"/>
      <c r="DA940" s="149"/>
      <c r="DB940" s="149"/>
      <c r="DC940" s="149"/>
      <c r="DD940" s="149"/>
      <c r="DE940" s="149"/>
      <c r="DF940" s="149"/>
      <c r="DG940" s="149"/>
      <c r="DH940" s="149"/>
      <c r="DI940" s="149"/>
    </row>
    <row r="941" spans="1:113" s="113" customFormat="1" ht="21.75" hidden="1" customHeight="1">
      <c r="A941" s="129">
        <f>IF(B940&lt;&gt;"",COUNTA(B$6:B940),"")</f>
        <v>935</v>
      </c>
      <c r="B941" s="217">
        <v>2959</v>
      </c>
      <c r="C941" s="249" t="s">
        <v>656</v>
      </c>
      <c r="D941" s="198">
        <v>4894</v>
      </c>
      <c r="E941" s="215" t="str">
        <f>VLOOKUP($B941,'trong tai xe'!A$1:B$201,2,0)</f>
        <v>2.5T</v>
      </c>
      <c r="F941" s="64" t="s">
        <v>92</v>
      </c>
      <c r="G941" s="132" t="str">
        <f>VLOOKUP(F941,Destination!$B$3:$E$337,2,0)</f>
        <v>HCM</v>
      </c>
      <c r="H941" s="133">
        <f>VLOOKUP(F941,Destination!$B$2:$E$337,4,0)</f>
        <v>8</v>
      </c>
      <c r="I941" s="133">
        <f t="shared" si="32"/>
        <v>10</v>
      </c>
      <c r="J941" s="134">
        <f>INDEX(Cost!$A$2:$G$26,MATCH(I941,Cost!$A$2:$A$26,0),MATCH($E941,Cost!$A$2:$G$2,0))</f>
        <v>375157</v>
      </c>
      <c r="K941" s="141"/>
      <c r="L941" s="142"/>
      <c r="M941" s="228">
        <f t="shared" si="33"/>
        <v>375157</v>
      </c>
      <c r="N941" s="230"/>
      <c r="O941" s="144" t="str">
        <f>VLOOKUP($F941,Destination!B$3:G$338,6,0)</f>
        <v>BOARD</v>
      </c>
      <c r="P941" s="231"/>
      <c r="Q941" s="198"/>
      <c r="AI941" s="149"/>
      <c r="AJ941" s="149"/>
      <c r="AK941" s="149"/>
      <c r="AL941" s="149"/>
      <c r="AM941" s="149"/>
      <c r="AN941" s="149"/>
      <c r="AO941" s="149"/>
      <c r="AP941" s="149"/>
      <c r="AQ941" s="149"/>
      <c r="AR941" s="149"/>
      <c r="AS941" s="149"/>
      <c r="AT941" s="149"/>
      <c r="AU941" s="149"/>
      <c r="AV941" s="149"/>
      <c r="AW941" s="149"/>
      <c r="AX941" s="149"/>
      <c r="AY941" s="149"/>
      <c r="AZ941" s="149"/>
      <c r="BA941" s="149"/>
      <c r="BB941" s="149"/>
      <c r="BC941" s="149"/>
      <c r="BD941" s="149"/>
      <c r="BE941" s="149"/>
      <c r="BF941" s="149"/>
      <c r="BG941" s="149"/>
      <c r="BH941" s="149"/>
      <c r="BI941" s="149"/>
      <c r="BJ941" s="149"/>
      <c r="BK941" s="149"/>
      <c r="BL941" s="149"/>
      <c r="BM941" s="149"/>
      <c r="BN941" s="149"/>
      <c r="BO941" s="149"/>
      <c r="BP941" s="149"/>
      <c r="BQ941" s="149"/>
      <c r="BR941" s="149"/>
      <c r="BS941" s="149"/>
      <c r="BT941" s="149"/>
      <c r="BU941" s="149"/>
      <c r="BV941" s="149"/>
      <c r="BW941" s="149"/>
      <c r="BX941" s="149"/>
      <c r="BY941" s="149"/>
      <c r="BZ941" s="149"/>
      <c r="CA941" s="149"/>
      <c r="CB941" s="149"/>
      <c r="CC941" s="149"/>
      <c r="CD941" s="149"/>
      <c r="CE941" s="149"/>
      <c r="CF941" s="149"/>
      <c r="CG941" s="149"/>
      <c r="CH941" s="149"/>
      <c r="CI941" s="149"/>
      <c r="CJ941" s="149"/>
      <c r="CK941" s="149"/>
      <c r="CL941" s="149"/>
      <c r="CM941" s="149"/>
      <c r="CN941" s="149"/>
      <c r="CO941" s="149"/>
      <c r="CP941" s="149"/>
      <c r="CQ941" s="149"/>
      <c r="CR941" s="149"/>
      <c r="CS941" s="149"/>
      <c r="CT941" s="149"/>
      <c r="CU941" s="149"/>
      <c r="CV941" s="149"/>
      <c r="CW941" s="149"/>
      <c r="CX941" s="149"/>
      <c r="CY941" s="149"/>
      <c r="CZ941" s="149"/>
      <c r="DA941" s="149"/>
      <c r="DB941" s="149"/>
      <c r="DC941" s="149"/>
      <c r="DD941" s="149"/>
      <c r="DE941" s="149"/>
      <c r="DF941" s="149"/>
      <c r="DG941" s="149"/>
      <c r="DH941" s="149"/>
      <c r="DI941" s="149"/>
    </row>
    <row r="942" spans="1:113" s="113" customFormat="1" ht="21.75" hidden="1" customHeight="1">
      <c r="A942" s="129">
        <f>IF(B941&lt;&gt;"",COUNTA(B$6:B941),"")</f>
        <v>936</v>
      </c>
      <c r="B942" s="217">
        <v>15469</v>
      </c>
      <c r="C942" s="249" t="s">
        <v>656</v>
      </c>
      <c r="D942" s="198">
        <v>4910</v>
      </c>
      <c r="E942" s="215" t="str">
        <f>VLOOKUP($B942,'trong tai xe'!A$1:B$201,2,0)</f>
        <v>2.5T</v>
      </c>
      <c r="F942" s="64" t="s">
        <v>92</v>
      </c>
      <c r="G942" s="132" t="str">
        <f>VLOOKUP(F942,Destination!$B$3:$E$337,2,0)</f>
        <v>HCM</v>
      </c>
      <c r="H942" s="133">
        <f>VLOOKUP(F942,Destination!$B$2:$E$337,4,0)</f>
        <v>8</v>
      </c>
      <c r="I942" s="133">
        <f t="shared" si="32"/>
        <v>10</v>
      </c>
      <c r="J942" s="134">
        <f>INDEX(Cost!$A$2:$G$26,MATCH(I942,Cost!$A$2:$A$26,0),MATCH($E942,Cost!$A$2:$G$2,0))</f>
        <v>375157</v>
      </c>
      <c r="K942" s="141"/>
      <c r="L942" s="142"/>
      <c r="M942" s="228">
        <f t="shared" si="33"/>
        <v>375157</v>
      </c>
      <c r="N942" s="230"/>
      <c r="O942" s="144" t="str">
        <f>VLOOKUP($F942,Destination!B$3:G$338,6,0)</f>
        <v>BOARD</v>
      </c>
      <c r="P942" s="231"/>
      <c r="Q942" s="198"/>
      <c r="AI942" s="149"/>
      <c r="AJ942" s="149"/>
      <c r="AK942" s="149"/>
      <c r="AL942" s="149"/>
      <c r="AM942" s="149"/>
      <c r="AN942" s="149"/>
      <c r="AO942" s="149"/>
      <c r="AP942" s="149"/>
      <c r="AQ942" s="149"/>
      <c r="AR942" s="149"/>
      <c r="AS942" s="149"/>
      <c r="AT942" s="149"/>
      <c r="AU942" s="149"/>
      <c r="AV942" s="149"/>
      <c r="AW942" s="149"/>
      <c r="AX942" s="149"/>
      <c r="AY942" s="149"/>
      <c r="AZ942" s="149"/>
      <c r="BA942" s="149"/>
      <c r="BB942" s="149"/>
      <c r="BC942" s="149"/>
      <c r="BD942" s="149"/>
      <c r="BE942" s="149"/>
      <c r="BF942" s="149"/>
      <c r="BG942" s="149"/>
      <c r="BH942" s="149"/>
      <c r="BI942" s="149"/>
      <c r="BJ942" s="149"/>
      <c r="BK942" s="149"/>
      <c r="BL942" s="149"/>
      <c r="BM942" s="149"/>
      <c r="BN942" s="149"/>
      <c r="BO942" s="149"/>
      <c r="BP942" s="149"/>
      <c r="BQ942" s="149"/>
      <c r="BR942" s="149"/>
      <c r="BS942" s="149"/>
      <c r="BT942" s="149"/>
      <c r="BU942" s="149"/>
      <c r="BV942" s="149"/>
      <c r="BW942" s="149"/>
      <c r="BX942" s="149"/>
      <c r="BY942" s="149"/>
      <c r="BZ942" s="149"/>
      <c r="CA942" s="149"/>
      <c r="CB942" s="149"/>
      <c r="CC942" s="149"/>
      <c r="CD942" s="149"/>
      <c r="CE942" s="149"/>
      <c r="CF942" s="149"/>
      <c r="CG942" s="149"/>
      <c r="CH942" s="149"/>
      <c r="CI942" s="149"/>
      <c r="CJ942" s="149"/>
      <c r="CK942" s="149"/>
      <c r="CL942" s="149"/>
      <c r="CM942" s="149"/>
      <c r="CN942" s="149"/>
      <c r="CO942" s="149"/>
      <c r="CP942" s="149"/>
      <c r="CQ942" s="149"/>
      <c r="CR942" s="149"/>
      <c r="CS942" s="149"/>
      <c r="CT942" s="149"/>
      <c r="CU942" s="149"/>
      <c r="CV942" s="149"/>
      <c r="CW942" s="149"/>
      <c r="CX942" s="149"/>
      <c r="CY942" s="149"/>
      <c r="CZ942" s="149"/>
      <c r="DA942" s="149"/>
      <c r="DB942" s="149"/>
      <c r="DC942" s="149"/>
      <c r="DD942" s="149"/>
      <c r="DE942" s="149"/>
      <c r="DF942" s="149"/>
      <c r="DG942" s="149"/>
      <c r="DH942" s="149"/>
      <c r="DI942" s="149"/>
    </row>
    <row r="943" spans="1:113" s="113" customFormat="1" ht="21.75" hidden="1" customHeight="1">
      <c r="A943" s="129">
        <f>IF(B942&lt;&gt;"",COUNTA(B$6:B942),"")</f>
        <v>937</v>
      </c>
      <c r="B943" s="254" t="s">
        <v>45</v>
      </c>
      <c r="C943" s="249" t="s">
        <v>656</v>
      </c>
      <c r="D943" s="198">
        <v>4904</v>
      </c>
      <c r="E943" s="215" t="str">
        <f>VLOOKUP($B943,'trong tai xe'!A$1:B$201,2,0)</f>
        <v>2.5T</v>
      </c>
      <c r="F943" s="64" t="s">
        <v>573</v>
      </c>
      <c r="G943" s="132" t="str">
        <f>VLOOKUP(F943,Destination!$B$3:$E$337,2,0)</f>
        <v>HCM</v>
      </c>
      <c r="H943" s="133">
        <f>VLOOKUP(F943,Destination!$B$2:$E$337,4,0)</f>
        <v>32</v>
      </c>
      <c r="I943" s="133">
        <f t="shared" si="32"/>
        <v>40</v>
      </c>
      <c r="J943" s="134">
        <f>INDEX(Cost!$A$2:$G$26,MATCH(I943,Cost!$A$2:$A$26,0),MATCH($E943,Cost!$A$2:$G$2,0))</f>
        <v>579395</v>
      </c>
      <c r="K943" s="141"/>
      <c r="L943" s="142"/>
      <c r="M943" s="228">
        <f t="shared" si="33"/>
        <v>579395</v>
      </c>
      <c r="N943" s="230"/>
      <c r="O943" s="144" t="str">
        <f>VLOOKUP($F943,Destination!B$3:G$338,6,0)</f>
        <v>THÙNG</v>
      </c>
      <c r="P943" s="231"/>
      <c r="Q943" s="198"/>
      <c r="AI943" s="149"/>
      <c r="AJ943" s="149"/>
      <c r="AK943" s="149"/>
      <c r="AL943" s="149"/>
      <c r="AM943" s="149"/>
      <c r="AN943" s="149"/>
      <c r="AO943" s="149"/>
      <c r="AP943" s="149"/>
      <c r="AQ943" s="149"/>
      <c r="AR943" s="149"/>
      <c r="AS943" s="149"/>
      <c r="AT943" s="149"/>
      <c r="AU943" s="149"/>
      <c r="AV943" s="149"/>
      <c r="AW943" s="149"/>
      <c r="AX943" s="149"/>
      <c r="AY943" s="149"/>
      <c r="AZ943" s="149"/>
      <c r="BA943" s="149"/>
      <c r="BB943" s="149"/>
      <c r="BC943" s="149"/>
      <c r="BD943" s="149"/>
      <c r="BE943" s="149"/>
      <c r="BF943" s="149"/>
      <c r="BG943" s="149"/>
      <c r="BH943" s="149"/>
      <c r="BI943" s="149"/>
      <c r="BJ943" s="149"/>
      <c r="BK943" s="149"/>
      <c r="BL943" s="149"/>
      <c r="BM943" s="149"/>
      <c r="BN943" s="149"/>
      <c r="BO943" s="149"/>
      <c r="BP943" s="149"/>
      <c r="BQ943" s="149"/>
      <c r="BR943" s="149"/>
      <c r="BS943" s="149"/>
      <c r="BT943" s="149"/>
      <c r="BU943" s="149"/>
      <c r="BV943" s="149"/>
      <c r="BW943" s="149"/>
      <c r="BX943" s="149"/>
      <c r="BY943" s="149"/>
      <c r="BZ943" s="149"/>
      <c r="CA943" s="149"/>
      <c r="CB943" s="149"/>
      <c r="CC943" s="149"/>
      <c r="CD943" s="149"/>
      <c r="CE943" s="149"/>
      <c r="CF943" s="149"/>
      <c r="CG943" s="149"/>
      <c r="CH943" s="149"/>
      <c r="CI943" s="149"/>
      <c r="CJ943" s="149"/>
      <c r="CK943" s="149"/>
      <c r="CL943" s="149"/>
      <c r="CM943" s="149"/>
      <c r="CN943" s="149"/>
      <c r="CO943" s="149"/>
      <c r="CP943" s="149"/>
      <c r="CQ943" s="149"/>
      <c r="CR943" s="149"/>
      <c r="CS943" s="149"/>
      <c r="CT943" s="149"/>
      <c r="CU943" s="149"/>
      <c r="CV943" s="149"/>
      <c r="CW943" s="149"/>
      <c r="CX943" s="149"/>
      <c r="CY943" s="149"/>
      <c r="CZ943" s="149"/>
      <c r="DA943" s="149"/>
      <c r="DB943" s="149"/>
      <c r="DC943" s="149"/>
      <c r="DD943" s="149"/>
      <c r="DE943" s="149"/>
      <c r="DF943" s="149"/>
      <c r="DG943" s="149"/>
      <c r="DH943" s="149"/>
      <c r="DI943" s="149"/>
    </row>
    <row r="944" spans="1:113" s="113" customFormat="1" ht="21.75" hidden="1" customHeight="1">
      <c r="A944" s="129">
        <f>IF(B943&lt;&gt;"",COUNTA(B$6:B943),"")</f>
        <v>938</v>
      </c>
      <c r="B944" s="217">
        <v>71306</v>
      </c>
      <c r="C944" s="249" t="s">
        <v>656</v>
      </c>
      <c r="D944" s="198">
        <v>4908</v>
      </c>
      <c r="E944" s="215" t="str">
        <f>VLOOKUP($B944,'trong tai xe'!A$1:B$201,2,0)</f>
        <v>8T</v>
      </c>
      <c r="F944" s="64" t="s">
        <v>99</v>
      </c>
      <c r="G944" s="132" t="str">
        <f>VLOOKUP(F944,Destination!$B$3:$E$337,2,0)</f>
        <v>Binh Duong</v>
      </c>
      <c r="H944" s="133">
        <f>VLOOKUP(F944,Destination!$B$2:$E$337,4,0)</f>
        <v>8</v>
      </c>
      <c r="I944" s="133">
        <f t="shared" si="32"/>
        <v>10</v>
      </c>
      <c r="J944" s="134">
        <f>INDEX(Cost!$A$2:$G$26,MATCH(I944,Cost!$A$2:$A$26,0),MATCH($E944,Cost!$A$2:$G$2,0))</f>
        <v>941356</v>
      </c>
      <c r="K944" s="141"/>
      <c r="L944" s="142"/>
      <c r="M944" s="228">
        <f t="shared" si="33"/>
        <v>941356</v>
      </c>
      <c r="N944" s="230"/>
      <c r="O944" s="144" t="str">
        <f>VLOOKUP($F944,Destination!B$3:G$338,6,0)</f>
        <v>BOARD</v>
      </c>
      <c r="P944" s="231"/>
      <c r="Q944" s="198"/>
      <c r="AI944" s="149"/>
      <c r="AJ944" s="149"/>
      <c r="AK944" s="149"/>
      <c r="AL944" s="149"/>
      <c r="AM944" s="149"/>
      <c r="AN944" s="149"/>
      <c r="AO944" s="149"/>
      <c r="AP944" s="149"/>
      <c r="AQ944" s="149"/>
      <c r="AR944" s="149"/>
      <c r="AS944" s="149"/>
      <c r="AT944" s="149"/>
      <c r="AU944" s="149"/>
      <c r="AV944" s="149"/>
      <c r="AW944" s="149"/>
      <c r="AX944" s="149"/>
      <c r="AY944" s="149"/>
      <c r="AZ944" s="149"/>
      <c r="BA944" s="149"/>
      <c r="BB944" s="149"/>
      <c r="BC944" s="149"/>
      <c r="BD944" s="149"/>
      <c r="BE944" s="149"/>
      <c r="BF944" s="149"/>
      <c r="BG944" s="149"/>
      <c r="BH944" s="149"/>
      <c r="BI944" s="149"/>
      <c r="BJ944" s="149"/>
      <c r="BK944" s="149"/>
      <c r="BL944" s="149"/>
      <c r="BM944" s="149"/>
      <c r="BN944" s="149"/>
      <c r="BO944" s="149"/>
      <c r="BP944" s="149"/>
      <c r="BQ944" s="149"/>
      <c r="BR944" s="149"/>
      <c r="BS944" s="149"/>
      <c r="BT944" s="149"/>
      <c r="BU944" s="149"/>
      <c r="BV944" s="149"/>
      <c r="BW944" s="149"/>
      <c r="BX944" s="149"/>
      <c r="BY944" s="149"/>
      <c r="BZ944" s="149"/>
      <c r="CA944" s="149"/>
      <c r="CB944" s="149"/>
      <c r="CC944" s="149"/>
      <c r="CD944" s="149"/>
      <c r="CE944" s="149"/>
      <c r="CF944" s="149"/>
      <c r="CG944" s="149"/>
      <c r="CH944" s="149"/>
      <c r="CI944" s="149"/>
      <c r="CJ944" s="149"/>
      <c r="CK944" s="149"/>
      <c r="CL944" s="149"/>
      <c r="CM944" s="149"/>
      <c r="CN944" s="149"/>
      <c r="CO944" s="149"/>
      <c r="CP944" s="149"/>
      <c r="CQ944" s="149"/>
      <c r="CR944" s="149"/>
      <c r="CS944" s="149"/>
      <c r="CT944" s="149"/>
      <c r="CU944" s="149"/>
      <c r="CV944" s="149"/>
      <c r="CW944" s="149"/>
      <c r="CX944" s="149"/>
      <c r="CY944" s="149"/>
      <c r="CZ944" s="149"/>
      <c r="DA944" s="149"/>
      <c r="DB944" s="149"/>
      <c r="DC944" s="149"/>
      <c r="DD944" s="149"/>
      <c r="DE944" s="149"/>
      <c r="DF944" s="149"/>
      <c r="DG944" s="149"/>
      <c r="DH944" s="149"/>
      <c r="DI944" s="149"/>
    </row>
    <row r="945" spans="1:113" s="113" customFormat="1" ht="21.75" hidden="1" customHeight="1">
      <c r="A945" s="129">
        <f>IF(B944&lt;&gt;"",COUNTA(B$6:B944),"")</f>
        <v>939</v>
      </c>
      <c r="B945" s="217">
        <v>18140</v>
      </c>
      <c r="C945" s="249" t="s">
        <v>656</v>
      </c>
      <c r="D945" s="198">
        <v>4885</v>
      </c>
      <c r="E945" s="215" t="str">
        <f>VLOOKUP($B945,'trong tai xe'!A$1:B$201,2,0)</f>
        <v>5T</v>
      </c>
      <c r="F945" s="64" t="s">
        <v>134</v>
      </c>
      <c r="G945" s="132" t="str">
        <f>VLOOKUP(F945,Destination!$B$3:$E$337,2,0)</f>
        <v>BINH CHUAN</v>
      </c>
      <c r="H945" s="133">
        <f>VLOOKUP(F945,Destination!$B$2:$E$337,4,0)</f>
        <v>11</v>
      </c>
      <c r="I945" s="133">
        <f t="shared" si="32"/>
        <v>20</v>
      </c>
      <c r="J945" s="134">
        <f>INDEX(Cost!$A$2:$G$26,MATCH(I945,Cost!$A$2:$A$26,0),MATCH($E945,Cost!$A$2:$G$2,0))</f>
        <v>604857</v>
      </c>
      <c r="K945" s="141"/>
      <c r="L945" s="142"/>
      <c r="M945" s="228">
        <f t="shared" si="33"/>
        <v>604857</v>
      </c>
      <c r="N945" s="230"/>
      <c r="O945" s="144" t="str">
        <f>VLOOKUP($F945,Destination!B$3:G$338,6,0)</f>
        <v>BOARD</v>
      </c>
      <c r="P945" s="231"/>
      <c r="Q945" s="198"/>
      <c r="AI945" s="149"/>
      <c r="AJ945" s="149"/>
      <c r="AK945" s="149"/>
      <c r="AL945" s="149"/>
      <c r="AM945" s="149"/>
      <c r="AN945" s="149"/>
      <c r="AO945" s="149"/>
      <c r="AP945" s="149"/>
      <c r="AQ945" s="149"/>
      <c r="AR945" s="149"/>
      <c r="AS945" s="149"/>
      <c r="AT945" s="149"/>
      <c r="AU945" s="149"/>
      <c r="AV945" s="149"/>
      <c r="AW945" s="149"/>
      <c r="AX945" s="149"/>
      <c r="AY945" s="149"/>
      <c r="AZ945" s="149"/>
      <c r="BA945" s="149"/>
      <c r="BB945" s="149"/>
      <c r="BC945" s="149"/>
      <c r="BD945" s="149"/>
      <c r="BE945" s="149"/>
      <c r="BF945" s="149"/>
      <c r="BG945" s="149"/>
      <c r="BH945" s="149"/>
      <c r="BI945" s="149"/>
      <c r="BJ945" s="149"/>
      <c r="BK945" s="149"/>
      <c r="BL945" s="149"/>
      <c r="BM945" s="149"/>
      <c r="BN945" s="149"/>
      <c r="BO945" s="149"/>
      <c r="BP945" s="149"/>
      <c r="BQ945" s="149"/>
      <c r="BR945" s="149"/>
      <c r="BS945" s="149"/>
      <c r="BT945" s="149"/>
      <c r="BU945" s="149"/>
      <c r="BV945" s="149"/>
      <c r="BW945" s="149"/>
      <c r="BX945" s="149"/>
      <c r="BY945" s="149"/>
      <c r="BZ945" s="149"/>
      <c r="CA945" s="149"/>
      <c r="CB945" s="149"/>
      <c r="CC945" s="149"/>
      <c r="CD945" s="149"/>
      <c r="CE945" s="149"/>
      <c r="CF945" s="149"/>
      <c r="CG945" s="149"/>
      <c r="CH945" s="149"/>
      <c r="CI945" s="149"/>
      <c r="CJ945" s="149"/>
      <c r="CK945" s="149"/>
      <c r="CL945" s="149"/>
      <c r="CM945" s="149"/>
      <c r="CN945" s="149"/>
      <c r="CO945" s="149"/>
      <c r="CP945" s="149"/>
      <c r="CQ945" s="149"/>
      <c r="CR945" s="149"/>
      <c r="CS945" s="149"/>
      <c r="CT945" s="149"/>
      <c r="CU945" s="149"/>
      <c r="CV945" s="149"/>
      <c r="CW945" s="149"/>
      <c r="CX945" s="149"/>
      <c r="CY945" s="149"/>
      <c r="CZ945" s="149"/>
      <c r="DA945" s="149"/>
      <c r="DB945" s="149"/>
      <c r="DC945" s="149"/>
      <c r="DD945" s="149"/>
      <c r="DE945" s="149"/>
      <c r="DF945" s="149"/>
      <c r="DG945" s="149"/>
      <c r="DH945" s="149"/>
      <c r="DI945" s="149"/>
    </row>
    <row r="946" spans="1:113" s="113" customFormat="1" ht="21.75" hidden="1" customHeight="1">
      <c r="A946" s="129">
        <f>IF(B945&lt;&gt;"",COUNTA(B$6:B945),"")</f>
        <v>940</v>
      </c>
      <c r="B946" s="217">
        <v>18806</v>
      </c>
      <c r="C946" s="249" t="s">
        <v>656</v>
      </c>
      <c r="D946" s="198">
        <v>4899</v>
      </c>
      <c r="E946" s="215" t="str">
        <f>VLOOKUP($B946,'trong tai xe'!A$1:B$201,2,0)</f>
        <v>10T</v>
      </c>
      <c r="F946" s="64" t="s">
        <v>117</v>
      </c>
      <c r="G946" s="132" t="str">
        <f>VLOOKUP(F946,Destination!$B$3:$E$337,2,0)</f>
        <v>Long An</v>
      </c>
      <c r="H946" s="133">
        <f>VLOOKUP(F946,Destination!$B$2:$E$337,4,0)</f>
        <v>93</v>
      </c>
      <c r="I946" s="133">
        <f t="shared" si="32"/>
        <v>100</v>
      </c>
      <c r="J946" s="134">
        <f>INDEX(Cost!$A$2:$G$26,MATCH(I946,Cost!$A$2:$A$26,0),MATCH($E946,Cost!$A$2:$G$2,0))</f>
        <v>0</v>
      </c>
      <c r="K946" s="141"/>
      <c r="L946" s="142"/>
      <c r="M946" s="228">
        <f t="shared" si="33"/>
        <v>0</v>
      </c>
      <c r="N946" s="230"/>
      <c r="O946" s="144" t="str">
        <f>VLOOKUP($F946,Destination!B$3:G$338,6,0)</f>
        <v>THÙNG</v>
      </c>
      <c r="P946" s="231"/>
      <c r="Q946" s="198"/>
      <c r="AI946" s="149"/>
      <c r="AJ946" s="149"/>
      <c r="AK946" s="149"/>
      <c r="AL946" s="149"/>
      <c r="AM946" s="149"/>
      <c r="AN946" s="149"/>
      <c r="AO946" s="149"/>
      <c r="AP946" s="149"/>
      <c r="AQ946" s="149"/>
      <c r="AR946" s="149"/>
      <c r="AS946" s="149"/>
      <c r="AT946" s="149"/>
      <c r="AU946" s="149"/>
      <c r="AV946" s="149"/>
      <c r="AW946" s="149"/>
      <c r="AX946" s="149"/>
      <c r="AY946" s="149"/>
      <c r="AZ946" s="149"/>
      <c r="BA946" s="149"/>
      <c r="BB946" s="149"/>
      <c r="BC946" s="149"/>
      <c r="BD946" s="149"/>
      <c r="BE946" s="149"/>
      <c r="BF946" s="149"/>
      <c r="BG946" s="149"/>
      <c r="BH946" s="149"/>
      <c r="BI946" s="149"/>
      <c r="BJ946" s="149"/>
      <c r="BK946" s="149"/>
      <c r="BL946" s="149"/>
      <c r="BM946" s="149"/>
      <c r="BN946" s="149"/>
      <c r="BO946" s="149"/>
      <c r="BP946" s="149"/>
      <c r="BQ946" s="149"/>
      <c r="BR946" s="149"/>
      <c r="BS946" s="149"/>
      <c r="BT946" s="149"/>
      <c r="BU946" s="149"/>
      <c r="BV946" s="149"/>
      <c r="BW946" s="149"/>
      <c r="BX946" s="149"/>
      <c r="BY946" s="149"/>
      <c r="BZ946" s="149"/>
      <c r="CA946" s="149"/>
      <c r="CB946" s="149"/>
      <c r="CC946" s="149"/>
      <c r="CD946" s="149"/>
      <c r="CE946" s="149"/>
      <c r="CF946" s="149"/>
      <c r="CG946" s="149"/>
      <c r="CH946" s="149"/>
      <c r="CI946" s="149"/>
      <c r="CJ946" s="149"/>
      <c r="CK946" s="149"/>
      <c r="CL946" s="149"/>
      <c r="CM946" s="149"/>
      <c r="CN946" s="149"/>
      <c r="CO946" s="149"/>
      <c r="CP946" s="149"/>
      <c r="CQ946" s="149"/>
      <c r="CR946" s="149"/>
      <c r="CS946" s="149"/>
      <c r="CT946" s="149"/>
      <c r="CU946" s="149"/>
      <c r="CV946" s="149"/>
      <c r="CW946" s="149"/>
      <c r="CX946" s="149"/>
      <c r="CY946" s="149"/>
      <c r="CZ946" s="149"/>
      <c r="DA946" s="149"/>
      <c r="DB946" s="149"/>
      <c r="DC946" s="149"/>
      <c r="DD946" s="149"/>
      <c r="DE946" s="149"/>
      <c r="DF946" s="149"/>
      <c r="DG946" s="149"/>
      <c r="DH946" s="149"/>
      <c r="DI946" s="149"/>
    </row>
    <row r="947" spans="1:113" s="113" customFormat="1" ht="21.75" hidden="1" customHeight="1">
      <c r="A947" s="129">
        <f>IF(B946&lt;&gt;"",COUNTA(B$6:B946),"")</f>
        <v>941</v>
      </c>
      <c r="B947" s="217">
        <v>13650</v>
      </c>
      <c r="C947" s="249" t="s">
        <v>656</v>
      </c>
      <c r="D947" s="198">
        <v>4851</v>
      </c>
      <c r="E947" s="215" t="str">
        <f>VLOOKUP($B947,'trong tai xe'!A$1:B$201,2,0)</f>
        <v>2.5T</v>
      </c>
      <c r="F947" s="64" t="s">
        <v>96</v>
      </c>
      <c r="G947" s="132" t="str">
        <f>VLOOKUP(F947,Destination!$B$3:$E$337,2,0)</f>
        <v>SONG THAN</v>
      </c>
      <c r="H947" s="133">
        <f>VLOOKUP(F947,Destination!$B$2:$E$337,4,0)</f>
        <v>17</v>
      </c>
      <c r="I947" s="133">
        <f t="shared" si="32"/>
        <v>20</v>
      </c>
      <c r="J947" s="134">
        <f>INDEX(Cost!$A$2:$G$26,MATCH(I947,Cost!$A$2:$A$26,0),MATCH($E947,Cost!$A$2:$G$2,0))</f>
        <v>449720</v>
      </c>
      <c r="K947" s="141"/>
      <c r="L947" s="142"/>
      <c r="M947" s="228">
        <f t="shared" si="33"/>
        <v>449720</v>
      </c>
      <c r="N947" s="230"/>
      <c r="O947" s="144" t="str">
        <f>VLOOKUP($F947,Destination!B$3:G$338,6,0)</f>
        <v>THÙNG</v>
      </c>
      <c r="P947" s="231"/>
      <c r="Q947" s="198"/>
      <c r="AI947" s="149"/>
      <c r="AJ947" s="149"/>
      <c r="AK947" s="149"/>
      <c r="AL947" s="149"/>
      <c r="AM947" s="149"/>
      <c r="AN947" s="149"/>
      <c r="AO947" s="149"/>
      <c r="AP947" s="149"/>
      <c r="AQ947" s="149"/>
      <c r="AR947" s="149"/>
      <c r="AS947" s="149"/>
      <c r="AT947" s="149"/>
      <c r="AU947" s="149"/>
      <c r="AV947" s="149"/>
      <c r="AW947" s="149"/>
      <c r="AX947" s="149"/>
      <c r="AY947" s="149"/>
      <c r="AZ947" s="149"/>
      <c r="BA947" s="149"/>
      <c r="BB947" s="149"/>
      <c r="BC947" s="149"/>
      <c r="BD947" s="149"/>
      <c r="BE947" s="149"/>
      <c r="BF947" s="149"/>
      <c r="BG947" s="149"/>
      <c r="BH947" s="149"/>
      <c r="BI947" s="149"/>
      <c r="BJ947" s="149"/>
      <c r="BK947" s="149"/>
      <c r="BL947" s="149"/>
      <c r="BM947" s="149"/>
      <c r="BN947" s="149"/>
      <c r="BO947" s="149"/>
      <c r="BP947" s="149"/>
      <c r="BQ947" s="149"/>
      <c r="BR947" s="149"/>
      <c r="BS947" s="149"/>
      <c r="BT947" s="149"/>
      <c r="BU947" s="149"/>
      <c r="BV947" s="149"/>
      <c r="BW947" s="149"/>
      <c r="BX947" s="149"/>
      <c r="BY947" s="149"/>
      <c r="BZ947" s="149"/>
      <c r="CA947" s="149"/>
      <c r="CB947" s="149"/>
      <c r="CC947" s="149"/>
      <c r="CD947" s="149"/>
      <c r="CE947" s="149"/>
      <c r="CF947" s="149"/>
      <c r="CG947" s="149"/>
      <c r="CH947" s="149"/>
      <c r="CI947" s="149"/>
      <c r="CJ947" s="149"/>
      <c r="CK947" s="149"/>
      <c r="CL947" s="149"/>
      <c r="CM947" s="149"/>
      <c r="CN947" s="149"/>
      <c r="CO947" s="149"/>
      <c r="CP947" s="149"/>
      <c r="CQ947" s="149"/>
      <c r="CR947" s="149"/>
      <c r="CS947" s="149"/>
      <c r="CT947" s="149"/>
      <c r="CU947" s="149"/>
      <c r="CV947" s="149"/>
      <c r="CW947" s="149"/>
      <c r="CX947" s="149"/>
      <c r="CY947" s="149"/>
      <c r="CZ947" s="149"/>
      <c r="DA947" s="149"/>
      <c r="DB947" s="149"/>
      <c r="DC947" s="149"/>
      <c r="DD947" s="149"/>
      <c r="DE947" s="149"/>
      <c r="DF947" s="149"/>
      <c r="DG947" s="149"/>
      <c r="DH947" s="149"/>
      <c r="DI947" s="149"/>
    </row>
    <row r="948" spans="1:113" s="113" customFormat="1" ht="21.75" hidden="1" customHeight="1">
      <c r="A948" s="129">
        <f>IF(B947&lt;&gt;"",COUNTA(B$6:B947),"")</f>
        <v>942</v>
      </c>
      <c r="B948" s="217">
        <v>7138</v>
      </c>
      <c r="C948" s="249" t="s">
        <v>656</v>
      </c>
      <c r="D948" s="198">
        <v>4901</v>
      </c>
      <c r="E948" s="215" t="str">
        <f>VLOOKUP($B948,'trong tai xe'!A$1:B$201,2,0)</f>
        <v>8T</v>
      </c>
      <c r="F948" s="64" t="s">
        <v>81</v>
      </c>
      <c r="G948" s="132" t="str">
        <f>VLOOKUP(F948,Destination!$B$3:$E$337,2,0)</f>
        <v>Binh Duong</v>
      </c>
      <c r="H948" s="133">
        <f>VLOOKUP(F948,Destination!$B$2:$E$337,4,0)</f>
        <v>5</v>
      </c>
      <c r="I948" s="133">
        <f t="shared" si="32"/>
        <v>10</v>
      </c>
      <c r="J948" s="134">
        <f>INDEX(Cost!$A$2:$G$26,MATCH(I948,Cost!$A$2:$A$26,0),MATCH($E948,Cost!$A$2:$G$2,0))</f>
        <v>941356</v>
      </c>
      <c r="K948" s="141"/>
      <c r="L948" s="142"/>
      <c r="M948" s="228">
        <f t="shared" si="33"/>
        <v>941356</v>
      </c>
      <c r="N948" s="230"/>
      <c r="O948" s="144" t="str">
        <f>VLOOKUP($F948,Destination!B$3:G$338,6,0)</f>
        <v>THÙNG</v>
      </c>
      <c r="P948" s="231"/>
      <c r="Q948" s="198"/>
      <c r="AI948" s="149"/>
      <c r="AJ948" s="149"/>
      <c r="AK948" s="149"/>
      <c r="AL948" s="149"/>
      <c r="AM948" s="149"/>
      <c r="AN948" s="149"/>
      <c r="AO948" s="149"/>
      <c r="AP948" s="149"/>
      <c r="AQ948" s="149"/>
      <c r="AR948" s="149"/>
      <c r="AS948" s="149"/>
      <c r="AT948" s="149"/>
      <c r="AU948" s="149"/>
      <c r="AV948" s="149"/>
      <c r="AW948" s="149"/>
      <c r="AX948" s="149"/>
      <c r="AY948" s="149"/>
      <c r="AZ948" s="149"/>
      <c r="BA948" s="149"/>
      <c r="BB948" s="149"/>
      <c r="BC948" s="149"/>
      <c r="BD948" s="149"/>
      <c r="BE948" s="149"/>
      <c r="BF948" s="149"/>
      <c r="BG948" s="149"/>
      <c r="BH948" s="149"/>
      <c r="BI948" s="149"/>
      <c r="BJ948" s="149"/>
      <c r="BK948" s="149"/>
      <c r="BL948" s="149"/>
      <c r="BM948" s="149"/>
      <c r="BN948" s="149"/>
      <c r="BO948" s="149"/>
      <c r="BP948" s="149"/>
      <c r="BQ948" s="149"/>
      <c r="BR948" s="149"/>
      <c r="BS948" s="149"/>
      <c r="BT948" s="149"/>
      <c r="BU948" s="149"/>
      <c r="BV948" s="149"/>
      <c r="BW948" s="149"/>
      <c r="BX948" s="149"/>
      <c r="BY948" s="149"/>
      <c r="BZ948" s="149"/>
      <c r="CA948" s="149"/>
      <c r="CB948" s="149"/>
      <c r="CC948" s="149"/>
      <c r="CD948" s="149"/>
      <c r="CE948" s="149"/>
      <c r="CF948" s="149"/>
      <c r="CG948" s="149"/>
      <c r="CH948" s="149"/>
      <c r="CI948" s="149"/>
      <c r="CJ948" s="149"/>
      <c r="CK948" s="149"/>
      <c r="CL948" s="149"/>
      <c r="CM948" s="149"/>
      <c r="CN948" s="149"/>
      <c r="CO948" s="149"/>
      <c r="CP948" s="149"/>
      <c r="CQ948" s="149"/>
      <c r="CR948" s="149"/>
      <c r="CS948" s="149"/>
      <c r="CT948" s="149"/>
      <c r="CU948" s="149"/>
      <c r="CV948" s="149"/>
      <c r="CW948" s="149"/>
      <c r="CX948" s="149"/>
      <c r="CY948" s="149"/>
      <c r="CZ948" s="149"/>
      <c r="DA948" s="149"/>
      <c r="DB948" s="149"/>
      <c r="DC948" s="149"/>
      <c r="DD948" s="149"/>
      <c r="DE948" s="149"/>
      <c r="DF948" s="149"/>
      <c r="DG948" s="149"/>
      <c r="DH948" s="149"/>
      <c r="DI948" s="149"/>
    </row>
    <row r="949" spans="1:113" s="113" customFormat="1" ht="21.75" hidden="1" customHeight="1">
      <c r="A949" s="129">
        <f>IF(B948&lt;&gt;"",COUNTA(B$6:B948),"")</f>
        <v>943</v>
      </c>
      <c r="B949" s="217">
        <v>6980</v>
      </c>
      <c r="C949" s="249" t="s">
        <v>656</v>
      </c>
      <c r="D949" s="198">
        <v>4889</v>
      </c>
      <c r="E949" s="215" t="str">
        <f>VLOOKUP($B949,'trong tai xe'!A$1:B$201,2,0)</f>
        <v>5T</v>
      </c>
      <c r="F949" s="64" t="s">
        <v>94</v>
      </c>
      <c r="G949" s="132" t="str">
        <f>VLOOKUP(F949,Destination!$B$3:$E$337,2,0)</f>
        <v>Dong Nai</v>
      </c>
      <c r="H949" s="133">
        <f>VLOOKUP(F949,Destination!$B$2:$E$337,4,0)</f>
        <v>35</v>
      </c>
      <c r="I949" s="133">
        <f t="shared" si="32"/>
        <v>40</v>
      </c>
      <c r="J949" s="134">
        <f>INDEX(Cost!$A$2:$G$26,MATCH(I949,Cost!$A$2:$A$26,0),MATCH($E949,Cost!$A$2:$G$2,0))</f>
        <v>777275</v>
      </c>
      <c r="K949" s="141"/>
      <c r="L949" s="142"/>
      <c r="M949" s="228">
        <f t="shared" si="33"/>
        <v>777275</v>
      </c>
      <c r="N949" s="230"/>
      <c r="O949" s="144" t="str">
        <f>VLOOKUP($F949,Destination!B$3:G$338,6,0)</f>
        <v>THÙNG</v>
      </c>
      <c r="P949" s="231"/>
      <c r="Q949" s="198"/>
      <c r="AI949" s="149"/>
      <c r="AJ949" s="149"/>
      <c r="AK949" s="149"/>
      <c r="AL949" s="149"/>
      <c r="AM949" s="149"/>
      <c r="AN949" s="149"/>
      <c r="AO949" s="149"/>
      <c r="AP949" s="149"/>
      <c r="AQ949" s="149"/>
      <c r="AR949" s="149"/>
      <c r="AS949" s="149"/>
      <c r="AT949" s="149"/>
      <c r="AU949" s="149"/>
      <c r="AV949" s="149"/>
      <c r="AW949" s="149"/>
      <c r="AX949" s="149"/>
      <c r="AY949" s="149"/>
      <c r="AZ949" s="149"/>
      <c r="BA949" s="149"/>
      <c r="BB949" s="149"/>
      <c r="BC949" s="149"/>
      <c r="BD949" s="149"/>
      <c r="BE949" s="149"/>
      <c r="BF949" s="149"/>
      <c r="BG949" s="149"/>
      <c r="BH949" s="149"/>
      <c r="BI949" s="149"/>
      <c r="BJ949" s="149"/>
      <c r="BK949" s="149"/>
      <c r="BL949" s="149"/>
      <c r="BM949" s="149"/>
      <c r="BN949" s="149"/>
      <c r="BO949" s="149"/>
      <c r="BP949" s="149"/>
      <c r="BQ949" s="149"/>
      <c r="BR949" s="149"/>
      <c r="BS949" s="149"/>
      <c r="BT949" s="149"/>
      <c r="BU949" s="149"/>
      <c r="BV949" s="149"/>
      <c r="BW949" s="149"/>
      <c r="BX949" s="149"/>
      <c r="BY949" s="149"/>
      <c r="BZ949" s="149"/>
      <c r="CA949" s="149"/>
      <c r="CB949" s="149"/>
      <c r="CC949" s="149"/>
      <c r="CD949" s="149"/>
      <c r="CE949" s="149"/>
      <c r="CF949" s="149"/>
      <c r="CG949" s="149"/>
      <c r="CH949" s="149"/>
      <c r="CI949" s="149"/>
      <c r="CJ949" s="149"/>
      <c r="CK949" s="149"/>
      <c r="CL949" s="149"/>
      <c r="CM949" s="149"/>
      <c r="CN949" s="149"/>
      <c r="CO949" s="149"/>
      <c r="CP949" s="149"/>
      <c r="CQ949" s="149"/>
      <c r="CR949" s="149"/>
      <c r="CS949" s="149"/>
      <c r="CT949" s="149"/>
      <c r="CU949" s="149"/>
      <c r="CV949" s="149"/>
      <c r="CW949" s="149"/>
      <c r="CX949" s="149"/>
      <c r="CY949" s="149"/>
      <c r="CZ949" s="149"/>
      <c r="DA949" s="149"/>
      <c r="DB949" s="149"/>
      <c r="DC949" s="149"/>
      <c r="DD949" s="149"/>
      <c r="DE949" s="149"/>
      <c r="DF949" s="149"/>
      <c r="DG949" s="149"/>
      <c r="DH949" s="149"/>
      <c r="DI949" s="149"/>
    </row>
    <row r="950" spans="1:113" s="113" customFormat="1" ht="21.75" hidden="1" customHeight="1">
      <c r="A950" s="129">
        <f>IF(B949&lt;&gt;"",COUNTA(B$6:B949),"")</f>
        <v>944</v>
      </c>
      <c r="B950" s="217">
        <v>20669</v>
      </c>
      <c r="C950" s="249" t="s">
        <v>656</v>
      </c>
      <c r="D950" s="198">
        <v>4888</v>
      </c>
      <c r="E950" s="215" t="str">
        <f>VLOOKUP($B950,'trong tai xe'!A$1:B$201,2,0)</f>
        <v>2.5T</v>
      </c>
      <c r="F950" s="64" t="s">
        <v>73</v>
      </c>
      <c r="G950" s="132" t="str">
        <f>VLOOKUP(F950,Destination!$B$3:$E$337,2,0)</f>
        <v>HCM</v>
      </c>
      <c r="H950" s="133">
        <f>VLOOKUP(F950,Destination!$B$2:$E$337,4,0)</f>
        <v>55</v>
      </c>
      <c r="I950" s="133">
        <f t="shared" si="32"/>
        <v>60</v>
      </c>
      <c r="J950" s="134">
        <f>INDEX(Cost!$A$2:$G$26,MATCH(I950,Cost!$A$2:$A$26,0),MATCH($E950,Cost!$A$2:$G$2,0))</f>
        <v>712310</v>
      </c>
      <c r="K950" s="141"/>
      <c r="L950" s="142"/>
      <c r="M950" s="228">
        <f t="shared" si="33"/>
        <v>712310</v>
      </c>
      <c r="N950" s="230"/>
      <c r="O950" s="144" t="str">
        <f>VLOOKUP($F950,Destination!B$3:G$338,6,0)</f>
        <v>THÙNG</v>
      </c>
      <c r="P950" s="231"/>
      <c r="Q950" s="198"/>
      <c r="AI950" s="149"/>
      <c r="AJ950" s="149"/>
      <c r="AK950" s="149"/>
      <c r="AL950" s="149"/>
      <c r="AM950" s="149"/>
      <c r="AN950" s="149"/>
      <c r="AO950" s="149"/>
      <c r="AP950" s="149"/>
      <c r="AQ950" s="149"/>
      <c r="AR950" s="149"/>
      <c r="AS950" s="149"/>
      <c r="AT950" s="149"/>
      <c r="AU950" s="149"/>
      <c r="AV950" s="149"/>
      <c r="AW950" s="149"/>
      <c r="AX950" s="149"/>
      <c r="AY950" s="149"/>
      <c r="AZ950" s="149"/>
      <c r="BA950" s="149"/>
      <c r="BB950" s="149"/>
      <c r="BC950" s="149"/>
      <c r="BD950" s="149"/>
      <c r="BE950" s="149"/>
      <c r="BF950" s="149"/>
      <c r="BG950" s="149"/>
      <c r="BH950" s="149"/>
      <c r="BI950" s="149"/>
      <c r="BJ950" s="149"/>
      <c r="BK950" s="149"/>
      <c r="BL950" s="149"/>
      <c r="BM950" s="149"/>
      <c r="BN950" s="149"/>
      <c r="BO950" s="149"/>
      <c r="BP950" s="149"/>
      <c r="BQ950" s="149"/>
      <c r="BR950" s="149"/>
      <c r="BS950" s="149"/>
      <c r="BT950" s="149"/>
      <c r="BU950" s="149"/>
      <c r="BV950" s="149"/>
      <c r="BW950" s="149"/>
      <c r="BX950" s="149"/>
      <c r="BY950" s="149"/>
      <c r="BZ950" s="149"/>
      <c r="CA950" s="149"/>
      <c r="CB950" s="149"/>
      <c r="CC950" s="149"/>
      <c r="CD950" s="149"/>
      <c r="CE950" s="149"/>
      <c r="CF950" s="149"/>
      <c r="CG950" s="149"/>
      <c r="CH950" s="149"/>
      <c r="CI950" s="149"/>
      <c r="CJ950" s="149"/>
      <c r="CK950" s="149"/>
      <c r="CL950" s="149"/>
      <c r="CM950" s="149"/>
      <c r="CN950" s="149"/>
      <c r="CO950" s="149"/>
      <c r="CP950" s="149"/>
      <c r="CQ950" s="149"/>
      <c r="CR950" s="149"/>
      <c r="CS950" s="149"/>
      <c r="CT950" s="149"/>
      <c r="CU950" s="149"/>
      <c r="CV950" s="149"/>
      <c r="CW950" s="149"/>
      <c r="CX950" s="149"/>
      <c r="CY950" s="149"/>
      <c r="CZ950" s="149"/>
      <c r="DA950" s="149"/>
      <c r="DB950" s="149"/>
      <c r="DC950" s="149"/>
      <c r="DD950" s="149"/>
      <c r="DE950" s="149"/>
      <c r="DF950" s="149"/>
      <c r="DG950" s="149"/>
      <c r="DH950" s="149"/>
      <c r="DI950" s="149"/>
    </row>
    <row r="951" spans="1:113" s="113" customFormat="1" ht="21.75" hidden="1" customHeight="1">
      <c r="A951" s="129">
        <f>IF(B950&lt;&gt;"",COUNTA(B$6:B950),"")</f>
        <v>945</v>
      </c>
      <c r="B951" s="217">
        <v>12803</v>
      </c>
      <c r="C951" s="249" t="s">
        <v>656</v>
      </c>
      <c r="D951" s="198">
        <v>4892</v>
      </c>
      <c r="E951" s="215" t="str">
        <f>VLOOKUP($B951,'trong tai xe'!A$1:B$201,2,0)</f>
        <v>2.5T</v>
      </c>
      <c r="F951" s="64" t="s">
        <v>134</v>
      </c>
      <c r="G951" s="132" t="str">
        <f>VLOOKUP(F951,Destination!$B$3:$E$337,2,0)</f>
        <v>BINH CHUAN</v>
      </c>
      <c r="H951" s="133">
        <f>VLOOKUP(F951,Destination!$B$2:$E$337,4,0)</f>
        <v>11</v>
      </c>
      <c r="I951" s="133">
        <f t="shared" si="32"/>
        <v>20</v>
      </c>
      <c r="J951" s="134">
        <f>INDEX(Cost!$A$2:$G$26,MATCH(I951,Cost!$A$2:$A$26,0),MATCH($E951,Cost!$A$2:$G$2,0))</f>
        <v>449720</v>
      </c>
      <c r="K951" s="141"/>
      <c r="L951" s="142"/>
      <c r="M951" s="228">
        <f t="shared" si="33"/>
        <v>449720</v>
      </c>
      <c r="N951" s="230"/>
      <c r="O951" s="144" t="str">
        <f>VLOOKUP($F951,Destination!B$3:G$338,6,0)</f>
        <v>BOARD</v>
      </c>
      <c r="P951" s="231"/>
      <c r="Q951" s="198"/>
      <c r="AI951" s="149"/>
      <c r="AJ951" s="149"/>
      <c r="AK951" s="149"/>
      <c r="AL951" s="149"/>
      <c r="AM951" s="149"/>
      <c r="AN951" s="149"/>
      <c r="AO951" s="149"/>
      <c r="AP951" s="149"/>
      <c r="AQ951" s="149"/>
      <c r="AR951" s="149"/>
      <c r="AS951" s="149"/>
      <c r="AT951" s="149"/>
      <c r="AU951" s="149"/>
      <c r="AV951" s="149"/>
      <c r="AW951" s="149"/>
      <c r="AX951" s="149"/>
      <c r="AY951" s="149"/>
      <c r="AZ951" s="149"/>
      <c r="BA951" s="149"/>
      <c r="BB951" s="149"/>
      <c r="BC951" s="149"/>
      <c r="BD951" s="149"/>
      <c r="BE951" s="149"/>
      <c r="BF951" s="149"/>
      <c r="BG951" s="149"/>
      <c r="BH951" s="149"/>
      <c r="BI951" s="149"/>
      <c r="BJ951" s="149"/>
      <c r="BK951" s="149"/>
      <c r="BL951" s="149"/>
      <c r="BM951" s="149"/>
      <c r="BN951" s="149"/>
      <c r="BO951" s="149"/>
      <c r="BP951" s="149"/>
      <c r="BQ951" s="149"/>
      <c r="BR951" s="149"/>
      <c r="BS951" s="149"/>
      <c r="BT951" s="149"/>
      <c r="BU951" s="149"/>
      <c r="BV951" s="149"/>
      <c r="BW951" s="149"/>
      <c r="BX951" s="149"/>
      <c r="BY951" s="149"/>
      <c r="BZ951" s="149"/>
      <c r="CA951" s="149"/>
      <c r="CB951" s="149"/>
      <c r="CC951" s="149"/>
      <c r="CD951" s="149"/>
      <c r="CE951" s="149"/>
      <c r="CF951" s="149"/>
      <c r="CG951" s="149"/>
      <c r="CH951" s="149"/>
      <c r="CI951" s="149"/>
      <c r="CJ951" s="149"/>
      <c r="CK951" s="149"/>
      <c r="CL951" s="149"/>
      <c r="CM951" s="149"/>
      <c r="CN951" s="149"/>
      <c r="CO951" s="149"/>
      <c r="CP951" s="149"/>
      <c r="CQ951" s="149"/>
      <c r="CR951" s="149"/>
      <c r="CS951" s="149"/>
      <c r="CT951" s="149"/>
      <c r="CU951" s="149"/>
      <c r="CV951" s="149"/>
      <c r="CW951" s="149"/>
      <c r="CX951" s="149"/>
      <c r="CY951" s="149"/>
      <c r="CZ951" s="149"/>
      <c r="DA951" s="149"/>
      <c r="DB951" s="149"/>
      <c r="DC951" s="149"/>
      <c r="DD951" s="149"/>
      <c r="DE951" s="149"/>
      <c r="DF951" s="149"/>
      <c r="DG951" s="149"/>
      <c r="DH951" s="149"/>
      <c r="DI951" s="149"/>
    </row>
    <row r="952" spans="1:113" s="113" customFormat="1" ht="21.75" hidden="1" customHeight="1">
      <c r="A952" s="129">
        <f>IF(B951&lt;&gt;"",COUNTA(B$6:B951),"")</f>
        <v>946</v>
      </c>
      <c r="B952" s="217">
        <v>46785</v>
      </c>
      <c r="C952" s="249" t="s">
        <v>656</v>
      </c>
      <c r="D952" s="198">
        <v>4890</v>
      </c>
      <c r="E952" s="215" t="str">
        <f>VLOOKUP($B952,'trong tai xe'!A$1:B$201,2,0)</f>
        <v>2.5T</v>
      </c>
      <c r="F952" s="64" t="s">
        <v>69</v>
      </c>
      <c r="G952" s="132" t="str">
        <f>VLOOKUP(F952,Destination!$B$3:$E$337,2,0)</f>
        <v>HCM(Q9)</v>
      </c>
      <c r="H952" s="133">
        <f>VLOOKUP(F952,Destination!$B$2:$E$337,4,0)</f>
        <v>27</v>
      </c>
      <c r="I952" s="133">
        <f t="shared" si="32"/>
        <v>30</v>
      </c>
      <c r="J952" s="134">
        <f>INDEX(Cost!$A$2:$G$26,MATCH(I952,Cost!$A$2:$A$26,0),MATCH($E952,Cost!$A$2:$G$2,0))</f>
        <v>514557</v>
      </c>
      <c r="K952" s="141"/>
      <c r="L952" s="142"/>
      <c r="M952" s="228">
        <f t="shared" si="33"/>
        <v>514557</v>
      </c>
      <c r="N952" s="230"/>
      <c r="O952" s="144" t="str">
        <f>VLOOKUP($F952,Destination!B$3:G$338,6,0)</f>
        <v>THÙNG</v>
      </c>
      <c r="P952" s="231"/>
      <c r="Q952" s="198"/>
      <c r="AI952" s="149"/>
      <c r="AJ952" s="149"/>
      <c r="AK952" s="149"/>
      <c r="AL952" s="149"/>
      <c r="AM952" s="149"/>
      <c r="AN952" s="149"/>
      <c r="AO952" s="149"/>
      <c r="AP952" s="149"/>
      <c r="AQ952" s="149"/>
      <c r="AR952" s="149"/>
      <c r="AS952" s="149"/>
      <c r="AT952" s="149"/>
      <c r="AU952" s="149"/>
      <c r="AV952" s="149"/>
      <c r="AW952" s="149"/>
      <c r="AX952" s="149"/>
      <c r="AY952" s="149"/>
      <c r="AZ952" s="149"/>
      <c r="BA952" s="149"/>
      <c r="BB952" s="149"/>
      <c r="BC952" s="149"/>
      <c r="BD952" s="149"/>
      <c r="BE952" s="149"/>
      <c r="BF952" s="149"/>
      <c r="BG952" s="149"/>
      <c r="BH952" s="149"/>
      <c r="BI952" s="149"/>
      <c r="BJ952" s="149"/>
      <c r="BK952" s="149"/>
      <c r="BL952" s="149"/>
      <c r="BM952" s="149"/>
      <c r="BN952" s="149"/>
      <c r="BO952" s="149"/>
      <c r="BP952" s="149"/>
      <c r="BQ952" s="149"/>
      <c r="BR952" s="149"/>
      <c r="BS952" s="149"/>
      <c r="BT952" s="149"/>
      <c r="BU952" s="149"/>
      <c r="BV952" s="149"/>
      <c r="BW952" s="149"/>
      <c r="BX952" s="149"/>
      <c r="BY952" s="149"/>
      <c r="BZ952" s="149"/>
      <c r="CA952" s="149"/>
      <c r="CB952" s="149"/>
      <c r="CC952" s="149"/>
      <c r="CD952" s="149"/>
      <c r="CE952" s="149"/>
      <c r="CF952" s="149"/>
      <c r="CG952" s="149"/>
      <c r="CH952" s="149"/>
      <c r="CI952" s="149"/>
      <c r="CJ952" s="149"/>
      <c r="CK952" s="149"/>
      <c r="CL952" s="149"/>
      <c r="CM952" s="149"/>
      <c r="CN952" s="149"/>
      <c r="CO952" s="149"/>
      <c r="CP952" s="149"/>
      <c r="CQ952" s="149"/>
      <c r="CR952" s="149"/>
      <c r="CS952" s="149"/>
      <c r="CT952" s="149"/>
      <c r="CU952" s="149"/>
      <c r="CV952" s="149"/>
      <c r="CW952" s="149"/>
      <c r="CX952" s="149"/>
      <c r="CY952" s="149"/>
      <c r="CZ952" s="149"/>
      <c r="DA952" s="149"/>
      <c r="DB952" s="149"/>
      <c r="DC952" s="149"/>
      <c r="DD952" s="149"/>
      <c r="DE952" s="149"/>
      <c r="DF952" s="149"/>
      <c r="DG952" s="149"/>
      <c r="DH952" s="149"/>
      <c r="DI952" s="149"/>
    </row>
    <row r="953" spans="1:113" s="113" customFormat="1" ht="21.75" hidden="1" customHeight="1">
      <c r="A953" s="129">
        <f>IF(B952&lt;&gt;"",COUNTA(B$6:B952),"")</f>
        <v>947</v>
      </c>
      <c r="B953" s="217">
        <v>8561</v>
      </c>
      <c r="C953" s="249" t="s">
        <v>656</v>
      </c>
      <c r="D953" s="198">
        <v>4882</v>
      </c>
      <c r="E953" s="215" t="str">
        <f>VLOOKUP($B953,'trong tai xe'!A$1:B$201,2,0)</f>
        <v>10T</v>
      </c>
      <c r="F953" s="64" t="s">
        <v>73</v>
      </c>
      <c r="G953" s="132" t="str">
        <f>VLOOKUP(F953,Destination!$B$3:$E$337,2,0)</f>
        <v>HCM</v>
      </c>
      <c r="H953" s="133">
        <f>VLOOKUP(F953,Destination!$B$2:$E$337,4,0)</f>
        <v>55</v>
      </c>
      <c r="I953" s="133">
        <f t="shared" si="32"/>
        <v>60</v>
      </c>
      <c r="J953" s="134">
        <f>INDEX(Cost!$A$2:$G$26,MATCH(I953,Cost!$A$2:$A$26,0),MATCH($E953,Cost!$A$2:$G$2,0))</f>
        <v>0</v>
      </c>
      <c r="K953" s="141"/>
      <c r="L953" s="142"/>
      <c r="M953" s="228">
        <f t="shared" si="33"/>
        <v>0</v>
      </c>
      <c r="N953" s="230"/>
      <c r="O953" s="144" t="str">
        <f>VLOOKUP($F953,Destination!B$3:G$338,6,0)</f>
        <v>THÙNG</v>
      </c>
      <c r="P953" s="231"/>
      <c r="Q953" s="198"/>
      <c r="AI953" s="149"/>
      <c r="AJ953" s="149"/>
      <c r="AK953" s="149"/>
      <c r="AL953" s="149"/>
      <c r="AM953" s="149"/>
      <c r="AN953" s="149"/>
      <c r="AO953" s="149"/>
      <c r="AP953" s="149"/>
      <c r="AQ953" s="149"/>
      <c r="AR953" s="149"/>
      <c r="AS953" s="149"/>
      <c r="AT953" s="149"/>
      <c r="AU953" s="149"/>
      <c r="AV953" s="149"/>
      <c r="AW953" s="149"/>
      <c r="AX953" s="149"/>
      <c r="AY953" s="149"/>
      <c r="AZ953" s="149"/>
      <c r="BA953" s="149"/>
      <c r="BB953" s="149"/>
      <c r="BC953" s="149"/>
      <c r="BD953" s="149"/>
      <c r="BE953" s="149"/>
      <c r="BF953" s="149"/>
      <c r="BG953" s="149"/>
      <c r="BH953" s="149"/>
      <c r="BI953" s="149"/>
      <c r="BJ953" s="149"/>
      <c r="BK953" s="149"/>
      <c r="BL953" s="149"/>
      <c r="BM953" s="149"/>
      <c r="BN953" s="149"/>
      <c r="BO953" s="149"/>
      <c r="BP953" s="149"/>
      <c r="BQ953" s="149"/>
      <c r="BR953" s="149"/>
      <c r="BS953" s="149"/>
      <c r="BT953" s="149"/>
      <c r="BU953" s="149"/>
      <c r="BV953" s="149"/>
      <c r="BW953" s="149"/>
      <c r="BX953" s="149"/>
      <c r="BY953" s="149"/>
      <c r="BZ953" s="149"/>
      <c r="CA953" s="149"/>
      <c r="CB953" s="149"/>
      <c r="CC953" s="149"/>
      <c r="CD953" s="149"/>
      <c r="CE953" s="149"/>
      <c r="CF953" s="149"/>
      <c r="CG953" s="149"/>
      <c r="CH953" s="149"/>
      <c r="CI953" s="149"/>
      <c r="CJ953" s="149"/>
      <c r="CK953" s="149"/>
      <c r="CL953" s="149"/>
      <c r="CM953" s="149"/>
      <c r="CN953" s="149"/>
      <c r="CO953" s="149"/>
      <c r="CP953" s="149"/>
      <c r="CQ953" s="149"/>
      <c r="CR953" s="149"/>
      <c r="CS953" s="149"/>
      <c r="CT953" s="149"/>
      <c r="CU953" s="149"/>
      <c r="CV953" s="149"/>
      <c r="CW953" s="149"/>
      <c r="CX953" s="149"/>
      <c r="CY953" s="149"/>
      <c r="CZ953" s="149"/>
      <c r="DA953" s="149"/>
      <c r="DB953" s="149"/>
      <c r="DC953" s="149"/>
      <c r="DD953" s="149"/>
      <c r="DE953" s="149"/>
      <c r="DF953" s="149"/>
      <c r="DG953" s="149"/>
      <c r="DH953" s="149"/>
      <c r="DI953" s="149"/>
    </row>
    <row r="954" spans="1:113" s="113" customFormat="1" ht="21.75" hidden="1" customHeight="1">
      <c r="A954" s="129">
        <f>IF(B953&lt;&gt;"",COUNTA(B$6:B953),"")</f>
        <v>948</v>
      </c>
      <c r="B954" s="217">
        <v>3297</v>
      </c>
      <c r="C954" s="249" t="s">
        <v>656</v>
      </c>
      <c r="D954" s="198">
        <v>4863</v>
      </c>
      <c r="E954" s="215" t="str">
        <f>VLOOKUP($B954,'trong tai xe'!A$1:B$201,2,0)</f>
        <v>8T</v>
      </c>
      <c r="F954" s="64" t="s">
        <v>91</v>
      </c>
      <c r="G954" s="132" t="str">
        <f>VLOOKUP(F954,Destination!$B$3:$E$337,2,0)</f>
        <v>LONG AN</v>
      </c>
      <c r="H954" s="133">
        <f>VLOOKUP(F954,Destination!$B$2:$E$337,4,0)</f>
        <v>64</v>
      </c>
      <c r="I954" s="133">
        <f t="shared" si="32"/>
        <v>70</v>
      </c>
      <c r="J954" s="134">
        <f>INDEX(Cost!$A$2:$G$26,MATCH(I954,Cost!$A$2:$A$26,0),MATCH($E954,Cost!$A$2:$G$2,0))</f>
        <v>1564565</v>
      </c>
      <c r="K954" s="141"/>
      <c r="L954" s="142"/>
      <c r="M954" s="228">
        <f t="shared" si="33"/>
        <v>1564565</v>
      </c>
      <c r="N954" s="230"/>
      <c r="O954" s="144" t="str">
        <f>VLOOKUP($F954,Destination!B$3:G$338,6,0)</f>
        <v>BOARD</v>
      </c>
      <c r="P954" s="231"/>
      <c r="Q954" s="198"/>
      <c r="AI954" s="149"/>
      <c r="AJ954" s="149"/>
      <c r="AK954" s="149"/>
      <c r="AL954" s="149"/>
      <c r="AM954" s="149"/>
      <c r="AN954" s="149"/>
      <c r="AO954" s="149"/>
      <c r="AP954" s="149"/>
      <c r="AQ954" s="149"/>
      <c r="AR954" s="149"/>
      <c r="AS954" s="149"/>
      <c r="AT954" s="149"/>
      <c r="AU954" s="149"/>
      <c r="AV954" s="149"/>
      <c r="AW954" s="149"/>
      <c r="AX954" s="149"/>
      <c r="AY954" s="149"/>
      <c r="AZ954" s="149"/>
      <c r="BA954" s="149"/>
      <c r="BB954" s="149"/>
      <c r="BC954" s="149"/>
      <c r="BD954" s="149"/>
      <c r="BE954" s="149"/>
      <c r="BF954" s="149"/>
      <c r="BG954" s="149"/>
      <c r="BH954" s="149"/>
      <c r="BI954" s="149"/>
      <c r="BJ954" s="149"/>
      <c r="BK954" s="149"/>
      <c r="BL954" s="149"/>
      <c r="BM954" s="149"/>
      <c r="BN954" s="149"/>
      <c r="BO954" s="149"/>
      <c r="BP954" s="149"/>
      <c r="BQ954" s="149"/>
      <c r="BR954" s="149"/>
      <c r="BS954" s="149"/>
      <c r="BT954" s="149"/>
      <c r="BU954" s="149"/>
      <c r="BV954" s="149"/>
      <c r="BW954" s="149"/>
      <c r="BX954" s="149"/>
      <c r="BY954" s="149"/>
      <c r="BZ954" s="149"/>
      <c r="CA954" s="149"/>
      <c r="CB954" s="149"/>
      <c r="CC954" s="149"/>
      <c r="CD954" s="149"/>
      <c r="CE954" s="149"/>
      <c r="CF954" s="149"/>
      <c r="CG954" s="149"/>
      <c r="CH954" s="149"/>
      <c r="CI954" s="149"/>
      <c r="CJ954" s="149"/>
      <c r="CK954" s="149"/>
      <c r="CL954" s="149"/>
      <c r="CM954" s="149"/>
      <c r="CN954" s="149"/>
      <c r="CO954" s="149"/>
      <c r="CP954" s="149"/>
      <c r="CQ954" s="149"/>
      <c r="CR954" s="149"/>
      <c r="CS954" s="149"/>
      <c r="CT954" s="149"/>
      <c r="CU954" s="149"/>
      <c r="CV954" s="149"/>
      <c r="CW954" s="149"/>
      <c r="CX954" s="149"/>
      <c r="CY954" s="149"/>
      <c r="CZ954" s="149"/>
      <c r="DA954" s="149"/>
      <c r="DB954" s="149"/>
      <c r="DC954" s="149"/>
      <c r="DD954" s="149"/>
      <c r="DE954" s="149"/>
      <c r="DF954" s="149"/>
      <c r="DG954" s="149"/>
      <c r="DH954" s="149"/>
      <c r="DI954" s="149"/>
    </row>
    <row r="955" spans="1:113" s="113" customFormat="1" ht="21.75" hidden="1" customHeight="1">
      <c r="A955" s="129">
        <f>IF(B954&lt;&gt;"",COUNTA(B$6:B954),"")</f>
        <v>949</v>
      </c>
      <c r="B955" s="217">
        <v>14459</v>
      </c>
      <c r="C955" s="249" t="s">
        <v>656</v>
      </c>
      <c r="D955" s="198">
        <v>4881</v>
      </c>
      <c r="E955" s="215" t="str">
        <f>VLOOKUP($B955,'trong tai xe'!A$1:B$201,2,0)</f>
        <v>1.2T</v>
      </c>
      <c r="F955" s="64" t="s">
        <v>133</v>
      </c>
      <c r="G955" s="132" t="str">
        <f>VLOOKUP(F955,Destination!$B$3:$E$337,2,0)</f>
        <v>DI AN</v>
      </c>
      <c r="H955" s="133">
        <f>VLOOKUP(F955,Destination!$B$2:$E$337,4,0)</f>
        <v>6</v>
      </c>
      <c r="I955" s="133">
        <f t="shared" si="32"/>
        <v>10</v>
      </c>
      <c r="J955" s="134">
        <f>INDEX(Cost!$A$2:$G$26,MATCH(I955,Cost!$A$2:$A$26,0),MATCH($E955,Cost!$A$2:$G$2,0))</f>
        <v>332290</v>
      </c>
      <c r="K955" s="141"/>
      <c r="L955" s="142"/>
      <c r="M955" s="228">
        <f t="shared" si="33"/>
        <v>332290</v>
      </c>
      <c r="N955" s="230"/>
      <c r="O955" s="144">
        <f>VLOOKUP($F955,Destination!B$3:G$338,6,0)</f>
        <v>0</v>
      </c>
      <c r="P955" s="231"/>
      <c r="Q955" s="198"/>
      <c r="AI955" s="149"/>
      <c r="AJ955" s="149"/>
      <c r="AK955" s="149"/>
      <c r="AL955" s="149"/>
      <c r="AM955" s="149"/>
      <c r="AN955" s="149"/>
      <c r="AO955" s="149"/>
      <c r="AP955" s="149"/>
      <c r="AQ955" s="149"/>
      <c r="AR955" s="149"/>
      <c r="AS955" s="149"/>
      <c r="AT955" s="149"/>
      <c r="AU955" s="149"/>
      <c r="AV955" s="149"/>
      <c r="AW955" s="149"/>
      <c r="AX955" s="149"/>
      <c r="AY955" s="149"/>
      <c r="AZ955" s="149"/>
      <c r="BA955" s="149"/>
      <c r="BB955" s="149"/>
      <c r="BC955" s="149"/>
      <c r="BD955" s="149"/>
      <c r="BE955" s="149"/>
      <c r="BF955" s="149"/>
      <c r="BG955" s="149"/>
      <c r="BH955" s="149"/>
      <c r="BI955" s="149"/>
      <c r="BJ955" s="149"/>
      <c r="BK955" s="149"/>
      <c r="BL955" s="149"/>
      <c r="BM955" s="149"/>
      <c r="BN955" s="149"/>
      <c r="BO955" s="149"/>
      <c r="BP955" s="149"/>
      <c r="BQ955" s="149"/>
      <c r="BR955" s="149"/>
      <c r="BS955" s="149"/>
      <c r="BT955" s="149"/>
      <c r="BU955" s="149"/>
      <c r="BV955" s="149"/>
      <c r="BW955" s="149"/>
      <c r="BX955" s="149"/>
      <c r="BY955" s="149"/>
      <c r="BZ955" s="149"/>
      <c r="CA955" s="149"/>
      <c r="CB955" s="149"/>
      <c r="CC955" s="149"/>
      <c r="CD955" s="149"/>
      <c r="CE955" s="149"/>
      <c r="CF955" s="149"/>
      <c r="CG955" s="149"/>
      <c r="CH955" s="149"/>
      <c r="CI955" s="149"/>
      <c r="CJ955" s="149"/>
      <c r="CK955" s="149"/>
      <c r="CL955" s="149"/>
      <c r="CM955" s="149"/>
      <c r="CN955" s="149"/>
      <c r="CO955" s="149"/>
      <c r="CP955" s="149"/>
      <c r="CQ955" s="149"/>
      <c r="CR955" s="149"/>
      <c r="CS955" s="149"/>
      <c r="CT955" s="149"/>
      <c r="CU955" s="149"/>
      <c r="CV955" s="149"/>
      <c r="CW955" s="149"/>
      <c r="CX955" s="149"/>
      <c r="CY955" s="149"/>
      <c r="CZ955" s="149"/>
      <c r="DA955" s="149"/>
      <c r="DB955" s="149"/>
      <c r="DC955" s="149"/>
      <c r="DD955" s="149"/>
      <c r="DE955" s="149"/>
      <c r="DF955" s="149"/>
      <c r="DG955" s="149"/>
      <c r="DH955" s="149"/>
      <c r="DI955" s="149"/>
    </row>
    <row r="956" spans="1:113" s="113" customFormat="1" ht="21.75" hidden="1" customHeight="1">
      <c r="A956" s="129">
        <f>IF(B955&lt;&gt;"",COUNTA(B$6:B955),"")</f>
        <v>950</v>
      </c>
      <c r="B956" s="217">
        <v>18140</v>
      </c>
      <c r="C956" s="249" t="s">
        <v>656</v>
      </c>
      <c r="D956" s="198">
        <v>4871</v>
      </c>
      <c r="E956" s="215" t="str">
        <f>VLOOKUP($B956,'trong tai xe'!A$1:B$201,2,0)</f>
        <v>5T</v>
      </c>
      <c r="F956" s="64" t="s">
        <v>92</v>
      </c>
      <c r="G956" s="132" t="str">
        <f>VLOOKUP(F956,Destination!$B$3:$E$337,2,0)</f>
        <v>HCM</v>
      </c>
      <c r="H956" s="133">
        <f>VLOOKUP(F956,Destination!$B$2:$E$337,4,0)</f>
        <v>8</v>
      </c>
      <c r="I956" s="133">
        <f t="shared" si="32"/>
        <v>10</v>
      </c>
      <c r="J956" s="134">
        <f>INDEX(Cost!$A$2:$G$26,MATCH(I956,Cost!$A$2:$A$26,0),MATCH($E956,Cost!$A$2:$G$2,0))</f>
        <v>505718</v>
      </c>
      <c r="K956" s="141"/>
      <c r="L956" s="142"/>
      <c r="M956" s="228">
        <f t="shared" si="33"/>
        <v>505718</v>
      </c>
      <c r="N956" s="230"/>
      <c r="O956" s="144" t="str">
        <f>VLOOKUP($F956,Destination!B$3:G$338,6,0)</f>
        <v>BOARD</v>
      </c>
      <c r="P956" s="231"/>
      <c r="Q956" s="198"/>
      <c r="AI956" s="149"/>
      <c r="AJ956" s="149"/>
      <c r="AK956" s="149"/>
      <c r="AL956" s="149"/>
      <c r="AM956" s="149"/>
      <c r="AN956" s="149"/>
      <c r="AO956" s="149"/>
      <c r="AP956" s="149"/>
      <c r="AQ956" s="149"/>
      <c r="AR956" s="149"/>
      <c r="AS956" s="149"/>
      <c r="AT956" s="149"/>
      <c r="AU956" s="149"/>
      <c r="AV956" s="149"/>
      <c r="AW956" s="149"/>
      <c r="AX956" s="149"/>
      <c r="AY956" s="149"/>
      <c r="AZ956" s="149"/>
      <c r="BA956" s="149"/>
      <c r="BB956" s="149"/>
      <c r="BC956" s="149"/>
      <c r="BD956" s="149"/>
      <c r="BE956" s="149"/>
      <c r="BF956" s="149"/>
      <c r="BG956" s="149"/>
      <c r="BH956" s="149"/>
      <c r="BI956" s="149"/>
      <c r="BJ956" s="149"/>
      <c r="BK956" s="149"/>
      <c r="BL956" s="149"/>
      <c r="BM956" s="149"/>
      <c r="BN956" s="149"/>
      <c r="BO956" s="149"/>
      <c r="BP956" s="149"/>
      <c r="BQ956" s="149"/>
      <c r="BR956" s="149"/>
      <c r="BS956" s="149"/>
      <c r="BT956" s="149"/>
      <c r="BU956" s="149"/>
      <c r="BV956" s="149"/>
      <c r="BW956" s="149"/>
      <c r="BX956" s="149"/>
      <c r="BY956" s="149"/>
      <c r="BZ956" s="149"/>
      <c r="CA956" s="149"/>
      <c r="CB956" s="149"/>
      <c r="CC956" s="149"/>
      <c r="CD956" s="149"/>
      <c r="CE956" s="149"/>
      <c r="CF956" s="149"/>
      <c r="CG956" s="149"/>
      <c r="CH956" s="149"/>
      <c r="CI956" s="149"/>
      <c r="CJ956" s="149"/>
      <c r="CK956" s="149"/>
      <c r="CL956" s="149"/>
      <c r="CM956" s="149"/>
      <c r="CN956" s="149"/>
      <c r="CO956" s="149"/>
      <c r="CP956" s="149"/>
      <c r="CQ956" s="149"/>
      <c r="CR956" s="149"/>
      <c r="CS956" s="149"/>
      <c r="CT956" s="149"/>
      <c r="CU956" s="149"/>
      <c r="CV956" s="149"/>
      <c r="CW956" s="149"/>
      <c r="CX956" s="149"/>
      <c r="CY956" s="149"/>
      <c r="CZ956" s="149"/>
      <c r="DA956" s="149"/>
      <c r="DB956" s="149"/>
      <c r="DC956" s="149"/>
      <c r="DD956" s="149"/>
      <c r="DE956" s="149"/>
      <c r="DF956" s="149"/>
      <c r="DG956" s="149"/>
      <c r="DH956" s="149"/>
      <c r="DI956" s="149"/>
    </row>
    <row r="957" spans="1:113" s="113" customFormat="1" ht="21.75" hidden="1" customHeight="1">
      <c r="A957" s="129">
        <f>IF(B956&lt;&gt;"",COUNTA(B$6:B956),"")</f>
        <v>951</v>
      </c>
      <c r="B957" s="217">
        <v>15469</v>
      </c>
      <c r="C957" s="249" t="s">
        <v>656</v>
      </c>
      <c r="D957" s="198">
        <v>4876</v>
      </c>
      <c r="E957" s="215" t="str">
        <f>VLOOKUP($B957,'trong tai xe'!A$1:B$201,2,0)</f>
        <v>2.5T</v>
      </c>
      <c r="F957" s="64" t="s">
        <v>77</v>
      </c>
      <c r="G957" s="132" t="str">
        <f>VLOOKUP(F957,Destination!$B$3:$E$337,2,0)</f>
        <v>SONG THAN 3</v>
      </c>
      <c r="H957" s="133">
        <f>VLOOKUP(F957,Destination!$B$2:$E$337,4,0)</f>
        <v>24</v>
      </c>
      <c r="I957" s="133">
        <f t="shared" si="32"/>
        <v>30</v>
      </c>
      <c r="J957" s="134">
        <f>INDEX(Cost!$A$2:$G$26,MATCH(I957,Cost!$A$2:$A$26,0),MATCH($E957,Cost!$A$2:$G$2,0))</f>
        <v>514557</v>
      </c>
      <c r="K957" s="141"/>
      <c r="L957" s="142"/>
      <c r="M957" s="228">
        <f t="shared" si="33"/>
        <v>514557</v>
      </c>
      <c r="N957" s="230"/>
      <c r="O957" s="144" t="str">
        <f>VLOOKUP($F957,Destination!B$3:G$338,6,0)</f>
        <v>BOARD</v>
      </c>
      <c r="P957" s="231"/>
      <c r="Q957" s="198"/>
      <c r="AI957" s="149"/>
      <c r="AJ957" s="149"/>
      <c r="AK957" s="149"/>
      <c r="AL957" s="149"/>
      <c r="AM957" s="149"/>
      <c r="AN957" s="149"/>
      <c r="AO957" s="149"/>
      <c r="AP957" s="149"/>
      <c r="AQ957" s="149"/>
      <c r="AR957" s="149"/>
      <c r="AS957" s="149"/>
      <c r="AT957" s="149"/>
      <c r="AU957" s="149"/>
      <c r="AV957" s="149"/>
      <c r="AW957" s="149"/>
      <c r="AX957" s="149"/>
      <c r="AY957" s="149"/>
      <c r="AZ957" s="149"/>
      <c r="BA957" s="149"/>
      <c r="BB957" s="149"/>
      <c r="BC957" s="149"/>
      <c r="BD957" s="149"/>
      <c r="BE957" s="149"/>
      <c r="BF957" s="149"/>
      <c r="BG957" s="149"/>
      <c r="BH957" s="149"/>
      <c r="BI957" s="149"/>
      <c r="BJ957" s="149"/>
      <c r="BK957" s="149"/>
      <c r="BL957" s="149"/>
      <c r="BM957" s="149"/>
      <c r="BN957" s="149"/>
      <c r="BO957" s="149"/>
      <c r="BP957" s="149"/>
      <c r="BQ957" s="149"/>
      <c r="BR957" s="149"/>
      <c r="BS957" s="149"/>
      <c r="BT957" s="149"/>
      <c r="BU957" s="149"/>
      <c r="BV957" s="149"/>
      <c r="BW957" s="149"/>
      <c r="BX957" s="149"/>
      <c r="BY957" s="149"/>
      <c r="BZ957" s="149"/>
      <c r="CA957" s="149"/>
      <c r="CB957" s="149"/>
      <c r="CC957" s="149"/>
      <c r="CD957" s="149"/>
      <c r="CE957" s="149"/>
      <c r="CF957" s="149"/>
      <c r="CG957" s="149"/>
      <c r="CH957" s="149"/>
      <c r="CI957" s="149"/>
      <c r="CJ957" s="149"/>
      <c r="CK957" s="149"/>
      <c r="CL957" s="149"/>
      <c r="CM957" s="149"/>
      <c r="CN957" s="149"/>
      <c r="CO957" s="149"/>
      <c r="CP957" s="149"/>
      <c r="CQ957" s="149"/>
      <c r="CR957" s="149"/>
      <c r="CS957" s="149"/>
      <c r="CT957" s="149"/>
      <c r="CU957" s="149"/>
      <c r="CV957" s="149"/>
      <c r="CW957" s="149"/>
      <c r="CX957" s="149"/>
      <c r="CY957" s="149"/>
      <c r="CZ957" s="149"/>
      <c r="DA957" s="149"/>
      <c r="DB957" s="149"/>
      <c r="DC957" s="149"/>
      <c r="DD957" s="149"/>
      <c r="DE957" s="149"/>
      <c r="DF957" s="149"/>
      <c r="DG957" s="149"/>
      <c r="DH957" s="149"/>
      <c r="DI957" s="149"/>
    </row>
    <row r="958" spans="1:113" s="113" customFormat="1" ht="21.75" hidden="1" customHeight="1">
      <c r="A958" s="129">
        <f>IF(B957&lt;&gt;"",COUNTA(B$6:B957),"")</f>
        <v>952</v>
      </c>
      <c r="B958" s="217">
        <v>64551</v>
      </c>
      <c r="C958" s="249" t="s">
        <v>656</v>
      </c>
      <c r="D958" s="198">
        <v>4925</v>
      </c>
      <c r="E958" s="215" t="str">
        <f>VLOOKUP($B958,'trong tai xe'!A$1:B$201,2,0)</f>
        <v>5T</v>
      </c>
      <c r="F958" s="64" t="s">
        <v>132</v>
      </c>
      <c r="G958" s="132" t="str">
        <f>VLOOKUP(F958,Destination!$B$3:$E$337,2,0)</f>
        <v>Binh Duong</v>
      </c>
      <c r="H958" s="133">
        <f>VLOOKUP(F958,Destination!$B$2:$E$337,4,0)</f>
        <v>13</v>
      </c>
      <c r="I958" s="133">
        <f t="shared" si="32"/>
        <v>20</v>
      </c>
      <c r="J958" s="134">
        <f>INDEX(Cost!$A$2:$G$26,MATCH(I958,Cost!$A$2:$A$26,0),MATCH($E958,Cost!$A$2:$G$2,0))</f>
        <v>604857</v>
      </c>
      <c r="K958" s="141"/>
      <c r="L958" s="142"/>
      <c r="M958" s="228">
        <f t="shared" si="33"/>
        <v>604857</v>
      </c>
      <c r="N958" s="230"/>
      <c r="O958" s="144" t="str">
        <f>VLOOKUP($F958,Destination!B$3:G$338,6,0)</f>
        <v>THÙNG</v>
      </c>
      <c r="P958" s="231"/>
      <c r="Q958" s="198"/>
      <c r="AI958" s="149"/>
      <c r="AJ958" s="149"/>
      <c r="AK958" s="149"/>
      <c r="AL958" s="149"/>
      <c r="AM958" s="149"/>
      <c r="AN958" s="149"/>
      <c r="AO958" s="149"/>
      <c r="AP958" s="149"/>
      <c r="AQ958" s="149"/>
      <c r="AR958" s="149"/>
      <c r="AS958" s="149"/>
      <c r="AT958" s="149"/>
      <c r="AU958" s="149"/>
      <c r="AV958" s="149"/>
      <c r="AW958" s="149"/>
      <c r="AX958" s="149"/>
      <c r="AY958" s="149"/>
      <c r="AZ958" s="149"/>
      <c r="BA958" s="149"/>
      <c r="BB958" s="149"/>
      <c r="BC958" s="149"/>
      <c r="BD958" s="149"/>
      <c r="BE958" s="149"/>
      <c r="BF958" s="149"/>
      <c r="BG958" s="149"/>
      <c r="BH958" s="149"/>
      <c r="BI958" s="149"/>
      <c r="BJ958" s="149"/>
      <c r="BK958" s="149"/>
      <c r="BL958" s="149"/>
      <c r="BM958" s="149"/>
      <c r="BN958" s="149"/>
      <c r="BO958" s="149"/>
      <c r="BP958" s="149"/>
      <c r="BQ958" s="149"/>
      <c r="BR958" s="149"/>
      <c r="BS958" s="149"/>
      <c r="BT958" s="149"/>
      <c r="BU958" s="149"/>
      <c r="BV958" s="149"/>
      <c r="BW958" s="149"/>
      <c r="BX958" s="149"/>
      <c r="BY958" s="149"/>
      <c r="BZ958" s="149"/>
      <c r="CA958" s="149"/>
      <c r="CB958" s="149"/>
      <c r="CC958" s="149"/>
      <c r="CD958" s="149"/>
      <c r="CE958" s="149"/>
      <c r="CF958" s="149"/>
      <c r="CG958" s="149"/>
      <c r="CH958" s="149"/>
      <c r="CI958" s="149"/>
      <c r="CJ958" s="149"/>
      <c r="CK958" s="149"/>
      <c r="CL958" s="149"/>
      <c r="CM958" s="149"/>
      <c r="CN958" s="149"/>
      <c r="CO958" s="149"/>
      <c r="CP958" s="149"/>
      <c r="CQ958" s="149"/>
      <c r="CR958" s="149"/>
      <c r="CS958" s="149"/>
      <c r="CT958" s="149"/>
      <c r="CU958" s="149"/>
      <c r="CV958" s="149"/>
      <c r="CW958" s="149"/>
      <c r="CX958" s="149"/>
      <c r="CY958" s="149"/>
      <c r="CZ958" s="149"/>
      <c r="DA958" s="149"/>
      <c r="DB958" s="149"/>
      <c r="DC958" s="149"/>
      <c r="DD958" s="149"/>
      <c r="DE958" s="149"/>
      <c r="DF958" s="149"/>
      <c r="DG958" s="149"/>
      <c r="DH958" s="149"/>
      <c r="DI958" s="149"/>
    </row>
    <row r="959" spans="1:113" s="113" customFormat="1" ht="21.75" hidden="1" customHeight="1">
      <c r="A959" s="129">
        <f>IF(B958&lt;&gt;"",COUNTA(B$6:B958),"")</f>
        <v>953</v>
      </c>
      <c r="B959" s="217">
        <v>4662</v>
      </c>
      <c r="C959" s="249" t="s">
        <v>656</v>
      </c>
      <c r="D959" s="198">
        <v>4919</v>
      </c>
      <c r="E959" s="215" t="str">
        <f>VLOOKUP($B959,'trong tai xe'!A$1:B$201,2,0)</f>
        <v>2.5T</v>
      </c>
      <c r="F959" s="64" t="s">
        <v>103</v>
      </c>
      <c r="G959" s="132" t="str">
        <f>VLOOKUP(F959,Destination!$B$3:$E$337,2,0)</f>
        <v>Binh Duong</v>
      </c>
      <c r="H959" s="133">
        <f>VLOOKUP(F959,Destination!$B$2:$E$337,4,0)</f>
        <v>25</v>
      </c>
      <c r="I959" s="133">
        <f t="shared" si="32"/>
        <v>30</v>
      </c>
      <c r="J959" s="134">
        <f>INDEX(Cost!$A$2:$G$26,MATCH(I959,Cost!$A$2:$A$26,0),MATCH($E959,Cost!$A$2:$G$2,0))</f>
        <v>514557</v>
      </c>
      <c r="K959" s="141"/>
      <c r="L959" s="142"/>
      <c r="M959" s="228">
        <f t="shared" si="33"/>
        <v>514557</v>
      </c>
      <c r="N959" s="230"/>
      <c r="O959" s="144" t="str">
        <f>VLOOKUP($F959,Destination!B$3:G$338,6,0)</f>
        <v>BOARD</v>
      </c>
      <c r="P959" s="231"/>
      <c r="Q959" s="198"/>
      <c r="AI959" s="149"/>
      <c r="AJ959" s="149"/>
      <c r="AK959" s="149"/>
      <c r="AL959" s="149"/>
      <c r="AM959" s="149"/>
      <c r="AN959" s="149"/>
      <c r="AO959" s="149"/>
      <c r="AP959" s="149"/>
      <c r="AQ959" s="149"/>
      <c r="AR959" s="149"/>
      <c r="AS959" s="149"/>
      <c r="AT959" s="149"/>
      <c r="AU959" s="149"/>
      <c r="AV959" s="149"/>
      <c r="AW959" s="149"/>
      <c r="AX959" s="149"/>
      <c r="AY959" s="149"/>
      <c r="AZ959" s="149"/>
      <c r="BA959" s="149"/>
      <c r="BB959" s="149"/>
      <c r="BC959" s="149"/>
      <c r="BD959" s="149"/>
      <c r="BE959" s="149"/>
      <c r="BF959" s="149"/>
      <c r="BG959" s="149"/>
      <c r="BH959" s="149"/>
      <c r="BI959" s="149"/>
      <c r="BJ959" s="149"/>
      <c r="BK959" s="149"/>
      <c r="BL959" s="149"/>
      <c r="BM959" s="149"/>
      <c r="BN959" s="149"/>
      <c r="BO959" s="149"/>
      <c r="BP959" s="149"/>
      <c r="BQ959" s="149"/>
      <c r="BR959" s="149"/>
      <c r="BS959" s="149"/>
      <c r="BT959" s="149"/>
      <c r="BU959" s="149"/>
      <c r="BV959" s="149"/>
      <c r="BW959" s="149"/>
      <c r="BX959" s="149"/>
      <c r="BY959" s="149"/>
      <c r="BZ959" s="149"/>
      <c r="CA959" s="149"/>
      <c r="CB959" s="149"/>
      <c r="CC959" s="149"/>
      <c r="CD959" s="149"/>
      <c r="CE959" s="149"/>
      <c r="CF959" s="149"/>
      <c r="CG959" s="149"/>
      <c r="CH959" s="149"/>
      <c r="CI959" s="149"/>
      <c r="CJ959" s="149"/>
      <c r="CK959" s="149"/>
      <c r="CL959" s="149"/>
      <c r="CM959" s="149"/>
      <c r="CN959" s="149"/>
      <c r="CO959" s="149"/>
      <c r="CP959" s="149"/>
      <c r="CQ959" s="149"/>
      <c r="CR959" s="149"/>
      <c r="CS959" s="149"/>
      <c r="CT959" s="149"/>
      <c r="CU959" s="149"/>
      <c r="CV959" s="149"/>
      <c r="CW959" s="149"/>
      <c r="CX959" s="149"/>
      <c r="CY959" s="149"/>
      <c r="CZ959" s="149"/>
      <c r="DA959" s="149"/>
      <c r="DB959" s="149"/>
      <c r="DC959" s="149"/>
      <c r="DD959" s="149"/>
      <c r="DE959" s="149"/>
      <c r="DF959" s="149"/>
      <c r="DG959" s="149"/>
      <c r="DH959" s="149"/>
      <c r="DI959" s="149"/>
    </row>
    <row r="960" spans="1:113" s="113" customFormat="1" ht="21.75" hidden="1" customHeight="1">
      <c r="A960" s="129">
        <f>IF(B959&lt;&gt;"",COUNTA(B$6:B959),"")</f>
        <v>954</v>
      </c>
      <c r="B960" s="217">
        <v>13650</v>
      </c>
      <c r="C960" s="249">
        <v>42379</v>
      </c>
      <c r="D960" s="198">
        <v>4929</v>
      </c>
      <c r="E960" s="215" t="str">
        <f>VLOOKUP($B960,'trong tai xe'!A$1:B$201,2,0)</f>
        <v>2.5T</v>
      </c>
      <c r="F960" s="64" t="s">
        <v>96</v>
      </c>
      <c r="G960" s="132" t="str">
        <f>VLOOKUP(F960,Destination!$B$3:$E$337,2,0)</f>
        <v>SONG THAN</v>
      </c>
      <c r="H960" s="133">
        <f>VLOOKUP(F960,Destination!$B$2:$E$337,4,0)</f>
        <v>17</v>
      </c>
      <c r="I960" s="133">
        <f t="shared" si="32"/>
        <v>20</v>
      </c>
      <c r="J960" s="134">
        <f>INDEX(Cost!$A$2:$G$26,MATCH(I960,Cost!$A$2:$A$26,0),MATCH($E960,Cost!$A$2:$G$2,0))</f>
        <v>449720</v>
      </c>
      <c r="K960" s="141"/>
      <c r="L960" s="142"/>
      <c r="M960" s="228">
        <f t="shared" si="33"/>
        <v>449720</v>
      </c>
      <c r="N960" s="230"/>
      <c r="O960" s="144" t="str">
        <f>VLOOKUP($F960,Destination!B$3:G$338,6,0)</f>
        <v>THÙNG</v>
      </c>
      <c r="P960" s="231"/>
      <c r="Q960" s="198"/>
      <c r="AI960" s="149"/>
      <c r="AJ960" s="149"/>
      <c r="AK960" s="149"/>
      <c r="AL960" s="149"/>
      <c r="AM960" s="149"/>
      <c r="AN960" s="149"/>
      <c r="AO960" s="149"/>
      <c r="AP960" s="149"/>
      <c r="AQ960" s="149"/>
      <c r="AR960" s="149"/>
      <c r="AS960" s="149"/>
      <c r="AT960" s="149"/>
      <c r="AU960" s="149"/>
      <c r="AV960" s="149"/>
      <c r="AW960" s="149"/>
      <c r="AX960" s="149"/>
      <c r="AY960" s="149"/>
      <c r="AZ960" s="149"/>
      <c r="BA960" s="149"/>
      <c r="BB960" s="149"/>
      <c r="BC960" s="149"/>
      <c r="BD960" s="149"/>
      <c r="BE960" s="149"/>
      <c r="BF960" s="149"/>
      <c r="BG960" s="149"/>
      <c r="BH960" s="149"/>
      <c r="BI960" s="149"/>
      <c r="BJ960" s="149"/>
      <c r="BK960" s="149"/>
      <c r="BL960" s="149"/>
      <c r="BM960" s="149"/>
      <c r="BN960" s="149"/>
      <c r="BO960" s="149"/>
      <c r="BP960" s="149"/>
      <c r="BQ960" s="149"/>
      <c r="BR960" s="149"/>
      <c r="BS960" s="149"/>
      <c r="BT960" s="149"/>
      <c r="BU960" s="149"/>
      <c r="BV960" s="149"/>
      <c r="BW960" s="149"/>
      <c r="BX960" s="149"/>
      <c r="BY960" s="149"/>
      <c r="BZ960" s="149"/>
      <c r="CA960" s="149"/>
      <c r="CB960" s="149"/>
      <c r="CC960" s="149"/>
      <c r="CD960" s="149"/>
      <c r="CE960" s="149"/>
      <c r="CF960" s="149"/>
      <c r="CG960" s="149"/>
      <c r="CH960" s="149"/>
      <c r="CI960" s="149"/>
      <c r="CJ960" s="149"/>
      <c r="CK960" s="149"/>
      <c r="CL960" s="149"/>
      <c r="CM960" s="149"/>
      <c r="CN960" s="149"/>
      <c r="CO960" s="149"/>
      <c r="CP960" s="149"/>
      <c r="CQ960" s="149"/>
      <c r="CR960" s="149"/>
      <c r="CS960" s="149"/>
      <c r="CT960" s="149"/>
      <c r="CU960" s="149"/>
      <c r="CV960" s="149"/>
      <c r="CW960" s="149"/>
      <c r="CX960" s="149"/>
      <c r="CY960" s="149"/>
      <c r="CZ960" s="149"/>
      <c r="DA960" s="149"/>
      <c r="DB960" s="149"/>
      <c r="DC960" s="149"/>
      <c r="DD960" s="149"/>
      <c r="DE960" s="149"/>
      <c r="DF960" s="149"/>
      <c r="DG960" s="149"/>
      <c r="DH960" s="149"/>
      <c r="DI960" s="149"/>
    </row>
    <row r="961" spans="1:113" s="113" customFormat="1" ht="21.75" hidden="1" customHeight="1">
      <c r="A961" s="129">
        <f>IF(B960&lt;&gt;"",COUNTA(B$6:B960),"")</f>
        <v>955</v>
      </c>
      <c r="B961" s="217">
        <v>44457</v>
      </c>
      <c r="C961" s="249" t="s">
        <v>656</v>
      </c>
      <c r="D961" s="198">
        <v>4921</v>
      </c>
      <c r="E961" s="215" t="str">
        <f>VLOOKUP($B961,'trong tai xe'!A$1:B$201,2,0)</f>
        <v>2.5T</v>
      </c>
      <c r="F961" s="64" t="s">
        <v>125</v>
      </c>
      <c r="G961" s="132" t="str">
        <f>VLOOKUP(F961,Destination!$B$3:$E$337,2,0)</f>
        <v>Binh Duong</v>
      </c>
      <c r="H961" s="133">
        <f>VLOOKUP(F961,Destination!$B$2:$E$337,4,0)</f>
        <v>38</v>
      </c>
      <c r="I961" s="133">
        <f t="shared" si="32"/>
        <v>40</v>
      </c>
      <c r="J961" s="134">
        <f>INDEX(Cost!$A$2:$G$26,MATCH(I961,Cost!$A$2:$A$26,0),MATCH($E961,Cost!$A$2:$G$2,0))</f>
        <v>579395</v>
      </c>
      <c r="K961" s="141"/>
      <c r="L961" s="142"/>
      <c r="M961" s="228">
        <f t="shared" si="33"/>
        <v>579395</v>
      </c>
      <c r="N961" s="230"/>
      <c r="O961" s="144" t="str">
        <f>VLOOKUP($F961,Destination!B$3:G$338,6,0)</f>
        <v>THÙNG</v>
      </c>
      <c r="P961" s="231"/>
      <c r="Q961" s="198"/>
      <c r="AI961" s="149"/>
      <c r="AJ961" s="149"/>
      <c r="AK961" s="149"/>
      <c r="AL961" s="149"/>
      <c r="AM961" s="149"/>
      <c r="AN961" s="149"/>
      <c r="AO961" s="149"/>
      <c r="AP961" s="149"/>
      <c r="AQ961" s="149"/>
      <c r="AR961" s="149"/>
      <c r="AS961" s="149"/>
      <c r="AT961" s="149"/>
      <c r="AU961" s="149"/>
      <c r="AV961" s="149"/>
      <c r="AW961" s="149"/>
      <c r="AX961" s="149"/>
      <c r="AY961" s="149"/>
      <c r="AZ961" s="149"/>
      <c r="BA961" s="149"/>
      <c r="BB961" s="149"/>
      <c r="BC961" s="149"/>
      <c r="BD961" s="149"/>
      <c r="BE961" s="149"/>
      <c r="BF961" s="149"/>
      <c r="BG961" s="149"/>
      <c r="BH961" s="149"/>
      <c r="BI961" s="149"/>
      <c r="BJ961" s="149"/>
      <c r="BK961" s="149"/>
      <c r="BL961" s="149"/>
      <c r="BM961" s="149"/>
      <c r="BN961" s="149"/>
      <c r="BO961" s="149"/>
      <c r="BP961" s="149"/>
      <c r="BQ961" s="149"/>
      <c r="BR961" s="149"/>
      <c r="BS961" s="149"/>
      <c r="BT961" s="149"/>
      <c r="BU961" s="149"/>
      <c r="BV961" s="149"/>
      <c r="BW961" s="149"/>
      <c r="BX961" s="149"/>
      <c r="BY961" s="149"/>
      <c r="BZ961" s="149"/>
      <c r="CA961" s="149"/>
      <c r="CB961" s="149"/>
      <c r="CC961" s="149"/>
      <c r="CD961" s="149"/>
      <c r="CE961" s="149"/>
      <c r="CF961" s="149"/>
      <c r="CG961" s="149"/>
      <c r="CH961" s="149"/>
      <c r="CI961" s="149"/>
      <c r="CJ961" s="149"/>
      <c r="CK961" s="149"/>
      <c r="CL961" s="149"/>
      <c r="CM961" s="149"/>
      <c r="CN961" s="149"/>
      <c r="CO961" s="149"/>
      <c r="CP961" s="149"/>
      <c r="CQ961" s="149"/>
      <c r="CR961" s="149"/>
      <c r="CS961" s="149"/>
      <c r="CT961" s="149"/>
      <c r="CU961" s="149"/>
      <c r="CV961" s="149"/>
      <c r="CW961" s="149"/>
      <c r="CX961" s="149"/>
      <c r="CY961" s="149"/>
      <c r="CZ961" s="149"/>
      <c r="DA961" s="149"/>
      <c r="DB961" s="149"/>
      <c r="DC961" s="149"/>
      <c r="DD961" s="149"/>
      <c r="DE961" s="149"/>
      <c r="DF961" s="149"/>
      <c r="DG961" s="149"/>
      <c r="DH961" s="149"/>
      <c r="DI961" s="149"/>
    </row>
    <row r="962" spans="1:113" s="113" customFormat="1" ht="21.75" hidden="1" customHeight="1">
      <c r="A962" s="129">
        <f>IF(B961&lt;&gt;"",COUNTA(B$6:B961),"")</f>
        <v>956</v>
      </c>
      <c r="B962" s="217">
        <v>22827</v>
      </c>
      <c r="C962" s="249" t="s">
        <v>656</v>
      </c>
      <c r="D962" s="198">
        <v>4924</v>
      </c>
      <c r="E962" s="215" t="str">
        <f>VLOOKUP($B962,'trong tai xe'!A$1:B$201,2,0)</f>
        <v>5T</v>
      </c>
      <c r="F962" s="64" t="s">
        <v>106</v>
      </c>
      <c r="G962" s="132" t="str">
        <f>VLOOKUP(F962,Destination!$B$3:$E$337,2,0)</f>
        <v>HCM</v>
      </c>
      <c r="H962" s="133">
        <f>VLOOKUP(F962,Destination!$B$2:$E$337,4,0)</f>
        <v>55</v>
      </c>
      <c r="I962" s="133">
        <f t="shared" si="32"/>
        <v>60</v>
      </c>
      <c r="J962" s="134">
        <f>INDEX(Cost!$A$2:$G$26,MATCH(I962,Cost!$A$2:$A$26,0),MATCH($E962,Cost!$A$2:$G$2,0))</f>
        <v>954001</v>
      </c>
      <c r="K962" s="141"/>
      <c r="L962" s="142"/>
      <c r="M962" s="228">
        <f t="shared" si="33"/>
        <v>954001</v>
      </c>
      <c r="N962" s="230"/>
      <c r="O962" s="144" t="str">
        <f>VLOOKUP($F962,Destination!B$3:G$338,6,0)</f>
        <v>THÙNG</v>
      </c>
      <c r="P962" s="231"/>
      <c r="Q962" s="198"/>
      <c r="AI962" s="149"/>
      <c r="AJ962" s="149"/>
      <c r="AK962" s="149"/>
      <c r="AL962" s="149"/>
      <c r="AM962" s="149"/>
      <c r="AN962" s="149"/>
      <c r="AO962" s="149"/>
      <c r="AP962" s="149"/>
      <c r="AQ962" s="149"/>
      <c r="AR962" s="149"/>
      <c r="AS962" s="149"/>
      <c r="AT962" s="149"/>
      <c r="AU962" s="149"/>
      <c r="AV962" s="149"/>
      <c r="AW962" s="149"/>
      <c r="AX962" s="149"/>
      <c r="AY962" s="149"/>
      <c r="AZ962" s="149"/>
      <c r="BA962" s="149"/>
      <c r="BB962" s="149"/>
      <c r="BC962" s="149"/>
      <c r="BD962" s="149"/>
      <c r="BE962" s="149"/>
      <c r="BF962" s="149"/>
      <c r="BG962" s="149"/>
      <c r="BH962" s="149"/>
      <c r="BI962" s="149"/>
      <c r="BJ962" s="149"/>
      <c r="BK962" s="149"/>
      <c r="BL962" s="149"/>
      <c r="BM962" s="149"/>
      <c r="BN962" s="149"/>
      <c r="BO962" s="149"/>
      <c r="BP962" s="149"/>
      <c r="BQ962" s="149"/>
      <c r="BR962" s="149"/>
      <c r="BS962" s="149"/>
      <c r="BT962" s="149"/>
      <c r="BU962" s="149"/>
      <c r="BV962" s="149"/>
      <c r="BW962" s="149"/>
      <c r="BX962" s="149"/>
      <c r="BY962" s="149"/>
      <c r="BZ962" s="149"/>
      <c r="CA962" s="149"/>
      <c r="CB962" s="149"/>
      <c r="CC962" s="149"/>
      <c r="CD962" s="149"/>
      <c r="CE962" s="149"/>
      <c r="CF962" s="149"/>
      <c r="CG962" s="149"/>
      <c r="CH962" s="149"/>
      <c r="CI962" s="149"/>
      <c r="CJ962" s="149"/>
      <c r="CK962" s="149"/>
      <c r="CL962" s="149"/>
      <c r="CM962" s="149"/>
      <c r="CN962" s="149"/>
      <c r="CO962" s="149"/>
      <c r="CP962" s="149"/>
      <c r="CQ962" s="149"/>
      <c r="CR962" s="149"/>
      <c r="CS962" s="149"/>
      <c r="CT962" s="149"/>
      <c r="CU962" s="149"/>
      <c r="CV962" s="149"/>
      <c r="CW962" s="149"/>
      <c r="CX962" s="149"/>
      <c r="CY962" s="149"/>
      <c r="CZ962" s="149"/>
      <c r="DA962" s="149"/>
      <c r="DB962" s="149"/>
      <c r="DC962" s="149"/>
      <c r="DD962" s="149"/>
      <c r="DE962" s="149"/>
      <c r="DF962" s="149"/>
      <c r="DG962" s="149"/>
      <c r="DH962" s="149"/>
      <c r="DI962" s="149"/>
    </row>
    <row r="963" spans="1:113" s="113" customFormat="1" ht="21.75" hidden="1" customHeight="1">
      <c r="A963" s="129">
        <f>IF(B962&lt;&gt;"",COUNTA(B$6:B962),"")</f>
        <v>957</v>
      </c>
      <c r="B963" s="217">
        <v>46674</v>
      </c>
      <c r="C963" s="249" t="s">
        <v>656</v>
      </c>
      <c r="D963" s="198">
        <v>4923</v>
      </c>
      <c r="E963" s="215" t="str">
        <f>VLOOKUP($B963,'trong tai xe'!A$1:B$201,2,0)</f>
        <v>8T</v>
      </c>
      <c r="F963" s="64" t="s">
        <v>91</v>
      </c>
      <c r="G963" s="132" t="str">
        <f>VLOOKUP(F963,Destination!$B$3:$E$337,2,0)</f>
        <v>LONG AN</v>
      </c>
      <c r="H963" s="133">
        <f>VLOOKUP(F963,Destination!$B$2:$E$337,4,0)</f>
        <v>64</v>
      </c>
      <c r="I963" s="133">
        <f t="shared" si="32"/>
        <v>70</v>
      </c>
      <c r="J963" s="134">
        <f>INDEX(Cost!$A$2:$G$26,MATCH(I963,Cost!$A$2:$A$26,0),MATCH($E963,Cost!$A$2:$G$2,0))</f>
        <v>1564565</v>
      </c>
      <c r="K963" s="141"/>
      <c r="L963" s="142"/>
      <c r="M963" s="228">
        <f t="shared" si="33"/>
        <v>1564565</v>
      </c>
      <c r="N963" s="230"/>
      <c r="O963" s="144" t="str">
        <f>VLOOKUP($F963,Destination!B$3:G$338,6,0)</f>
        <v>BOARD</v>
      </c>
      <c r="P963" s="231"/>
      <c r="Q963" s="198"/>
      <c r="AI963" s="149"/>
      <c r="AJ963" s="149"/>
      <c r="AK963" s="149"/>
      <c r="AL963" s="149"/>
      <c r="AM963" s="149"/>
      <c r="AN963" s="149"/>
      <c r="AO963" s="149"/>
      <c r="AP963" s="149"/>
      <c r="AQ963" s="149"/>
      <c r="AR963" s="149"/>
      <c r="AS963" s="149"/>
      <c r="AT963" s="149"/>
      <c r="AU963" s="149"/>
      <c r="AV963" s="149"/>
      <c r="AW963" s="149"/>
      <c r="AX963" s="149"/>
      <c r="AY963" s="149"/>
      <c r="AZ963" s="149"/>
      <c r="BA963" s="149"/>
      <c r="BB963" s="149"/>
      <c r="BC963" s="149"/>
      <c r="BD963" s="149"/>
      <c r="BE963" s="149"/>
      <c r="BF963" s="149"/>
      <c r="BG963" s="149"/>
      <c r="BH963" s="149"/>
      <c r="BI963" s="149"/>
      <c r="BJ963" s="149"/>
      <c r="BK963" s="149"/>
      <c r="BL963" s="149"/>
      <c r="BM963" s="149"/>
      <c r="BN963" s="149"/>
      <c r="BO963" s="149"/>
      <c r="BP963" s="149"/>
      <c r="BQ963" s="149"/>
      <c r="BR963" s="149"/>
      <c r="BS963" s="149"/>
      <c r="BT963" s="149"/>
      <c r="BU963" s="149"/>
      <c r="BV963" s="149"/>
      <c r="BW963" s="149"/>
      <c r="BX963" s="149"/>
      <c r="BY963" s="149"/>
      <c r="BZ963" s="149"/>
      <c r="CA963" s="149"/>
      <c r="CB963" s="149"/>
      <c r="CC963" s="149"/>
      <c r="CD963" s="149"/>
      <c r="CE963" s="149"/>
      <c r="CF963" s="149"/>
      <c r="CG963" s="149"/>
      <c r="CH963" s="149"/>
      <c r="CI963" s="149"/>
      <c r="CJ963" s="149"/>
      <c r="CK963" s="149"/>
      <c r="CL963" s="149"/>
      <c r="CM963" s="149"/>
      <c r="CN963" s="149"/>
      <c r="CO963" s="149"/>
      <c r="CP963" s="149"/>
      <c r="CQ963" s="149"/>
      <c r="CR963" s="149"/>
      <c r="CS963" s="149"/>
      <c r="CT963" s="149"/>
      <c r="CU963" s="149"/>
      <c r="CV963" s="149"/>
      <c r="CW963" s="149"/>
      <c r="CX963" s="149"/>
      <c r="CY963" s="149"/>
      <c r="CZ963" s="149"/>
      <c r="DA963" s="149"/>
      <c r="DB963" s="149"/>
      <c r="DC963" s="149"/>
      <c r="DD963" s="149"/>
      <c r="DE963" s="149"/>
      <c r="DF963" s="149"/>
      <c r="DG963" s="149"/>
      <c r="DH963" s="149"/>
      <c r="DI963" s="149"/>
    </row>
    <row r="964" spans="1:113" s="113" customFormat="1" ht="21.75" hidden="1" customHeight="1">
      <c r="A964" s="129">
        <f>IF(B963&lt;&gt;"",COUNTA(B$6:B963),"")</f>
        <v>958</v>
      </c>
      <c r="B964" s="217">
        <v>3094</v>
      </c>
      <c r="C964" s="249" t="s">
        <v>656</v>
      </c>
      <c r="D964" s="198">
        <v>4853</v>
      </c>
      <c r="E964" s="215" t="str">
        <f>VLOOKUP($B964,'trong tai xe'!A$1:B$201,2,0)</f>
        <v>10T</v>
      </c>
      <c r="F964" s="64" t="s">
        <v>75</v>
      </c>
      <c r="G964" s="132" t="str">
        <f>VLOOKUP(F964,Destination!$B$3:$E$337,2,0)</f>
        <v>VINH LONG</v>
      </c>
      <c r="H964" s="133">
        <f>VLOOKUP(F964,Destination!$B$2:$E$337,4,0)</f>
        <v>179</v>
      </c>
      <c r="I964" s="133">
        <f t="shared" si="32"/>
        <v>180</v>
      </c>
      <c r="J964" s="134">
        <f>INDEX(Cost!$A$2:$G$26,MATCH(I964,Cost!$A$2:$A$26,0),MATCH($E964,Cost!$A$2:$G$2,0))</f>
        <v>0</v>
      </c>
      <c r="K964" s="141"/>
      <c r="L964" s="142"/>
      <c r="M964" s="228">
        <f t="shared" si="33"/>
        <v>0</v>
      </c>
      <c r="N964" s="230"/>
      <c r="O964" s="144" t="str">
        <f>VLOOKUP($F964,Destination!B$3:G$338,6,0)</f>
        <v>THÙNG</v>
      </c>
      <c r="P964" s="231"/>
      <c r="Q964" s="198"/>
      <c r="AI964" s="149"/>
      <c r="AJ964" s="149"/>
      <c r="AK964" s="149"/>
      <c r="AL964" s="149"/>
      <c r="AM964" s="149"/>
      <c r="AN964" s="149"/>
      <c r="AO964" s="149"/>
      <c r="AP964" s="149"/>
      <c r="AQ964" s="149"/>
      <c r="AR964" s="149"/>
      <c r="AS964" s="149"/>
      <c r="AT964" s="149"/>
      <c r="AU964" s="149"/>
      <c r="AV964" s="149"/>
      <c r="AW964" s="149"/>
      <c r="AX964" s="149"/>
      <c r="AY964" s="149"/>
      <c r="AZ964" s="149"/>
      <c r="BA964" s="149"/>
      <c r="BB964" s="149"/>
      <c r="BC964" s="149"/>
      <c r="BD964" s="149"/>
      <c r="BE964" s="149"/>
      <c r="BF964" s="149"/>
      <c r="BG964" s="149"/>
      <c r="BH964" s="149"/>
      <c r="BI964" s="149"/>
      <c r="BJ964" s="149"/>
      <c r="BK964" s="149"/>
      <c r="BL964" s="149"/>
      <c r="BM964" s="149"/>
      <c r="BN964" s="149"/>
      <c r="BO964" s="149"/>
      <c r="BP964" s="149"/>
      <c r="BQ964" s="149"/>
      <c r="BR964" s="149"/>
      <c r="BS964" s="149"/>
      <c r="BT964" s="149"/>
      <c r="BU964" s="149"/>
      <c r="BV964" s="149"/>
      <c r="BW964" s="149"/>
      <c r="BX964" s="149"/>
      <c r="BY964" s="149"/>
      <c r="BZ964" s="149"/>
      <c r="CA964" s="149"/>
      <c r="CB964" s="149"/>
      <c r="CC964" s="149"/>
      <c r="CD964" s="149"/>
      <c r="CE964" s="149"/>
      <c r="CF964" s="149"/>
      <c r="CG964" s="149"/>
      <c r="CH964" s="149"/>
      <c r="CI964" s="149"/>
      <c r="CJ964" s="149"/>
      <c r="CK964" s="149"/>
      <c r="CL964" s="149"/>
      <c r="CM964" s="149"/>
      <c r="CN964" s="149"/>
      <c r="CO964" s="149"/>
      <c r="CP964" s="149"/>
      <c r="CQ964" s="149"/>
      <c r="CR964" s="149"/>
      <c r="CS964" s="149"/>
      <c r="CT964" s="149"/>
      <c r="CU964" s="149"/>
      <c r="CV964" s="149"/>
      <c r="CW964" s="149"/>
      <c r="CX964" s="149"/>
      <c r="CY964" s="149"/>
      <c r="CZ964" s="149"/>
      <c r="DA964" s="149"/>
      <c r="DB964" s="149"/>
      <c r="DC964" s="149"/>
      <c r="DD964" s="149"/>
      <c r="DE964" s="149"/>
      <c r="DF964" s="149"/>
      <c r="DG964" s="149"/>
      <c r="DH964" s="149"/>
      <c r="DI964" s="149"/>
    </row>
    <row r="965" spans="1:113" s="113" customFormat="1" ht="21.75" hidden="1" customHeight="1">
      <c r="A965" s="279">
        <f>IF(B964&lt;&gt;"",COUNTA(B$6:B964),"")</f>
        <v>959</v>
      </c>
      <c r="B965" s="217">
        <v>1018</v>
      </c>
      <c r="C965" s="249" t="s">
        <v>656</v>
      </c>
      <c r="D965" s="198">
        <v>4918</v>
      </c>
      <c r="E965" s="215" t="str">
        <f>VLOOKUP($B965,'trong tai xe'!A$1:B$201,2,0)</f>
        <v>5T</v>
      </c>
      <c r="F965" s="64" t="s">
        <v>93</v>
      </c>
      <c r="G965" s="132" t="str">
        <f>VLOOKUP(F965,Destination!$B$3:$E$337,2,0)</f>
        <v>HCM</v>
      </c>
      <c r="H965" s="133">
        <f>VLOOKUP(F965,Destination!$B$2:$E$337,4,0)</f>
        <v>12</v>
      </c>
      <c r="I965" s="133">
        <f t="shared" si="32"/>
        <v>20</v>
      </c>
      <c r="J965" s="134">
        <f>INDEX(Cost!$A$2:$G$26,MATCH(I965,Cost!$A$2:$A$26,0),MATCH($E965,Cost!$A$2:$G$2,0))</f>
        <v>604857</v>
      </c>
      <c r="K965" s="141"/>
      <c r="L965" s="142"/>
      <c r="M965" s="228">
        <f t="shared" si="33"/>
        <v>604857</v>
      </c>
      <c r="N965" s="230"/>
      <c r="O965" s="144" t="str">
        <f>VLOOKUP($F965,Destination!B$3:G$338,6,0)</f>
        <v>THÙNG</v>
      </c>
      <c r="P965" s="231"/>
      <c r="Q965" s="198"/>
      <c r="AI965" s="149"/>
      <c r="AJ965" s="149"/>
      <c r="AK965" s="149"/>
      <c r="AL965" s="149"/>
      <c r="AM965" s="149"/>
      <c r="AN965" s="149"/>
      <c r="AO965" s="149"/>
      <c r="AP965" s="149"/>
      <c r="AQ965" s="149"/>
      <c r="AR965" s="149"/>
      <c r="AS965" s="149"/>
      <c r="AT965" s="149"/>
      <c r="AU965" s="149"/>
      <c r="AV965" s="149"/>
      <c r="AW965" s="149"/>
      <c r="AX965" s="149"/>
      <c r="AY965" s="149"/>
      <c r="AZ965" s="149"/>
      <c r="BA965" s="149"/>
      <c r="BB965" s="149"/>
      <c r="BC965" s="149"/>
      <c r="BD965" s="149"/>
      <c r="BE965" s="149"/>
      <c r="BF965" s="149"/>
      <c r="BG965" s="149"/>
      <c r="BH965" s="149"/>
      <c r="BI965" s="149"/>
      <c r="BJ965" s="149"/>
      <c r="BK965" s="149"/>
      <c r="BL965" s="149"/>
      <c r="BM965" s="149"/>
      <c r="BN965" s="149"/>
      <c r="BO965" s="149"/>
      <c r="BP965" s="149"/>
      <c r="BQ965" s="149"/>
      <c r="BR965" s="149"/>
      <c r="BS965" s="149"/>
      <c r="BT965" s="149"/>
      <c r="BU965" s="149"/>
      <c r="BV965" s="149"/>
      <c r="BW965" s="149"/>
      <c r="BX965" s="149"/>
      <c r="BY965" s="149"/>
      <c r="BZ965" s="149"/>
      <c r="CA965" s="149"/>
      <c r="CB965" s="149"/>
      <c r="CC965" s="149"/>
      <c r="CD965" s="149"/>
      <c r="CE965" s="149"/>
      <c r="CF965" s="149"/>
      <c r="CG965" s="149"/>
      <c r="CH965" s="149"/>
      <c r="CI965" s="149"/>
      <c r="CJ965" s="149"/>
      <c r="CK965" s="149"/>
      <c r="CL965" s="149"/>
      <c r="CM965" s="149"/>
      <c r="CN965" s="149"/>
      <c r="CO965" s="149"/>
      <c r="CP965" s="149"/>
      <c r="CQ965" s="149"/>
      <c r="CR965" s="149"/>
      <c r="CS965" s="149"/>
      <c r="CT965" s="149"/>
      <c r="CU965" s="149"/>
      <c r="CV965" s="149"/>
      <c r="CW965" s="149"/>
      <c r="CX965" s="149"/>
      <c r="CY965" s="149"/>
      <c r="CZ965" s="149"/>
      <c r="DA965" s="149"/>
      <c r="DB965" s="149"/>
      <c r="DC965" s="149"/>
      <c r="DD965" s="149"/>
      <c r="DE965" s="149"/>
      <c r="DF965" s="149"/>
      <c r="DG965" s="149"/>
      <c r="DH965" s="149"/>
      <c r="DI965" s="149"/>
    </row>
    <row r="966" spans="1:113" s="113" customFormat="1" ht="21.75" hidden="1" customHeight="1">
      <c r="A966" s="129">
        <f>IF(B965&lt;&gt;"",COUNTA(B$6:B965),"")</f>
        <v>960</v>
      </c>
      <c r="B966" s="217">
        <v>1096</v>
      </c>
      <c r="C966" s="249" t="s">
        <v>656</v>
      </c>
      <c r="D966" s="198">
        <v>4857</v>
      </c>
      <c r="E966" s="215" t="str">
        <f>VLOOKUP($B966,'trong tai xe'!A$1:B$201,2,0)</f>
        <v>2.5T</v>
      </c>
      <c r="F966" s="64" t="s">
        <v>82</v>
      </c>
      <c r="G966" s="132" t="str">
        <f>VLOOKUP(F966,Destination!$B$3:$E$337,2,0)</f>
        <v>HCM</v>
      </c>
      <c r="H966" s="133">
        <f>VLOOKUP(F966,Destination!$B$2:$E$337,4,0)</f>
        <v>35</v>
      </c>
      <c r="I966" s="133">
        <f t="shared" si="32"/>
        <v>40</v>
      </c>
      <c r="J966" s="134">
        <f>INDEX(Cost!$A$2:$G$26,MATCH(I966,Cost!$A$2:$A$26,0),MATCH($E966,Cost!$A$2:$G$2,0))</f>
        <v>579395</v>
      </c>
      <c r="K966" s="141"/>
      <c r="L966" s="142"/>
      <c r="M966" s="228">
        <f t="shared" si="33"/>
        <v>579395</v>
      </c>
      <c r="N966" s="230"/>
      <c r="O966" s="144" t="str">
        <f>VLOOKUP($F966,Destination!B$3:G$338,6,0)</f>
        <v>BOARD</v>
      </c>
      <c r="P966" s="231"/>
      <c r="Q966" s="198"/>
      <c r="AI966" s="149"/>
      <c r="AJ966" s="149"/>
      <c r="AK966" s="149"/>
      <c r="AL966" s="149"/>
      <c r="AM966" s="149"/>
      <c r="AN966" s="149"/>
      <c r="AO966" s="149"/>
      <c r="AP966" s="149"/>
      <c r="AQ966" s="149"/>
      <c r="AR966" s="149"/>
      <c r="AS966" s="149"/>
      <c r="AT966" s="149"/>
      <c r="AU966" s="149"/>
      <c r="AV966" s="149"/>
      <c r="AW966" s="149"/>
      <c r="AX966" s="149"/>
      <c r="AY966" s="149"/>
      <c r="AZ966" s="149"/>
      <c r="BA966" s="149"/>
      <c r="BB966" s="149"/>
      <c r="BC966" s="149"/>
      <c r="BD966" s="149"/>
      <c r="BE966" s="149"/>
      <c r="BF966" s="149"/>
      <c r="BG966" s="149"/>
      <c r="BH966" s="149"/>
      <c r="BI966" s="149"/>
      <c r="BJ966" s="149"/>
      <c r="BK966" s="149"/>
      <c r="BL966" s="149"/>
      <c r="BM966" s="149"/>
      <c r="BN966" s="149"/>
      <c r="BO966" s="149"/>
      <c r="BP966" s="149"/>
      <c r="BQ966" s="149"/>
      <c r="BR966" s="149"/>
      <c r="BS966" s="149"/>
      <c r="BT966" s="149"/>
      <c r="BU966" s="149"/>
      <c r="BV966" s="149"/>
      <c r="BW966" s="149"/>
      <c r="BX966" s="149"/>
      <c r="BY966" s="149"/>
      <c r="BZ966" s="149"/>
      <c r="CA966" s="149"/>
      <c r="CB966" s="149"/>
      <c r="CC966" s="149"/>
      <c r="CD966" s="149"/>
      <c r="CE966" s="149"/>
      <c r="CF966" s="149"/>
      <c r="CG966" s="149"/>
      <c r="CH966" s="149"/>
      <c r="CI966" s="149"/>
      <c r="CJ966" s="149"/>
      <c r="CK966" s="149"/>
      <c r="CL966" s="149"/>
      <c r="CM966" s="149"/>
      <c r="CN966" s="149"/>
      <c r="CO966" s="149"/>
      <c r="CP966" s="149"/>
      <c r="CQ966" s="149"/>
      <c r="CR966" s="149"/>
      <c r="CS966" s="149"/>
      <c r="CT966" s="149"/>
      <c r="CU966" s="149"/>
      <c r="CV966" s="149"/>
      <c r="CW966" s="149"/>
      <c r="CX966" s="149"/>
      <c r="CY966" s="149"/>
      <c r="CZ966" s="149"/>
      <c r="DA966" s="149"/>
      <c r="DB966" s="149"/>
      <c r="DC966" s="149"/>
      <c r="DD966" s="149"/>
      <c r="DE966" s="149"/>
      <c r="DF966" s="149"/>
      <c r="DG966" s="149"/>
      <c r="DH966" s="149"/>
      <c r="DI966" s="149"/>
    </row>
    <row r="967" spans="1:113" s="113" customFormat="1" ht="21.75" hidden="1" customHeight="1">
      <c r="A967" s="129">
        <f>IF(B966&lt;&gt;"",COUNTA(B$6:B966),"")</f>
        <v>961</v>
      </c>
      <c r="B967" s="217">
        <v>1018</v>
      </c>
      <c r="C967" s="249" t="s">
        <v>656</v>
      </c>
      <c r="D967" s="198">
        <v>4869</v>
      </c>
      <c r="E967" s="215" t="str">
        <f>VLOOKUP($B967,'trong tai xe'!A$1:B$201,2,0)</f>
        <v>5T</v>
      </c>
      <c r="F967" s="64" t="s">
        <v>69</v>
      </c>
      <c r="G967" s="132" t="str">
        <f>VLOOKUP(F967,Destination!$B$3:$E$337,2,0)</f>
        <v>HCM(Q9)</v>
      </c>
      <c r="H967" s="133">
        <f>VLOOKUP(F967,Destination!$B$2:$E$337,4,0)</f>
        <v>27</v>
      </c>
      <c r="I967" s="133">
        <f t="shared" si="32"/>
        <v>30</v>
      </c>
      <c r="J967" s="134">
        <f>INDEX(Cost!$A$2:$G$26,MATCH(I967,Cost!$A$2:$A$26,0),MATCH($E967,Cost!$A$2:$G$2,0))</f>
        <v>691065</v>
      </c>
      <c r="K967" s="141"/>
      <c r="L967" s="142"/>
      <c r="M967" s="228">
        <f t="shared" si="33"/>
        <v>691065</v>
      </c>
      <c r="N967" s="230"/>
      <c r="O967" s="144" t="str">
        <f>VLOOKUP($F967,Destination!B$3:G$338,6,0)</f>
        <v>THÙNG</v>
      </c>
      <c r="P967" s="231"/>
      <c r="Q967" s="198"/>
      <c r="AI967" s="149"/>
      <c r="AJ967" s="149"/>
      <c r="AK967" s="149"/>
      <c r="AL967" s="149"/>
      <c r="AM967" s="149"/>
      <c r="AN967" s="149"/>
      <c r="AO967" s="149"/>
      <c r="AP967" s="149"/>
      <c r="AQ967" s="149"/>
      <c r="AR967" s="149"/>
      <c r="AS967" s="149"/>
      <c r="AT967" s="149"/>
      <c r="AU967" s="149"/>
      <c r="AV967" s="149"/>
      <c r="AW967" s="149"/>
      <c r="AX967" s="149"/>
      <c r="AY967" s="149"/>
      <c r="AZ967" s="149"/>
      <c r="BA967" s="149"/>
      <c r="BB967" s="149"/>
      <c r="BC967" s="149"/>
      <c r="BD967" s="149"/>
      <c r="BE967" s="149"/>
      <c r="BF967" s="149"/>
      <c r="BG967" s="149"/>
      <c r="BH967" s="149"/>
      <c r="BI967" s="149"/>
      <c r="BJ967" s="149"/>
      <c r="BK967" s="149"/>
      <c r="BL967" s="149"/>
      <c r="BM967" s="149"/>
      <c r="BN967" s="149"/>
      <c r="BO967" s="149"/>
      <c r="BP967" s="149"/>
      <c r="BQ967" s="149"/>
      <c r="BR967" s="149"/>
      <c r="BS967" s="149"/>
      <c r="BT967" s="149"/>
      <c r="BU967" s="149"/>
      <c r="BV967" s="149"/>
      <c r="BW967" s="149"/>
      <c r="BX967" s="149"/>
      <c r="BY967" s="149"/>
      <c r="BZ967" s="149"/>
      <c r="CA967" s="149"/>
      <c r="CB967" s="149"/>
      <c r="CC967" s="149"/>
      <c r="CD967" s="149"/>
      <c r="CE967" s="149"/>
      <c r="CF967" s="149"/>
      <c r="CG967" s="149"/>
      <c r="CH967" s="149"/>
      <c r="CI967" s="149"/>
      <c r="CJ967" s="149"/>
      <c r="CK967" s="149"/>
      <c r="CL967" s="149"/>
      <c r="CM967" s="149"/>
      <c r="CN967" s="149"/>
      <c r="CO967" s="149"/>
      <c r="CP967" s="149"/>
      <c r="CQ967" s="149"/>
      <c r="CR967" s="149"/>
      <c r="CS967" s="149"/>
      <c r="CT967" s="149"/>
      <c r="CU967" s="149"/>
      <c r="CV967" s="149"/>
      <c r="CW967" s="149"/>
      <c r="CX967" s="149"/>
      <c r="CY967" s="149"/>
      <c r="CZ967" s="149"/>
      <c r="DA967" s="149"/>
      <c r="DB967" s="149"/>
      <c r="DC967" s="149"/>
      <c r="DD967" s="149"/>
      <c r="DE967" s="149"/>
      <c r="DF967" s="149"/>
      <c r="DG967" s="149"/>
      <c r="DH967" s="149"/>
      <c r="DI967" s="149"/>
    </row>
    <row r="968" spans="1:113" s="113" customFormat="1" ht="21.75" hidden="1" customHeight="1">
      <c r="A968" s="129">
        <f>IF(B967&lt;&gt;"",COUNTA(B$6:B967),"")</f>
        <v>962</v>
      </c>
      <c r="B968" s="217">
        <v>2959</v>
      </c>
      <c r="C968" s="249" t="s">
        <v>656</v>
      </c>
      <c r="D968" s="198">
        <v>4917</v>
      </c>
      <c r="E968" s="215" t="str">
        <f>VLOOKUP($B968,'trong tai xe'!A$1:B$201,2,0)</f>
        <v>2.5T</v>
      </c>
      <c r="F968" s="64" t="s">
        <v>92</v>
      </c>
      <c r="G968" s="132" t="str">
        <f>VLOOKUP(F968,Destination!$B$3:$E$337,2,0)</f>
        <v>HCM</v>
      </c>
      <c r="H968" s="133">
        <f>VLOOKUP(F968,Destination!$B$2:$E$337,4,0)</f>
        <v>8</v>
      </c>
      <c r="I968" s="133">
        <f t="shared" si="32"/>
        <v>10</v>
      </c>
      <c r="J968" s="134">
        <f>INDEX(Cost!$A$2:$G$26,MATCH(I968,Cost!$A$2:$A$26,0),MATCH($E968,Cost!$A$2:$G$2,0))</f>
        <v>375157</v>
      </c>
      <c r="K968" s="141"/>
      <c r="L968" s="142"/>
      <c r="M968" s="228">
        <f t="shared" si="33"/>
        <v>375157</v>
      </c>
      <c r="N968" s="230"/>
      <c r="O968" s="144" t="str">
        <f>VLOOKUP($F968,Destination!B$3:G$338,6,0)</f>
        <v>BOARD</v>
      </c>
      <c r="P968" s="231"/>
      <c r="Q968" s="198"/>
      <c r="AI968" s="149"/>
      <c r="AJ968" s="149"/>
      <c r="AK968" s="149"/>
      <c r="AL968" s="149"/>
      <c r="AM968" s="149"/>
      <c r="AN968" s="149"/>
      <c r="AO968" s="149"/>
      <c r="AP968" s="149"/>
      <c r="AQ968" s="149"/>
      <c r="AR968" s="149"/>
      <c r="AS968" s="149"/>
      <c r="AT968" s="149"/>
      <c r="AU968" s="149"/>
      <c r="AV968" s="149"/>
      <c r="AW968" s="149"/>
      <c r="AX968" s="149"/>
      <c r="AY968" s="149"/>
      <c r="AZ968" s="149"/>
      <c r="BA968" s="149"/>
      <c r="BB968" s="149"/>
      <c r="BC968" s="149"/>
      <c r="BD968" s="149"/>
      <c r="BE968" s="149"/>
      <c r="BF968" s="149"/>
      <c r="BG968" s="149"/>
      <c r="BH968" s="149"/>
      <c r="BI968" s="149"/>
      <c r="BJ968" s="149"/>
      <c r="BK968" s="149"/>
      <c r="BL968" s="149"/>
      <c r="BM968" s="149"/>
      <c r="BN968" s="149"/>
      <c r="BO968" s="149"/>
      <c r="BP968" s="149"/>
      <c r="BQ968" s="149"/>
      <c r="BR968" s="149"/>
      <c r="BS968" s="149"/>
      <c r="BT968" s="149"/>
      <c r="BU968" s="149"/>
      <c r="BV968" s="149"/>
      <c r="BW968" s="149"/>
      <c r="BX968" s="149"/>
      <c r="BY968" s="149"/>
      <c r="BZ968" s="149"/>
      <c r="CA968" s="149"/>
      <c r="CB968" s="149"/>
      <c r="CC968" s="149"/>
      <c r="CD968" s="149"/>
      <c r="CE968" s="149"/>
      <c r="CF968" s="149"/>
      <c r="CG968" s="149"/>
      <c r="CH968" s="149"/>
      <c r="CI968" s="149"/>
      <c r="CJ968" s="149"/>
      <c r="CK968" s="149"/>
      <c r="CL968" s="149"/>
      <c r="CM968" s="149"/>
      <c r="CN968" s="149"/>
      <c r="CO968" s="149"/>
      <c r="CP968" s="149"/>
      <c r="CQ968" s="149"/>
      <c r="CR968" s="149"/>
      <c r="CS968" s="149"/>
      <c r="CT968" s="149"/>
      <c r="CU968" s="149"/>
      <c r="CV968" s="149"/>
      <c r="CW968" s="149"/>
      <c r="CX968" s="149"/>
      <c r="CY968" s="149"/>
      <c r="CZ968" s="149"/>
      <c r="DA968" s="149"/>
      <c r="DB968" s="149"/>
      <c r="DC968" s="149"/>
      <c r="DD968" s="149"/>
      <c r="DE968" s="149"/>
      <c r="DF968" s="149"/>
      <c r="DG968" s="149"/>
      <c r="DH968" s="149"/>
      <c r="DI968" s="149"/>
    </row>
    <row r="969" spans="1:113" s="113" customFormat="1" ht="21.75" hidden="1" customHeight="1">
      <c r="A969" s="129">
        <f>IF(B968&lt;&gt;"",COUNTA(B$6:B968),"")</f>
        <v>963</v>
      </c>
      <c r="B969" s="217">
        <v>1096</v>
      </c>
      <c r="C969" s="249" t="s">
        <v>656</v>
      </c>
      <c r="D969" s="198">
        <v>4877</v>
      </c>
      <c r="E969" s="215" t="str">
        <f>VLOOKUP($B969,'trong tai xe'!A$1:B$201,2,0)</f>
        <v>2.5T</v>
      </c>
      <c r="F969" s="64" t="s">
        <v>131</v>
      </c>
      <c r="G969" s="132" t="str">
        <f>VLOOKUP(F969,Destination!$B$3:$E$337,2,0)</f>
        <v>DONG XOAI</v>
      </c>
      <c r="H969" s="133">
        <f>VLOOKUP(F969,Destination!$B$2:$E$337,4,0)</f>
        <v>120</v>
      </c>
      <c r="I969" s="133">
        <f t="shared" si="32"/>
        <v>120</v>
      </c>
      <c r="J969" s="134">
        <f>INDEX(Cost!$A$2:$G$26,MATCH(I969,Cost!$A$2:$A$26,0),MATCH($E969,Cost!$A$2:$G$2,0))</f>
        <v>1098092</v>
      </c>
      <c r="K969" s="141"/>
      <c r="L969" s="142"/>
      <c r="M969" s="228">
        <f t="shared" si="33"/>
        <v>1098092</v>
      </c>
      <c r="N969" s="230"/>
      <c r="O969" s="144" t="str">
        <f>VLOOKUP($F969,Destination!B$3:G$338,6,0)</f>
        <v>THÙNG</v>
      </c>
      <c r="P969" s="231"/>
      <c r="Q969" s="198"/>
      <c r="AI969" s="149"/>
      <c r="AJ969" s="149"/>
      <c r="AK969" s="149"/>
      <c r="AL969" s="149"/>
      <c r="AM969" s="149"/>
      <c r="AN969" s="149"/>
      <c r="AO969" s="149"/>
      <c r="AP969" s="149"/>
      <c r="AQ969" s="149"/>
      <c r="AR969" s="149"/>
      <c r="AS969" s="149"/>
      <c r="AT969" s="149"/>
      <c r="AU969" s="149"/>
      <c r="AV969" s="149"/>
      <c r="AW969" s="149"/>
      <c r="AX969" s="149"/>
      <c r="AY969" s="149"/>
      <c r="AZ969" s="149"/>
      <c r="BA969" s="149"/>
      <c r="BB969" s="149"/>
      <c r="BC969" s="149"/>
      <c r="BD969" s="149"/>
      <c r="BE969" s="149"/>
      <c r="BF969" s="149"/>
      <c r="BG969" s="149"/>
      <c r="BH969" s="149"/>
      <c r="BI969" s="149"/>
      <c r="BJ969" s="149"/>
      <c r="BK969" s="149"/>
      <c r="BL969" s="149"/>
      <c r="BM969" s="149"/>
      <c r="BN969" s="149"/>
      <c r="BO969" s="149"/>
      <c r="BP969" s="149"/>
      <c r="BQ969" s="149"/>
      <c r="BR969" s="149"/>
      <c r="BS969" s="149"/>
      <c r="BT969" s="149"/>
      <c r="BU969" s="149"/>
      <c r="BV969" s="149"/>
      <c r="BW969" s="149"/>
      <c r="BX969" s="149"/>
      <c r="BY969" s="149"/>
      <c r="BZ969" s="149"/>
      <c r="CA969" s="149"/>
      <c r="CB969" s="149"/>
      <c r="CC969" s="149"/>
      <c r="CD969" s="149"/>
      <c r="CE969" s="149"/>
      <c r="CF969" s="149"/>
      <c r="CG969" s="149"/>
      <c r="CH969" s="149"/>
      <c r="CI969" s="149"/>
      <c r="CJ969" s="149"/>
      <c r="CK969" s="149"/>
      <c r="CL969" s="149"/>
      <c r="CM969" s="149"/>
      <c r="CN969" s="149"/>
      <c r="CO969" s="149"/>
      <c r="CP969" s="149"/>
      <c r="CQ969" s="149"/>
      <c r="CR969" s="149"/>
      <c r="CS969" s="149"/>
      <c r="CT969" s="149"/>
      <c r="CU969" s="149"/>
      <c r="CV969" s="149"/>
      <c r="CW969" s="149"/>
      <c r="CX969" s="149"/>
      <c r="CY969" s="149"/>
      <c r="CZ969" s="149"/>
      <c r="DA969" s="149"/>
      <c r="DB969" s="149"/>
      <c r="DC969" s="149"/>
      <c r="DD969" s="149"/>
      <c r="DE969" s="149"/>
      <c r="DF969" s="149"/>
      <c r="DG969" s="149"/>
      <c r="DH969" s="149"/>
      <c r="DI969" s="149"/>
    </row>
    <row r="970" spans="1:113" s="113" customFormat="1" ht="21.75" hidden="1" customHeight="1">
      <c r="A970" s="129">
        <f>IF(B969&lt;&gt;"",COUNTA(B$6:B969),"")</f>
        <v>964</v>
      </c>
      <c r="B970" s="217">
        <v>2634</v>
      </c>
      <c r="C970" s="249" t="s">
        <v>656</v>
      </c>
      <c r="D970" s="198">
        <v>4916</v>
      </c>
      <c r="E970" s="215" t="str">
        <f>VLOOKUP($B970,'trong tai xe'!A$1:B$201,2,0)</f>
        <v>5T</v>
      </c>
      <c r="F970" s="64" t="s">
        <v>633</v>
      </c>
      <c r="G970" s="132" t="str">
        <f>VLOOKUP(F970,Destination!$B$3:$E$337,2,0)</f>
        <v>TAN YUEN</v>
      </c>
      <c r="H970" s="133">
        <f>VLOOKUP(F970,Destination!$B$2:$E$337,4,0)</f>
        <v>34</v>
      </c>
      <c r="I970" s="133">
        <f t="shared" si="32"/>
        <v>40</v>
      </c>
      <c r="J970" s="134">
        <f>INDEX(Cost!$A$2:$G$26,MATCH(I970,Cost!$A$2:$A$26,0),MATCH($E970,Cost!$A$2:$G$2,0))</f>
        <v>777275</v>
      </c>
      <c r="K970" s="141"/>
      <c r="L970" s="142"/>
      <c r="M970" s="228">
        <f t="shared" si="33"/>
        <v>777275</v>
      </c>
      <c r="N970" s="230"/>
      <c r="O970" s="144">
        <f>VLOOKUP($F970,Destination!B$3:G$338,6,0)</f>
        <v>0</v>
      </c>
      <c r="P970" s="231"/>
      <c r="Q970" s="198"/>
      <c r="AI970" s="149"/>
      <c r="AJ970" s="149"/>
      <c r="AK970" s="149"/>
      <c r="AL970" s="149"/>
      <c r="AM970" s="149"/>
      <c r="AN970" s="149"/>
      <c r="AO970" s="149"/>
      <c r="AP970" s="149"/>
      <c r="AQ970" s="149"/>
      <c r="AR970" s="149"/>
      <c r="AS970" s="149"/>
      <c r="AT970" s="149"/>
      <c r="AU970" s="149"/>
      <c r="AV970" s="149"/>
      <c r="AW970" s="149"/>
      <c r="AX970" s="149"/>
      <c r="AY970" s="149"/>
      <c r="AZ970" s="149"/>
      <c r="BA970" s="149"/>
      <c r="BB970" s="149"/>
      <c r="BC970" s="149"/>
      <c r="BD970" s="149"/>
      <c r="BE970" s="149"/>
      <c r="BF970" s="149"/>
      <c r="BG970" s="149"/>
      <c r="BH970" s="149"/>
      <c r="BI970" s="149"/>
      <c r="BJ970" s="149"/>
      <c r="BK970" s="149"/>
      <c r="BL970" s="149"/>
      <c r="BM970" s="149"/>
      <c r="BN970" s="149"/>
      <c r="BO970" s="149"/>
      <c r="BP970" s="149"/>
      <c r="BQ970" s="149"/>
      <c r="BR970" s="149"/>
      <c r="BS970" s="149"/>
      <c r="BT970" s="149"/>
      <c r="BU970" s="149"/>
      <c r="BV970" s="149"/>
      <c r="BW970" s="149"/>
      <c r="BX970" s="149"/>
      <c r="BY970" s="149"/>
      <c r="BZ970" s="149"/>
      <c r="CA970" s="149"/>
      <c r="CB970" s="149"/>
      <c r="CC970" s="149"/>
      <c r="CD970" s="149"/>
      <c r="CE970" s="149"/>
      <c r="CF970" s="149"/>
      <c r="CG970" s="149"/>
      <c r="CH970" s="149"/>
      <c r="CI970" s="149"/>
      <c r="CJ970" s="149"/>
      <c r="CK970" s="149"/>
      <c r="CL970" s="149"/>
      <c r="CM970" s="149"/>
      <c r="CN970" s="149"/>
      <c r="CO970" s="149"/>
      <c r="CP970" s="149"/>
      <c r="CQ970" s="149"/>
      <c r="CR970" s="149"/>
      <c r="CS970" s="149"/>
      <c r="CT970" s="149"/>
      <c r="CU970" s="149"/>
      <c r="CV970" s="149"/>
      <c r="CW970" s="149"/>
      <c r="CX970" s="149"/>
      <c r="CY970" s="149"/>
      <c r="CZ970" s="149"/>
      <c r="DA970" s="149"/>
      <c r="DB970" s="149"/>
      <c r="DC970" s="149"/>
      <c r="DD970" s="149"/>
      <c r="DE970" s="149"/>
      <c r="DF970" s="149"/>
      <c r="DG970" s="149"/>
      <c r="DH970" s="149"/>
      <c r="DI970" s="149"/>
    </row>
    <row r="971" spans="1:113" s="113" customFormat="1" ht="21.75" hidden="1" customHeight="1">
      <c r="A971" s="129">
        <f>IF(B970&lt;&gt;"",COUNTA(B$6:B970),"")</f>
        <v>965</v>
      </c>
      <c r="B971" s="217">
        <v>14459</v>
      </c>
      <c r="C971" s="249" t="s">
        <v>656</v>
      </c>
      <c r="D971" s="198">
        <v>4914</v>
      </c>
      <c r="E971" s="215" t="str">
        <f>VLOOKUP($B971,'trong tai xe'!A$1:B$201,2,0)</f>
        <v>1.2T</v>
      </c>
      <c r="F971" s="64" t="s">
        <v>105</v>
      </c>
      <c r="G971" s="132" t="str">
        <f>VLOOKUP(F971,Destination!$B$3:$E$337,2,0)</f>
        <v>Binh Duong</v>
      </c>
      <c r="H971" s="133">
        <f>VLOOKUP(F971,Destination!$B$2:$E$337,4,0)</f>
        <v>14</v>
      </c>
      <c r="I971" s="133">
        <f t="shared" si="32"/>
        <v>20</v>
      </c>
      <c r="J971" s="134">
        <f>INDEX(Cost!$A$2:$G$26,MATCH(I971,Cost!$A$2:$A$26,0),MATCH($E971,Cost!$A$2:$G$2,0))</f>
        <v>404749</v>
      </c>
      <c r="K971" s="141"/>
      <c r="L971" s="142"/>
      <c r="M971" s="228">
        <f t="shared" si="33"/>
        <v>404749</v>
      </c>
      <c r="N971" s="230"/>
      <c r="O971" s="144" t="str">
        <f>VLOOKUP($F971,Destination!B$3:G$338,6,0)</f>
        <v>THÙNG</v>
      </c>
      <c r="P971" s="231"/>
      <c r="Q971" s="198"/>
      <c r="AI971" s="149"/>
      <c r="AJ971" s="149"/>
      <c r="AK971" s="149"/>
      <c r="AL971" s="149"/>
      <c r="AM971" s="149"/>
      <c r="AN971" s="149"/>
      <c r="AO971" s="149"/>
      <c r="AP971" s="149"/>
      <c r="AQ971" s="149"/>
      <c r="AR971" s="149"/>
      <c r="AS971" s="149"/>
      <c r="AT971" s="149"/>
      <c r="AU971" s="149"/>
      <c r="AV971" s="149"/>
      <c r="AW971" s="149"/>
      <c r="AX971" s="149"/>
      <c r="AY971" s="149"/>
      <c r="AZ971" s="149"/>
      <c r="BA971" s="149"/>
      <c r="BB971" s="149"/>
      <c r="BC971" s="149"/>
      <c r="BD971" s="149"/>
      <c r="BE971" s="149"/>
      <c r="BF971" s="149"/>
      <c r="BG971" s="149"/>
      <c r="BH971" s="149"/>
      <c r="BI971" s="149"/>
      <c r="BJ971" s="149"/>
      <c r="BK971" s="149"/>
      <c r="BL971" s="149"/>
      <c r="BM971" s="149"/>
      <c r="BN971" s="149"/>
      <c r="BO971" s="149"/>
      <c r="BP971" s="149"/>
      <c r="BQ971" s="149"/>
      <c r="BR971" s="149"/>
      <c r="BS971" s="149"/>
      <c r="BT971" s="149"/>
      <c r="BU971" s="149"/>
      <c r="BV971" s="149"/>
      <c r="BW971" s="149"/>
      <c r="BX971" s="149"/>
      <c r="BY971" s="149"/>
      <c r="BZ971" s="149"/>
      <c r="CA971" s="149"/>
      <c r="CB971" s="149"/>
      <c r="CC971" s="149"/>
      <c r="CD971" s="149"/>
      <c r="CE971" s="149"/>
      <c r="CF971" s="149"/>
      <c r="CG971" s="149"/>
      <c r="CH971" s="149"/>
      <c r="CI971" s="149"/>
      <c r="CJ971" s="149"/>
      <c r="CK971" s="149"/>
      <c r="CL971" s="149"/>
      <c r="CM971" s="149"/>
      <c r="CN971" s="149"/>
      <c r="CO971" s="149"/>
      <c r="CP971" s="149"/>
      <c r="CQ971" s="149"/>
      <c r="CR971" s="149"/>
      <c r="CS971" s="149"/>
      <c r="CT971" s="149"/>
      <c r="CU971" s="149"/>
      <c r="CV971" s="149"/>
      <c r="CW971" s="149"/>
      <c r="CX971" s="149"/>
      <c r="CY971" s="149"/>
      <c r="CZ971" s="149"/>
      <c r="DA971" s="149"/>
      <c r="DB971" s="149"/>
      <c r="DC971" s="149"/>
      <c r="DD971" s="149"/>
      <c r="DE971" s="149"/>
      <c r="DF971" s="149"/>
      <c r="DG971" s="149"/>
      <c r="DH971" s="149"/>
      <c r="DI971" s="149"/>
    </row>
    <row r="972" spans="1:113" s="113" customFormat="1" ht="21.75" hidden="1" customHeight="1">
      <c r="A972" s="129">
        <f>IF(B971&lt;&gt;"",COUNTA(B$6:B971),"")</f>
        <v>966</v>
      </c>
      <c r="B972" s="217">
        <v>7138</v>
      </c>
      <c r="C972" s="249" t="s">
        <v>656</v>
      </c>
      <c r="D972" s="198">
        <v>4898</v>
      </c>
      <c r="E972" s="215" t="str">
        <f>VLOOKUP($B972,'trong tai xe'!A$1:B$201,2,0)</f>
        <v>8T</v>
      </c>
      <c r="F972" s="64" t="s">
        <v>97</v>
      </c>
      <c r="G972" s="132" t="str">
        <f>VLOOKUP(F972,Destination!$B$3:$E$337,2,0)</f>
        <v>Binh Duong</v>
      </c>
      <c r="H972" s="133">
        <f>VLOOKUP(F972,Destination!$B$2:$E$337,4,0)</f>
        <v>1</v>
      </c>
      <c r="I972" s="133">
        <f t="shared" si="32"/>
        <v>10</v>
      </c>
      <c r="J972" s="268">
        <f>INDEX(Cost!$A$2:$G$26,MATCH(I972,Cost!$A$2:$A$26,0),MATCH($E972,Cost!$A$2:$G$2,0))*0.9</f>
        <v>847220.4</v>
      </c>
      <c r="K972" s="141"/>
      <c r="L972" s="142"/>
      <c r="M972" s="228">
        <f t="shared" si="33"/>
        <v>847220.4</v>
      </c>
      <c r="N972" s="230"/>
      <c r="O972" s="144" t="str">
        <f>VLOOKUP($F972,Destination!B$3:G$338,6,0)</f>
        <v>THÙNG</v>
      </c>
      <c r="P972" s="231"/>
      <c r="Q972" s="198"/>
      <c r="AI972" s="149"/>
      <c r="AJ972" s="149"/>
      <c r="AK972" s="149"/>
      <c r="AL972" s="149"/>
      <c r="AM972" s="149"/>
      <c r="AN972" s="149"/>
      <c r="AO972" s="149"/>
      <c r="AP972" s="149"/>
      <c r="AQ972" s="149"/>
      <c r="AR972" s="149"/>
      <c r="AS972" s="149"/>
      <c r="AT972" s="149"/>
      <c r="AU972" s="149"/>
      <c r="AV972" s="149"/>
      <c r="AW972" s="149"/>
      <c r="AX972" s="149"/>
      <c r="AY972" s="149"/>
      <c r="AZ972" s="149"/>
      <c r="BA972" s="149"/>
      <c r="BB972" s="149"/>
      <c r="BC972" s="149"/>
      <c r="BD972" s="149"/>
      <c r="BE972" s="149"/>
      <c r="BF972" s="149"/>
      <c r="BG972" s="149"/>
      <c r="BH972" s="149"/>
      <c r="BI972" s="149"/>
      <c r="BJ972" s="149"/>
      <c r="BK972" s="149"/>
      <c r="BL972" s="149"/>
      <c r="BM972" s="149"/>
      <c r="BN972" s="149"/>
      <c r="BO972" s="149"/>
      <c r="BP972" s="149"/>
      <c r="BQ972" s="149"/>
      <c r="BR972" s="149"/>
      <c r="BS972" s="149"/>
      <c r="BT972" s="149"/>
      <c r="BU972" s="149"/>
      <c r="BV972" s="149"/>
      <c r="BW972" s="149"/>
      <c r="BX972" s="149"/>
      <c r="BY972" s="149"/>
      <c r="BZ972" s="149"/>
      <c r="CA972" s="149"/>
      <c r="CB972" s="149"/>
      <c r="CC972" s="149"/>
      <c r="CD972" s="149"/>
      <c r="CE972" s="149"/>
      <c r="CF972" s="149"/>
      <c r="CG972" s="149"/>
      <c r="CH972" s="149"/>
      <c r="CI972" s="149"/>
      <c r="CJ972" s="149"/>
      <c r="CK972" s="149"/>
      <c r="CL972" s="149"/>
      <c r="CM972" s="149"/>
      <c r="CN972" s="149"/>
      <c r="CO972" s="149"/>
      <c r="CP972" s="149"/>
      <c r="CQ972" s="149"/>
      <c r="CR972" s="149"/>
      <c r="CS972" s="149"/>
      <c r="CT972" s="149"/>
      <c r="CU972" s="149"/>
      <c r="CV972" s="149"/>
      <c r="CW972" s="149"/>
      <c r="CX972" s="149"/>
      <c r="CY972" s="149"/>
      <c r="CZ972" s="149"/>
      <c r="DA972" s="149"/>
      <c r="DB972" s="149"/>
      <c r="DC972" s="149"/>
      <c r="DD972" s="149"/>
      <c r="DE972" s="149"/>
      <c r="DF972" s="149"/>
      <c r="DG972" s="149"/>
      <c r="DH972" s="149"/>
      <c r="DI972" s="149"/>
    </row>
    <row r="973" spans="1:113" s="113" customFormat="1" ht="21.75" hidden="1" customHeight="1">
      <c r="A973" s="129">
        <f>IF(B972&lt;&gt;"",COUNTA(B$6:B972),"")</f>
        <v>967</v>
      </c>
      <c r="B973" s="217">
        <v>10658</v>
      </c>
      <c r="C973" s="249" t="s">
        <v>656</v>
      </c>
      <c r="D973" s="198">
        <v>4896</v>
      </c>
      <c r="E973" s="215" t="str">
        <f>VLOOKUP($B973,'trong tai xe'!A$1:B$201,2,0)</f>
        <v>10T</v>
      </c>
      <c r="F973" s="64" t="s">
        <v>73</v>
      </c>
      <c r="G973" s="132" t="str">
        <f>VLOOKUP(F973,Destination!$B$3:$E$337,2,0)</f>
        <v>HCM</v>
      </c>
      <c r="H973" s="133">
        <f>VLOOKUP(F973,Destination!$B$2:$E$337,4,0)</f>
        <v>55</v>
      </c>
      <c r="I973" s="133">
        <f t="shared" si="32"/>
        <v>60</v>
      </c>
      <c r="J973" s="134">
        <f>INDEX(Cost!$A$2:$G$26,MATCH(I973,Cost!$A$2:$A$26,0),MATCH($E973,Cost!$A$2:$G$2,0))</f>
        <v>0</v>
      </c>
      <c r="K973" s="141"/>
      <c r="L973" s="142"/>
      <c r="M973" s="228">
        <f t="shared" si="33"/>
        <v>0</v>
      </c>
      <c r="N973" s="230"/>
      <c r="O973" s="144" t="str">
        <f>VLOOKUP($F973,Destination!B$3:G$338,6,0)</f>
        <v>THÙNG</v>
      </c>
      <c r="P973" s="231"/>
      <c r="Q973" s="198"/>
      <c r="AI973" s="149"/>
      <c r="AJ973" s="149"/>
      <c r="AK973" s="149"/>
      <c r="AL973" s="149"/>
      <c r="AM973" s="149"/>
      <c r="AN973" s="149"/>
      <c r="AO973" s="149"/>
      <c r="AP973" s="149"/>
      <c r="AQ973" s="149"/>
      <c r="AR973" s="149"/>
      <c r="AS973" s="149"/>
      <c r="AT973" s="149"/>
      <c r="AU973" s="149"/>
      <c r="AV973" s="149"/>
      <c r="AW973" s="149"/>
      <c r="AX973" s="149"/>
      <c r="AY973" s="149"/>
      <c r="AZ973" s="149"/>
      <c r="BA973" s="149"/>
      <c r="BB973" s="149"/>
      <c r="BC973" s="149"/>
      <c r="BD973" s="149"/>
      <c r="BE973" s="149"/>
      <c r="BF973" s="149"/>
      <c r="BG973" s="149"/>
      <c r="BH973" s="149"/>
      <c r="BI973" s="149"/>
      <c r="BJ973" s="149"/>
      <c r="BK973" s="149"/>
      <c r="BL973" s="149"/>
      <c r="BM973" s="149"/>
      <c r="BN973" s="149"/>
      <c r="BO973" s="149"/>
      <c r="BP973" s="149"/>
      <c r="BQ973" s="149"/>
      <c r="BR973" s="149"/>
      <c r="BS973" s="149"/>
      <c r="BT973" s="149"/>
      <c r="BU973" s="149"/>
      <c r="BV973" s="149"/>
      <c r="BW973" s="149"/>
      <c r="BX973" s="149"/>
      <c r="BY973" s="149"/>
      <c r="BZ973" s="149"/>
      <c r="CA973" s="149"/>
      <c r="CB973" s="149"/>
      <c r="CC973" s="149"/>
      <c r="CD973" s="149"/>
      <c r="CE973" s="149"/>
      <c r="CF973" s="149"/>
      <c r="CG973" s="149"/>
      <c r="CH973" s="149"/>
      <c r="CI973" s="149"/>
      <c r="CJ973" s="149"/>
      <c r="CK973" s="149"/>
      <c r="CL973" s="149"/>
      <c r="CM973" s="149"/>
      <c r="CN973" s="149"/>
      <c r="CO973" s="149"/>
      <c r="CP973" s="149"/>
      <c r="CQ973" s="149"/>
      <c r="CR973" s="149"/>
      <c r="CS973" s="149"/>
      <c r="CT973" s="149"/>
      <c r="CU973" s="149"/>
      <c r="CV973" s="149"/>
      <c r="CW973" s="149"/>
      <c r="CX973" s="149"/>
      <c r="CY973" s="149"/>
      <c r="CZ973" s="149"/>
      <c r="DA973" s="149"/>
      <c r="DB973" s="149"/>
      <c r="DC973" s="149"/>
      <c r="DD973" s="149"/>
      <c r="DE973" s="149"/>
      <c r="DF973" s="149"/>
      <c r="DG973" s="149"/>
      <c r="DH973" s="149"/>
      <c r="DI973" s="149"/>
    </row>
    <row r="974" spans="1:113" s="113" customFormat="1" ht="21.75" customHeight="1">
      <c r="A974" s="129">
        <f>IF(B973&lt;&gt;"",COUNTA(B$6:B973),"")</f>
        <v>968</v>
      </c>
      <c r="B974" s="217">
        <v>8548</v>
      </c>
      <c r="C974" s="249" t="s">
        <v>656</v>
      </c>
      <c r="D974" s="198">
        <v>4895</v>
      </c>
      <c r="E974" s="215" t="str">
        <f>VLOOKUP($B974,'trong tai xe'!A$1:B$201,2,0)</f>
        <v>2.5T</v>
      </c>
      <c r="F974" s="64" t="s">
        <v>125</v>
      </c>
      <c r="G974" s="132" t="str">
        <f>VLOOKUP(F974,Destination!$B$3:$E$337,2,0)</f>
        <v>Binh Duong</v>
      </c>
      <c r="H974" s="133">
        <f>VLOOKUP(F974,Destination!$B$2:$E$337,4,0)</f>
        <v>38</v>
      </c>
      <c r="I974" s="133">
        <f t="shared" si="32"/>
        <v>40</v>
      </c>
      <c r="J974" s="134">
        <f>INDEX(Cost!$A$2:$G$26,MATCH(I974,Cost!$A$2:$A$26,0),MATCH($E974,Cost!$A$2:$G$2,0))</f>
        <v>579395</v>
      </c>
      <c r="K974" s="141"/>
      <c r="L974" s="142"/>
      <c r="M974" s="228">
        <f t="shared" si="33"/>
        <v>579395</v>
      </c>
      <c r="N974" s="230"/>
      <c r="O974" s="144" t="str">
        <f>VLOOKUP($F974,Destination!B$3:G$338,6,0)</f>
        <v>THÙNG</v>
      </c>
      <c r="P974" s="231"/>
      <c r="Q974" s="198"/>
      <c r="AI974" s="149"/>
      <c r="AJ974" s="149"/>
      <c r="AK974" s="149"/>
      <c r="AL974" s="149"/>
      <c r="AM974" s="149"/>
      <c r="AN974" s="149"/>
      <c r="AO974" s="149"/>
      <c r="AP974" s="149"/>
      <c r="AQ974" s="149"/>
      <c r="AR974" s="149"/>
      <c r="AS974" s="149"/>
      <c r="AT974" s="149"/>
      <c r="AU974" s="149"/>
      <c r="AV974" s="149"/>
      <c r="AW974" s="149"/>
      <c r="AX974" s="149"/>
      <c r="AY974" s="149"/>
      <c r="AZ974" s="149"/>
      <c r="BA974" s="149"/>
      <c r="BB974" s="149"/>
      <c r="BC974" s="149"/>
      <c r="BD974" s="149"/>
      <c r="BE974" s="149"/>
      <c r="BF974" s="149"/>
      <c r="BG974" s="149"/>
      <c r="BH974" s="149"/>
      <c r="BI974" s="149"/>
      <c r="BJ974" s="149"/>
      <c r="BK974" s="149"/>
      <c r="BL974" s="149"/>
      <c r="BM974" s="149"/>
      <c r="BN974" s="149"/>
      <c r="BO974" s="149"/>
      <c r="BP974" s="149"/>
      <c r="BQ974" s="149"/>
      <c r="BR974" s="149"/>
      <c r="BS974" s="149"/>
      <c r="BT974" s="149"/>
      <c r="BU974" s="149"/>
      <c r="BV974" s="149"/>
      <c r="BW974" s="149"/>
      <c r="BX974" s="149"/>
      <c r="BY974" s="149"/>
      <c r="BZ974" s="149"/>
      <c r="CA974" s="149"/>
      <c r="CB974" s="149"/>
      <c r="CC974" s="149"/>
      <c r="CD974" s="149"/>
      <c r="CE974" s="149"/>
      <c r="CF974" s="149"/>
      <c r="CG974" s="149"/>
      <c r="CH974" s="149"/>
      <c r="CI974" s="149"/>
      <c r="CJ974" s="149"/>
      <c r="CK974" s="149"/>
      <c r="CL974" s="149"/>
      <c r="CM974" s="149"/>
      <c r="CN974" s="149"/>
      <c r="CO974" s="149"/>
      <c r="CP974" s="149"/>
      <c r="CQ974" s="149"/>
      <c r="CR974" s="149"/>
      <c r="CS974" s="149"/>
      <c r="CT974" s="149"/>
      <c r="CU974" s="149"/>
      <c r="CV974" s="149"/>
      <c r="CW974" s="149"/>
      <c r="CX974" s="149"/>
      <c r="CY974" s="149"/>
      <c r="CZ974" s="149"/>
      <c r="DA974" s="149"/>
      <c r="DB974" s="149"/>
      <c r="DC974" s="149"/>
      <c r="DD974" s="149"/>
      <c r="DE974" s="149"/>
      <c r="DF974" s="149"/>
      <c r="DG974" s="149"/>
      <c r="DH974" s="149"/>
      <c r="DI974" s="149"/>
    </row>
    <row r="975" spans="1:113" s="113" customFormat="1" ht="21.75" hidden="1" customHeight="1">
      <c r="A975" s="129">
        <f>IF(B974&lt;&gt;"",COUNTA(B$6:B974),"")</f>
        <v>969</v>
      </c>
      <c r="B975" s="217">
        <v>64551</v>
      </c>
      <c r="C975" s="249" t="s">
        <v>656</v>
      </c>
      <c r="D975" s="198">
        <v>4868</v>
      </c>
      <c r="E975" s="215" t="str">
        <f>VLOOKUP($B975,'trong tai xe'!A$1:B$201,2,0)</f>
        <v>5T</v>
      </c>
      <c r="F975" s="64" t="s">
        <v>69</v>
      </c>
      <c r="G975" s="132" t="str">
        <f>VLOOKUP(F975,Destination!$B$3:$E$337,2,0)</f>
        <v>HCM(Q9)</v>
      </c>
      <c r="H975" s="133">
        <f>VLOOKUP(F975,Destination!$B$2:$E$337,4,0)</f>
        <v>27</v>
      </c>
      <c r="I975" s="133">
        <f t="shared" ref="I975:I981" si="34">ROUNDUP(H975,-1)</f>
        <v>30</v>
      </c>
      <c r="J975" s="134">
        <f>INDEX(Cost!$A$2:$G$26,MATCH(I975,Cost!$A$2:$A$26,0),MATCH($E975,Cost!$A$2:$G$2,0))</f>
        <v>691065</v>
      </c>
      <c r="K975" s="141"/>
      <c r="L975" s="142"/>
      <c r="M975" s="228">
        <f t="shared" ref="M975:M981" si="35">IF(I975="","",J975+K975)</f>
        <v>691065</v>
      </c>
      <c r="N975" s="230"/>
      <c r="O975" s="144" t="str">
        <f>VLOOKUP($F975,Destination!B$3:G$338,6,0)</f>
        <v>THÙNG</v>
      </c>
      <c r="P975" s="231"/>
      <c r="Q975" s="198"/>
      <c r="AI975" s="149"/>
      <c r="AJ975" s="149"/>
      <c r="AK975" s="149"/>
      <c r="AL975" s="149"/>
      <c r="AM975" s="149"/>
      <c r="AN975" s="149"/>
      <c r="AO975" s="149"/>
      <c r="AP975" s="149"/>
      <c r="AQ975" s="149"/>
      <c r="AR975" s="149"/>
      <c r="AS975" s="149"/>
      <c r="AT975" s="149"/>
      <c r="AU975" s="149"/>
      <c r="AV975" s="149"/>
      <c r="AW975" s="149"/>
      <c r="AX975" s="149"/>
      <c r="AY975" s="149"/>
      <c r="AZ975" s="149"/>
      <c r="BA975" s="149"/>
      <c r="BB975" s="149"/>
      <c r="BC975" s="149"/>
      <c r="BD975" s="149"/>
      <c r="BE975" s="149"/>
      <c r="BF975" s="149"/>
      <c r="BG975" s="149"/>
      <c r="BH975" s="149"/>
      <c r="BI975" s="149"/>
      <c r="BJ975" s="149"/>
      <c r="BK975" s="149"/>
      <c r="BL975" s="149"/>
      <c r="BM975" s="149"/>
      <c r="BN975" s="149"/>
      <c r="BO975" s="149"/>
      <c r="BP975" s="149"/>
      <c r="BQ975" s="149"/>
      <c r="BR975" s="149"/>
      <c r="BS975" s="149"/>
      <c r="BT975" s="149"/>
      <c r="BU975" s="149"/>
      <c r="BV975" s="149"/>
      <c r="BW975" s="149"/>
      <c r="BX975" s="149"/>
      <c r="BY975" s="149"/>
      <c r="BZ975" s="149"/>
      <c r="CA975" s="149"/>
      <c r="CB975" s="149"/>
      <c r="CC975" s="149"/>
      <c r="CD975" s="149"/>
      <c r="CE975" s="149"/>
      <c r="CF975" s="149"/>
      <c r="CG975" s="149"/>
      <c r="CH975" s="149"/>
      <c r="CI975" s="149"/>
      <c r="CJ975" s="149"/>
      <c r="CK975" s="149"/>
      <c r="CL975" s="149"/>
      <c r="CM975" s="149"/>
      <c r="CN975" s="149"/>
      <c r="CO975" s="149"/>
      <c r="CP975" s="149"/>
      <c r="CQ975" s="149"/>
      <c r="CR975" s="149"/>
      <c r="CS975" s="149"/>
      <c r="CT975" s="149"/>
      <c r="CU975" s="149"/>
      <c r="CV975" s="149"/>
      <c r="CW975" s="149"/>
      <c r="CX975" s="149"/>
      <c r="CY975" s="149"/>
      <c r="CZ975" s="149"/>
      <c r="DA975" s="149"/>
      <c r="DB975" s="149"/>
      <c r="DC975" s="149"/>
      <c r="DD975" s="149"/>
      <c r="DE975" s="149"/>
      <c r="DF975" s="149"/>
      <c r="DG975" s="149"/>
      <c r="DH975" s="149"/>
      <c r="DI975" s="149"/>
    </row>
    <row r="976" spans="1:113" s="113" customFormat="1" ht="21.75" hidden="1" customHeight="1">
      <c r="A976" s="129">
        <f>IF(B975&lt;&gt;"",COUNTA(B$6:B975),"")</f>
        <v>970</v>
      </c>
      <c r="B976" s="217">
        <v>22827</v>
      </c>
      <c r="C976" s="249" t="s">
        <v>654</v>
      </c>
      <c r="D976" s="198">
        <v>3239</v>
      </c>
      <c r="E976" s="215" t="str">
        <f>VLOOKUP($B976,'trong tai xe'!A$1:B$201,2,0)</f>
        <v>5T</v>
      </c>
      <c r="F976" s="64" t="s">
        <v>77</v>
      </c>
      <c r="G976" s="132" t="str">
        <f>VLOOKUP(F976,Destination!$B$3:$E$337,2,0)</f>
        <v>SONG THAN 3</v>
      </c>
      <c r="H976" s="133">
        <f>VLOOKUP(F976,Destination!$B$2:$E$337,4,0)</f>
        <v>24</v>
      </c>
      <c r="I976" s="133">
        <f t="shared" si="34"/>
        <v>30</v>
      </c>
      <c r="J976" s="134">
        <f>INDEX(Cost!$A$2:$G$26,MATCH(I976,Cost!$A$2:$A$26,0),MATCH($E976,Cost!$A$2:$G$2,0))</f>
        <v>691065</v>
      </c>
      <c r="K976" s="141"/>
      <c r="L976" s="142"/>
      <c r="M976" s="228">
        <f t="shared" si="35"/>
        <v>691065</v>
      </c>
      <c r="N976" s="230"/>
      <c r="O976" s="144" t="str">
        <f>VLOOKUP($F976,Destination!B$3:G$338,6,0)</f>
        <v>BOARD</v>
      </c>
      <c r="P976" s="231"/>
      <c r="Q976" s="198"/>
      <c r="AI976" s="149"/>
      <c r="AJ976" s="149"/>
      <c r="AK976" s="149"/>
      <c r="AL976" s="149"/>
      <c r="AM976" s="149"/>
      <c r="AN976" s="149"/>
      <c r="AO976" s="149"/>
      <c r="AP976" s="149"/>
      <c r="AQ976" s="149"/>
      <c r="AR976" s="149"/>
      <c r="AS976" s="149"/>
      <c r="AT976" s="149"/>
      <c r="AU976" s="149"/>
      <c r="AV976" s="149"/>
      <c r="AW976" s="149"/>
      <c r="AX976" s="149"/>
      <c r="AY976" s="149"/>
      <c r="AZ976" s="149"/>
      <c r="BA976" s="149"/>
      <c r="BB976" s="149"/>
      <c r="BC976" s="149"/>
      <c r="BD976" s="149"/>
      <c r="BE976" s="149"/>
      <c r="BF976" s="149"/>
      <c r="BG976" s="149"/>
      <c r="BH976" s="149"/>
      <c r="BI976" s="149"/>
      <c r="BJ976" s="149"/>
      <c r="BK976" s="149"/>
      <c r="BL976" s="149"/>
      <c r="BM976" s="149"/>
      <c r="BN976" s="149"/>
      <c r="BO976" s="149"/>
      <c r="BP976" s="149"/>
      <c r="BQ976" s="149"/>
      <c r="BR976" s="149"/>
      <c r="BS976" s="149"/>
      <c r="BT976" s="149"/>
      <c r="BU976" s="149"/>
      <c r="BV976" s="149"/>
      <c r="BW976" s="149"/>
      <c r="BX976" s="149"/>
      <c r="BY976" s="149"/>
      <c r="BZ976" s="149"/>
      <c r="CA976" s="149"/>
      <c r="CB976" s="149"/>
      <c r="CC976" s="149"/>
      <c r="CD976" s="149"/>
      <c r="CE976" s="149"/>
      <c r="CF976" s="149"/>
      <c r="CG976" s="149"/>
      <c r="CH976" s="149"/>
      <c r="CI976" s="149"/>
      <c r="CJ976" s="149"/>
      <c r="CK976" s="149"/>
      <c r="CL976" s="149"/>
      <c r="CM976" s="149"/>
      <c r="CN976" s="149"/>
      <c r="CO976" s="149"/>
      <c r="CP976" s="149"/>
      <c r="CQ976" s="149"/>
      <c r="CR976" s="149"/>
      <c r="CS976" s="149"/>
      <c r="CT976" s="149"/>
      <c r="CU976" s="149"/>
      <c r="CV976" s="149"/>
      <c r="CW976" s="149"/>
      <c r="CX976" s="149"/>
      <c r="CY976" s="149"/>
      <c r="CZ976" s="149"/>
      <c r="DA976" s="149"/>
      <c r="DB976" s="149"/>
      <c r="DC976" s="149"/>
      <c r="DD976" s="149"/>
      <c r="DE976" s="149"/>
      <c r="DF976" s="149"/>
      <c r="DG976" s="149"/>
      <c r="DH976" s="149"/>
      <c r="DI976" s="149"/>
    </row>
    <row r="977" spans="1:113" s="113" customFormat="1" ht="21.75" hidden="1" customHeight="1">
      <c r="A977" s="129">
        <f>IF(B976&lt;&gt;"",COUNTA(B$6:B976),"")</f>
        <v>971</v>
      </c>
      <c r="B977" s="217">
        <v>22827</v>
      </c>
      <c r="C977" s="249" t="s">
        <v>654</v>
      </c>
      <c r="D977" s="198">
        <v>3201</v>
      </c>
      <c r="E977" s="215" t="str">
        <f>VLOOKUP($B977,'trong tai xe'!A$1:B$201,2,0)</f>
        <v>5T</v>
      </c>
      <c r="F977" s="64" t="s">
        <v>99</v>
      </c>
      <c r="G977" s="132" t="str">
        <f>VLOOKUP(F977,Destination!$B$3:$E$337,2,0)</f>
        <v>Binh Duong</v>
      </c>
      <c r="H977" s="133">
        <f>VLOOKUP(F977,Destination!$B$2:$E$337,4,0)</f>
        <v>8</v>
      </c>
      <c r="I977" s="133">
        <f t="shared" si="34"/>
        <v>10</v>
      </c>
      <c r="J977" s="134">
        <f>INDEX(Cost!$A$2:$G$26,MATCH(I977,Cost!$A$2:$A$26,0),MATCH($E977,Cost!$A$2:$G$2,0))</f>
        <v>505718</v>
      </c>
      <c r="K977" s="141"/>
      <c r="L977" s="142"/>
      <c r="M977" s="228">
        <f t="shared" si="35"/>
        <v>505718</v>
      </c>
      <c r="N977" s="230"/>
      <c r="O977" s="144" t="str">
        <f>VLOOKUP($F977,Destination!B$3:G$338,6,0)</f>
        <v>BOARD</v>
      </c>
      <c r="P977" s="231"/>
      <c r="Q977" s="198"/>
      <c r="AI977" s="149"/>
      <c r="AJ977" s="149"/>
      <c r="AK977" s="149"/>
      <c r="AL977" s="149"/>
      <c r="AM977" s="149"/>
      <c r="AN977" s="149"/>
      <c r="AO977" s="149"/>
      <c r="AP977" s="149"/>
      <c r="AQ977" s="149"/>
      <c r="AR977" s="149"/>
      <c r="AS977" s="149"/>
      <c r="AT977" s="149"/>
      <c r="AU977" s="149"/>
      <c r="AV977" s="149"/>
      <c r="AW977" s="149"/>
      <c r="AX977" s="149"/>
      <c r="AY977" s="149"/>
      <c r="AZ977" s="149"/>
      <c r="BA977" s="149"/>
      <c r="BB977" s="149"/>
      <c r="BC977" s="149"/>
      <c r="BD977" s="149"/>
      <c r="BE977" s="149"/>
      <c r="BF977" s="149"/>
      <c r="BG977" s="149"/>
      <c r="BH977" s="149"/>
      <c r="BI977" s="149"/>
      <c r="BJ977" s="149"/>
      <c r="BK977" s="149"/>
      <c r="BL977" s="149"/>
      <c r="BM977" s="149"/>
      <c r="BN977" s="149"/>
      <c r="BO977" s="149"/>
      <c r="BP977" s="149"/>
      <c r="BQ977" s="149"/>
      <c r="BR977" s="149"/>
      <c r="BS977" s="149"/>
      <c r="BT977" s="149"/>
      <c r="BU977" s="149"/>
      <c r="BV977" s="149"/>
      <c r="BW977" s="149"/>
      <c r="BX977" s="149"/>
      <c r="BY977" s="149"/>
      <c r="BZ977" s="149"/>
      <c r="CA977" s="149"/>
      <c r="CB977" s="149"/>
      <c r="CC977" s="149"/>
      <c r="CD977" s="149"/>
      <c r="CE977" s="149"/>
      <c r="CF977" s="149"/>
      <c r="CG977" s="149"/>
      <c r="CH977" s="149"/>
      <c r="CI977" s="149"/>
      <c r="CJ977" s="149"/>
      <c r="CK977" s="149"/>
      <c r="CL977" s="149"/>
      <c r="CM977" s="149"/>
      <c r="CN977" s="149"/>
      <c r="CO977" s="149"/>
      <c r="CP977" s="149"/>
      <c r="CQ977" s="149"/>
      <c r="CR977" s="149"/>
      <c r="CS977" s="149"/>
      <c r="CT977" s="149"/>
      <c r="CU977" s="149"/>
      <c r="CV977" s="149"/>
      <c r="CW977" s="149"/>
      <c r="CX977" s="149"/>
      <c r="CY977" s="149"/>
      <c r="CZ977" s="149"/>
      <c r="DA977" s="149"/>
      <c r="DB977" s="149"/>
      <c r="DC977" s="149"/>
      <c r="DD977" s="149"/>
      <c r="DE977" s="149"/>
      <c r="DF977" s="149"/>
      <c r="DG977" s="149"/>
      <c r="DH977" s="149"/>
      <c r="DI977" s="149"/>
    </row>
    <row r="978" spans="1:113" s="113" customFormat="1" ht="21.75" hidden="1" customHeight="1">
      <c r="A978" s="129">
        <f>IF(B977&lt;&gt;"",COUNTA(B$6:B977),"")</f>
        <v>972</v>
      </c>
      <c r="B978" s="217">
        <v>22827</v>
      </c>
      <c r="C978" s="249" t="s">
        <v>653</v>
      </c>
      <c r="D978" s="198">
        <v>3123</v>
      </c>
      <c r="E978" s="215" t="str">
        <f>VLOOKUP($B978,'trong tai xe'!A$1:B$201,2,0)</f>
        <v>5T</v>
      </c>
      <c r="F978" s="64" t="s">
        <v>103</v>
      </c>
      <c r="G978" s="132" t="str">
        <f>VLOOKUP(F978,Destination!$B$3:$E$337,2,0)</f>
        <v>Binh Duong</v>
      </c>
      <c r="H978" s="133">
        <f>VLOOKUP(F978,Destination!$B$2:$E$337,4,0)</f>
        <v>25</v>
      </c>
      <c r="I978" s="133">
        <f t="shared" si="34"/>
        <v>30</v>
      </c>
      <c r="J978" s="134">
        <f>INDEX(Cost!$A$2:$G$26,MATCH(I978,Cost!$A$2:$A$26,0),MATCH($E978,Cost!$A$2:$G$2,0))</f>
        <v>691065</v>
      </c>
      <c r="K978" s="141"/>
      <c r="L978" s="142"/>
      <c r="M978" s="228">
        <f t="shared" si="35"/>
        <v>691065</v>
      </c>
      <c r="N978" s="230"/>
      <c r="O978" s="144" t="str">
        <f>VLOOKUP($F978,Destination!B$3:G$338,6,0)</f>
        <v>BOARD</v>
      </c>
      <c r="P978" s="231"/>
      <c r="Q978" s="198"/>
      <c r="AI978" s="149"/>
      <c r="AJ978" s="149"/>
      <c r="AK978" s="149"/>
      <c r="AL978" s="149"/>
      <c r="AM978" s="149"/>
      <c r="AN978" s="149"/>
      <c r="AO978" s="149"/>
      <c r="AP978" s="149"/>
      <c r="AQ978" s="149"/>
      <c r="AR978" s="149"/>
      <c r="AS978" s="149"/>
      <c r="AT978" s="149"/>
      <c r="AU978" s="149"/>
      <c r="AV978" s="149"/>
      <c r="AW978" s="149"/>
      <c r="AX978" s="149"/>
      <c r="AY978" s="149"/>
      <c r="AZ978" s="149"/>
      <c r="BA978" s="149"/>
      <c r="BB978" s="149"/>
      <c r="BC978" s="149"/>
      <c r="BD978" s="149"/>
      <c r="BE978" s="149"/>
      <c r="BF978" s="149"/>
      <c r="BG978" s="149"/>
      <c r="BH978" s="149"/>
      <c r="BI978" s="149"/>
      <c r="BJ978" s="149"/>
      <c r="BK978" s="149"/>
      <c r="BL978" s="149"/>
      <c r="BM978" s="149"/>
      <c r="BN978" s="149"/>
      <c r="BO978" s="149"/>
      <c r="BP978" s="149"/>
      <c r="BQ978" s="149"/>
      <c r="BR978" s="149"/>
      <c r="BS978" s="149"/>
      <c r="BT978" s="149"/>
      <c r="BU978" s="149"/>
      <c r="BV978" s="149"/>
      <c r="BW978" s="149"/>
      <c r="BX978" s="149"/>
      <c r="BY978" s="149"/>
      <c r="BZ978" s="149"/>
      <c r="CA978" s="149"/>
      <c r="CB978" s="149"/>
      <c r="CC978" s="149"/>
      <c r="CD978" s="149"/>
      <c r="CE978" s="149"/>
      <c r="CF978" s="149"/>
      <c r="CG978" s="149"/>
      <c r="CH978" s="149"/>
      <c r="CI978" s="149"/>
      <c r="CJ978" s="149"/>
      <c r="CK978" s="149"/>
      <c r="CL978" s="149"/>
      <c r="CM978" s="149"/>
      <c r="CN978" s="149"/>
      <c r="CO978" s="149"/>
      <c r="CP978" s="149"/>
      <c r="CQ978" s="149"/>
      <c r="CR978" s="149"/>
      <c r="CS978" s="149"/>
      <c r="CT978" s="149"/>
      <c r="CU978" s="149"/>
      <c r="CV978" s="149"/>
      <c r="CW978" s="149"/>
      <c r="CX978" s="149"/>
      <c r="CY978" s="149"/>
      <c r="CZ978" s="149"/>
      <c r="DA978" s="149"/>
      <c r="DB978" s="149"/>
      <c r="DC978" s="149"/>
      <c r="DD978" s="149"/>
      <c r="DE978" s="149"/>
      <c r="DF978" s="149"/>
      <c r="DG978" s="149"/>
      <c r="DH978" s="149"/>
      <c r="DI978" s="149"/>
    </row>
    <row r="979" spans="1:113" s="113" customFormat="1" ht="21.75" hidden="1" customHeight="1">
      <c r="A979" s="129">
        <f>IF(B978&lt;&gt;"",COUNTA(B$6:B978),"")</f>
        <v>973</v>
      </c>
      <c r="B979" s="217">
        <v>20669</v>
      </c>
      <c r="C979" s="249" t="s">
        <v>657</v>
      </c>
      <c r="D979" s="198">
        <v>4737</v>
      </c>
      <c r="E979" s="215" t="str">
        <f>VLOOKUP($B979,'trong tai xe'!A$1:B$201,2,0)</f>
        <v>2.5T</v>
      </c>
      <c r="F979" s="64" t="s">
        <v>133</v>
      </c>
      <c r="G979" s="132" t="str">
        <f>VLOOKUP(F979,Destination!$B$3:$E$337,2,0)</f>
        <v>DI AN</v>
      </c>
      <c r="H979" s="133">
        <f>VLOOKUP(F979,Destination!$B$2:$E$337,4,0)</f>
        <v>6</v>
      </c>
      <c r="I979" s="133">
        <f t="shared" si="34"/>
        <v>10</v>
      </c>
      <c r="J979" s="134">
        <f>INDEX(Cost!$A$2:$G$26,MATCH(I979,Cost!$A$2:$A$26,0),MATCH($E979,Cost!$A$2:$G$2,0))</f>
        <v>375157</v>
      </c>
      <c r="K979" s="141"/>
      <c r="L979" s="142"/>
      <c r="M979" s="228">
        <f t="shared" si="35"/>
        <v>375157</v>
      </c>
      <c r="N979" s="230"/>
      <c r="O979" s="144">
        <f>VLOOKUP($F979,Destination!B$3:G$338,6,0)</f>
        <v>0</v>
      </c>
      <c r="P979" s="231"/>
      <c r="Q979" s="198"/>
      <c r="AI979" s="149"/>
      <c r="AJ979" s="149"/>
      <c r="AK979" s="149"/>
      <c r="AL979" s="149"/>
      <c r="AM979" s="149"/>
      <c r="AN979" s="149"/>
      <c r="AO979" s="149"/>
      <c r="AP979" s="149"/>
      <c r="AQ979" s="149"/>
      <c r="AR979" s="149"/>
      <c r="AS979" s="149"/>
      <c r="AT979" s="149"/>
      <c r="AU979" s="149"/>
      <c r="AV979" s="149"/>
      <c r="AW979" s="149"/>
      <c r="AX979" s="149"/>
      <c r="AY979" s="149"/>
      <c r="AZ979" s="149"/>
      <c r="BA979" s="149"/>
      <c r="BB979" s="149"/>
      <c r="BC979" s="149"/>
      <c r="BD979" s="149"/>
      <c r="BE979" s="149"/>
      <c r="BF979" s="149"/>
      <c r="BG979" s="149"/>
      <c r="BH979" s="149"/>
      <c r="BI979" s="149"/>
      <c r="BJ979" s="149"/>
      <c r="BK979" s="149"/>
      <c r="BL979" s="149"/>
      <c r="BM979" s="149"/>
      <c r="BN979" s="149"/>
      <c r="BO979" s="149"/>
      <c r="BP979" s="149"/>
      <c r="BQ979" s="149"/>
      <c r="BR979" s="149"/>
      <c r="BS979" s="149"/>
      <c r="BT979" s="149"/>
      <c r="BU979" s="149"/>
      <c r="BV979" s="149"/>
      <c r="BW979" s="149"/>
      <c r="BX979" s="149"/>
      <c r="BY979" s="149"/>
      <c r="BZ979" s="149"/>
      <c r="CA979" s="149"/>
      <c r="CB979" s="149"/>
      <c r="CC979" s="149"/>
      <c r="CD979" s="149"/>
      <c r="CE979" s="149"/>
      <c r="CF979" s="149"/>
      <c r="CG979" s="149"/>
      <c r="CH979" s="149"/>
      <c r="CI979" s="149"/>
      <c r="CJ979" s="149"/>
      <c r="CK979" s="149"/>
      <c r="CL979" s="149"/>
      <c r="CM979" s="149"/>
      <c r="CN979" s="149"/>
      <c r="CO979" s="149"/>
      <c r="CP979" s="149"/>
      <c r="CQ979" s="149"/>
      <c r="CR979" s="149"/>
      <c r="CS979" s="149"/>
      <c r="CT979" s="149"/>
      <c r="CU979" s="149"/>
      <c r="CV979" s="149"/>
      <c r="CW979" s="149"/>
      <c r="CX979" s="149"/>
      <c r="CY979" s="149"/>
      <c r="CZ979" s="149"/>
      <c r="DA979" s="149"/>
      <c r="DB979" s="149"/>
      <c r="DC979" s="149"/>
      <c r="DD979" s="149"/>
      <c r="DE979" s="149"/>
      <c r="DF979" s="149"/>
      <c r="DG979" s="149"/>
      <c r="DH979" s="149"/>
      <c r="DI979" s="149"/>
    </row>
    <row r="980" spans="1:113" s="113" customFormat="1" ht="21.75" hidden="1" customHeight="1">
      <c r="A980" s="129">
        <f>IF(B979&lt;&gt;"",COUNTA(B$6:B979),"")</f>
        <v>974</v>
      </c>
      <c r="B980" s="217">
        <v>20669</v>
      </c>
      <c r="C980" s="249" t="s">
        <v>647</v>
      </c>
      <c r="D980" s="198">
        <v>4531</v>
      </c>
      <c r="E980" s="215" t="str">
        <f>VLOOKUP($B980,'trong tai xe'!A$1:B$201,2,0)</f>
        <v>2.5T</v>
      </c>
      <c r="F980" s="64" t="s">
        <v>136</v>
      </c>
      <c r="G980" s="132" t="str">
        <f>VLOOKUP(F980,Destination!$B$3:$E$337,2,0)</f>
        <v>Tan Uyen</v>
      </c>
      <c r="H980" s="133">
        <f>VLOOKUP(F980,Destination!$B$2:$E$337,4,0)</f>
        <v>32</v>
      </c>
      <c r="I980" s="133">
        <f t="shared" si="34"/>
        <v>40</v>
      </c>
      <c r="J980" s="134">
        <f>INDEX(Cost!$A$2:$G$26,MATCH(I980,Cost!$A$2:$A$26,0),MATCH($E980,Cost!$A$2:$G$2,0))</f>
        <v>579395</v>
      </c>
      <c r="K980" s="141"/>
      <c r="L980" s="142"/>
      <c r="M980" s="228">
        <f t="shared" si="35"/>
        <v>579395</v>
      </c>
      <c r="N980" s="230"/>
      <c r="O980" s="144" t="str">
        <f>VLOOKUP($F980,Destination!B$3:G$338,6,0)</f>
        <v>THÙNG</v>
      </c>
      <c r="P980" s="231"/>
      <c r="Q980" s="198"/>
      <c r="AI980" s="149"/>
      <c r="AJ980" s="149"/>
      <c r="AK980" s="149"/>
      <c r="AL980" s="149"/>
      <c r="AM980" s="149"/>
      <c r="AN980" s="149"/>
      <c r="AO980" s="149"/>
      <c r="AP980" s="149"/>
      <c r="AQ980" s="149"/>
      <c r="AR980" s="149"/>
      <c r="AS980" s="149"/>
      <c r="AT980" s="149"/>
      <c r="AU980" s="149"/>
      <c r="AV980" s="149"/>
      <c r="AW980" s="149"/>
      <c r="AX980" s="149"/>
      <c r="AY980" s="149"/>
      <c r="AZ980" s="149"/>
      <c r="BA980" s="149"/>
      <c r="BB980" s="149"/>
      <c r="BC980" s="149"/>
      <c r="BD980" s="149"/>
      <c r="BE980" s="149"/>
      <c r="BF980" s="149"/>
      <c r="BG980" s="149"/>
      <c r="BH980" s="149"/>
      <c r="BI980" s="149"/>
      <c r="BJ980" s="149"/>
      <c r="BK980" s="149"/>
      <c r="BL980" s="149"/>
      <c r="BM980" s="149"/>
      <c r="BN980" s="149"/>
      <c r="BO980" s="149"/>
      <c r="BP980" s="149"/>
      <c r="BQ980" s="149"/>
      <c r="BR980" s="149"/>
      <c r="BS980" s="149"/>
      <c r="BT980" s="149"/>
      <c r="BU980" s="149"/>
      <c r="BV980" s="149"/>
      <c r="BW980" s="149"/>
      <c r="BX980" s="149"/>
      <c r="BY980" s="149"/>
      <c r="BZ980" s="149"/>
      <c r="CA980" s="149"/>
      <c r="CB980" s="149"/>
      <c r="CC980" s="149"/>
      <c r="CD980" s="149"/>
      <c r="CE980" s="149"/>
      <c r="CF980" s="149"/>
      <c r="CG980" s="149"/>
      <c r="CH980" s="149"/>
      <c r="CI980" s="149"/>
      <c r="CJ980" s="149"/>
      <c r="CK980" s="149"/>
      <c r="CL980" s="149"/>
      <c r="CM980" s="149"/>
      <c r="CN980" s="149"/>
      <c r="CO980" s="149"/>
      <c r="CP980" s="149"/>
      <c r="CQ980" s="149"/>
      <c r="CR980" s="149"/>
      <c r="CS980" s="149"/>
      <c r="CT980" s="149"/>
      <c r="CU980" s="149"/>
      <c r="CV980" s="149"/>
      <c r="CW980" s="149"/>
      <c r="CX980" s="149"/>
      <c r="CY980" s="149"/>
      <c r="CZ980" s="149"/>
      <c r="DA980" s="149"/>
      <c r="DB980" s="149"/>
      <c r="DC980" s="149"/>
      <c r="DD980" s="149"/>
      <c r="DE980" s="149"/>
      <c r="DF980" s="149"/>
      <c r="DG980" s="149"/>
      <c r="DH980" s="149"/>
      <c r="DI980" s="149"/>
    </row>
    <row r="981" spans="1:113" s="113" customFormat="1" ht="21.75" hidden="1" customHeight="1">
      <c r="A981" s="129">
        <f>IF(B980&lt;&gt;"",COUNTA(B$6:B980),"")</f>
        <v>975</v>
      </c>
      <c r="B981" s="217">
        <v>22827</v>
      </c>
      <c r="C981" s="249" t="s">
        <v>655</v>
      </c>
      <c r="D981" s="198">
        <v>4883</v>
      </c>
      <c r="E981" s="215" t="str">
        <f>VLOOKUP($B981,'trong tai xe'!A$1:B$201,2,0)</f>
        <v>5T</v>
      </c>
      <c r="F981" s="262" t="s">
        <v>96</v>
      </c>
      <c r="G981" s="132" t="str">
        <f>VLOOKUP(F981,Destination!$B$3:$E$337,2,0)</f>
        <v>SONG THAN</v>
      </c>
      <c r="H981" s="133">
        <f>VLOOKUP(F981,Destination!$B$2:$E$337,4,0)</f>
        <v>17</v>
      </c>
      <c r="I981" s="133">
        <f t="shared" si="34"/>
        <v>20</v>
      </c>
      <c r="J981" s="134">
        <f>INDEX(Cost!$A$2:$G$26,MATCH(I981,Cost!$A$2:$A$26,0),MATCH($E981,Cost!$A$2:$G$2,0))</f>
        <v>604857</v>
      </c>
      <c r="K981" s="141"/>
      <c r="L981" s="142"/>
      <c r="M981" s="228">
        <f t="shared" si="35"/>
        <v>604857</v>
      </c>
      <c r="N981" s="230"/>
      <c r="O981" s="144" t="str">
        <f>VLOOKUP($F981,Destination!B$3:G$338,6,0)</f>
        <v>THÙNG</v>
      </c>
      <c r="P981" s="231"/>
      <c r="Q981" s="198"/>
      <c r="AI981" s="149"/>
      <c r="AJ981" s="149"/>
      <c r="AK981" s="149"/>
      <c r="AL981" s="149"/>
      <c r="AM981" s="149"/>
      <c r="AN981" s="149"/>
      <c r="AO981" s="149"/>
      <c r="AP981" s="149"/>
      <c r="AQ981" s="149"/>
      <c r="AR981" s="149"/>
      <c r="AS981" s="149"/>
      <c r="AT981" s="149"/>
      <c r="AU981" s="149"/>
      <c r="AV981" s="149"/>
      <c r="AW981" s="149"/>
      <c r="AX981" s="149"/>
      <c r="AY981" s="149"/>
      <c r="AZ981" s="149"/>
      <c r="BA981" s="149"/>
      <c r="BB981" s="149"/>
      <c r="BC981" s="149"/>
      <c r="BD981" s="149"/>
      <c r="BE981" s="149"/>
      <c r="BF981" s="149"/>
      <c r="BG981" s="149"/>
      <c r="BH981" s="149"/>
      <c r="BI981" s="149"/>
      <c r="BJ981" s="149"/>
      <c r="BK981" s="149"/>
      <c r="BL981" s="149"/>
      <c r="BM981" s="149"/>
      <c r="BN981" s="149"/>
      <c r="BO981" s="149"/>
      <c r="BP981" s="149"/>
      <c r="BQ981" s="149"/>
      <c r="BR981" s="149"/>
      <c r="BS981" s="149"/>
      <c r="BT981" s="149"/>
      <c r="BU981" s="149"/>
      <c r="BV981" s="149"/>
      <c r="BW981" s="149"/>
      <c r="BX981" s="149"/>
      <c r="BY981" s="149"/>
      <c r="BZ981" s="149"/>
      <c r="CA981" s="149"/>
      <c r="CB981" s="149"/>
      <c r="CC981" s="149"/>
      <c r="CD981" s="149"/>
      <c r="CE981" s="149"/>
      <c r="CF981" s="149"/>
      <c r="CG981" s="149"/>
      <c r="CH981" s="149"/>
      <c r="CI981" s="149"/>
      <c r="CJ981" s="149"/>
      <c r="CK981" s="149"/>
      <c r="CL981" s="149"/>
      <c r="CM981" s="149"/>
      <c r="CN981" s="149"/>
      <c r="CO981" s="149"/>
      <c r="CP981" s="149"/>
      <c r="CQ981" s="149"/>
      <c r="CR981" s="149"/>
      <c r="CS981" s="149"/>
      <c r="CT981" s="149"/>
      <c r="CU981" s="149"/>
      <c r="CV981" s="149"/>
      <c r="CW981" s="149"/>
      <c r="CX981" s="149"/>
      <c r="CY981" s="149"/>
      <c r="CZ981" s="149"/>
      <c r="DA981" s="149"/>
      <c r="DB981" s="149"/>
      <c r="DC981" s="149"/>
      <c r="DD981" s="149"/>
      <c r="DE981" s="149"/>
      <c r="DF981" s="149"/>
      <c r="DG981" s="149"/>
      <c r="DH981" s="149"/>
      <c r="DI981" s="149"/>
    </row>
    <row r="982" spans="1:113" s="114" customFormat="1" ht="24" hidden="1" customHeight="1">
      <c r="A982" s="234"/>
      <c r="B982" s="422" t="s">
        <v>144</v>
      </c>
      <c r="C982" s="423"/>
      <c r="D982" s="422"/>
      <c r="E982" s="422"/>
      <c r="F982" s="422"/>
      <c r="G982" s="422"/>
      <c r="H982" s="235">
        <f>SUM(H7:H981)</f>
        <v>37346</v>
      </c>
      <c r="I982" s="235">
        <f>SUM(I7:I981)</f>
        <v>41440</v>
      </c>
      <c r="J982" s="239">
        <f>SUM(J7:J981)</f>
        <v>704358858.39999986</v>
      </c>
      <c r="K982" s="235">
        <f>SUM(K7:K10)</f>
        <v>0</v>
      </c>
      <c r="L982" s="235"/>
      <c r="M982" s="240">
        <f>SUM(M7:M981)</f>
        <v>707930325.29999995</v>
      </c>
      <c r="N982" s="241">
        <f>SUM(N7:N10)</f>
        <v>0</v>
      </c>
      <c r="O982" s="241"/>
      <c r="P982" s="234"/>
      <c r="Q982" s="246"/>
      <c r="R982" s="165"/>
      <c r="S982" s="165"/>
      <c r="T982" s="165"/>
      <c r="U982" s="165"/>
      <c r="V982" s="165"/>
      <c r="W982" s="165"/>
      <c r="X982" s="165"/>
      <c r="Y982" s="165"/>
      <c r="Z982" s="165"/>
      <c r="AA982" s="165"/>
      <c r="AB982" s="165"/>
      <c r="AC982" s="165"/>
      <c r="AD982" s="165"/>
      <c r="AE982" s="165"/>
      <c r="AF982" s="165"/>
      <c r="AG982" s="165"/>
      <c r="AH982" s="165"/>
      <c r="AI982" s="170"/>
      <c r="AJ982" s="170"/>
      <c r="AK982" s="170"/>
      <c r="AL982" s="170"/>
      <c r="AM982" s="170"/>
      <c r="AN982" s="170"/>
      <c r="AO982" s="170"/>
      <c r="AP982" s="170"/>
      <c r="AQ982" s="170"/>
      <c r="AR982" s="170"/>
      <c r="AS982" s="170"/>
      <c r="AT982" s="170"/>
      <c r="AU982" s="170"/>
      <c r="AV982" s="170"/>
      <c r="AW982" s="170"/>
      <c r="AX982" s="170"/>
      <c r="AY982" s="170"/>
      <c r="AZ982" s="170"/>
      <c r="BA982" s="170"/>
      <c r="BB982" s="170"/>
      <c r="BC982" s="170"/>
      <c r="BD982" s="170"/>
      <c r="BE982" s="170"/>
      <c r="BF982" s="170"/>
      <c r="BG982" s="170"/>
      <c r="BH982" s="170"/>
      <c r="BI982" s="170"/>
      <c r="BJ982" s="170"/>
      <c r="BK982" s="170"/>
      <c r="BL982" s="170"/>
      <c r="BM982" s="170"/>
      <c r="BN982" s="170"/>
      <c r="BO982" s="170"/>
      <c r="BP982" s="170"/>
      <c r="BQ982" s="170"/>
      <c r="BR982" s="170"/>
      <c r="BS982" s="170"/>
      <c r="BT982" s="170"/>
      <c r="BU982" s="170"/>
      <c r="BV982" s="170"/>
      <c r="BW982" s="170"/>
      <c r="BX982" s="170"/>
      <c r="BY982" s="170"/>
      <c r="BZ982" s="170"/>
      <c r="CA982" s="170"/>
      <c r="CB982" s="170"/>
      <c r="CC982" s="170"/>
      <c r="CD982" s="170"/>
      <c r="CE982" s="170"/>
      <c r="CF982" s="170"/>
      <c r="CG982" s="170"/>
      <c r="CH982" s="170"/>
      <c r="CI982" s="170"/>
      <c r="CJ982" s="170"/>
      <c r="CK982" s="170"/>
      <c r="CL982" s="170"/>
      <c r="CM982" s="170"/>
      <c r="CN982" s="170"/>
      <c r="CO982" s="170"/>
      <c r="CP982" s="170"/>
      <c r="CQ982" s="170"/>
      <c r="CR982" s="170"/>
      <c r="CS982" s="170"/>
      <c r="CT982" s="170"/>
      <c r="CU982" s="170"/>
      <c r="CV982" s="170"/>
      <c r="CW982" s="170"/>
      <c r="CX982" s="170"/>
      <c r="CY982" s="170"/>
      <c r="CZ982" s="170"/>
      <c r="DA982" s="170"/>
      <c r="DB982" s="170"/>
      <c r="DC982" s="170"/>
      <c r="DD982" s="170"/>
      <c r="DE982" s="170"/>
      <c r="DF982" s="170"/>
      <c r="DG982" s="170"/>
      <c r="DH982" s="170"/>
      <c r="DI982" s="170"/>
    </row>
    <row r="983" spans="1:113" s="114" customFormat="1" ht="11.25" customHeight="1">
      <c r="A983" s="153"/>
      <c r="B983" s="236"/>
      <c r="C983" s="250"/>
      <c r="D983" s="237"/>
      <c r="E983" s="154"/>
      <c r="F983" s="154"/>
      <c r="G983" s="154"/>
      <c r="H983" s="155"/>
      <c r="I983" s="155"/>
      <c r="J983" s="155"/>
      <c r="K983" s="155"/>
      <c r="L983" s="155"/>
      <c r="M983" s="242"/>
      <c r="N983" s="166"/>
      <c r="O983" s="166"/>
      <c r="P983" s="153"/>
      <c r="Q983" s="165"/>
      <c r="R983" s="165"/>
      <c r="S983" s="165"/>
      <c r="T983" s="165"/>
      <c r="U983" s="165"/>
      <c r="V983" s="165"/>
      <c r="W983" s="165"/>
      <c r="X983" s="165"/>
      <c r="Y983" s="165"/>
      <c r="Z983" s="165"/>
      <c r="AA983" s="165"/>
      <c r="AB983" s="165"/>
      <c r="AC983" s="165"/>
      <c r="AD983" s="165"/>
      <c r="AE983" s="165"/>
      <c r="AF983" s="165"/>
      <c r="AG983" s="165"/>
      <c r="AH983" s="165"/>
      <c r="AI983" s="165"/>
      <c r="AJ983" s="165"/>
      <c r="AK983" s="165"/>
      <c r="AL983" s="165"/>
      <c r="AM983" s="165"/>
      <c r="AN983" s="165"/>
      <c r="AO983" s="165"/>
      <c r="AP983" s="165"/>
      <c r="AQ983" s="165"/>
      <c r="AR983" s="165"/>
      <c r="AS983" s="165"/>
      <c r="AT983" s="165"/>
      <c r="AU983" s="165"/>
      <c r="AV983" s="165"/>
      <c r="AW983" s="165"/>
      <c r="AX983" s="165"/>
      <c r="AY983" s="165"/>
      <c r="AZ983" s="165"/>
      <c r="BA983" s="165"/>
      <c r="BB983" s="165"/>
      <c r="BC983" s="165"/>
      <c r="BD983" s="165"/>
      <c r="BE983" s="165"/>
      <c r="BF983" s="165"/>
      <c r="BG983" s="165"/>
      <c r="BH983" s="165"/>
      <c r="BI983" s="165"/>
      <c r="BJ983" s="165"/>
      <c r="BK983" s="165"/>
      <c r="BL983" s="165"/>
      <c r="BM983" s="165"/>
      <c r="BN983" s="165"/>
      <c r="BO983" s="165"/>
      <c r="BP983" s="165"/>
      <c r="BQ983" s="165"/>
      <c r="BR983" s="165"/>
      <c r="BS983" s="165"/>
      <c r="BT983" s="165"/>
      <c r="BU983" s="165"/>
      <c r="BV983" s="165"/>
      <c r="BW983" s="165"/>
      <c r="BX983" s="165"/>
      <c r="BY983" s="165"/>
      <c r="BZ983" s="165"/>
      <c r="CA983" s="165"/>
      <c r="CB983" s="165"/>
      <c r="CC983" s="165"/>
      <c r="CD983" s="165"/>
      <c r="CE983" s="165"/>
      <c r="CF983" s="165"/>
      <c r="CG983" s="165"/>
      <c r="CH983" s="165"/>
      <c r="CI983" s="165"/>
      <c r="CJ983" s="165"/>
      <c r="CK983" s="165"/>
      <c r="CL983" s="165"/>
      <c r="CM983" s="165"/>
      <c r="CN983" s="165"/>
      <c r="CO983" s="165"/>
      <c r="CP983" s="165"/>
      <c r="CQ983" s="165"/>
      <c r="CR983" s="165"/>
      <c r="CS983" s="165"/>
      <c r="CT983" s="165"/>
      <c r="CU983" s="165"/>
      <c r="CV983" s="165"/>
      <c r="CW983" s="165"/>
      <c r="CX983" s="165"/>
      <c r="CY983" s="165"/>
      <c r="CZ983" s="165"/>
      <c r="DA983" s="165"/>
      <c r="DB983" s="165"/>
      <c r="DC983" s="165"/>
      <c r="DD983" s="165"/>
      <c r="DE983" s="165"/>
      <c r="DF983" s="165"/>
      <c r="DG983" s="165"/>
      <c r="DH983" s="165"/>
      <c r="DI983" s="165"/>
    </row>
    <row r="984" spans="1:113" ht="13.5" customHeight="1">
      <c r="G984" s="115"/>
      <c r="H984" s="115"/>
      <c r="I984" s="115"/>
      <c r="K984" s="167" t="s">
        <v>145</v>
      </c>
      <c r="M984" s="243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  <c r="AD984" s="61"/>
      <c r="AE984" s="61"/>
      <c r="AF984" s="61"/>
      <c r="AG984" s="61"/>
      <c r="AH984" s="61"/>
    </row>
    <row r="985" spans="1:113" ht="13.5" customHeight="1">
      <c r="F985" s="156" t="s">
        <v>146</v>
      </c>
      <c r="G985" s="157"/>
      <c r="H985" s="424" t="s">
        <v>147</v>
      </c>
      <c r="I985" s="424"/>
      <c r="K985" s="167" t="s">
        <v>148</v>
      </c>
      <c r="M985" s="244">
        <f>COUNT(A6:A910)</f>
        <v>903</v>
      </c>
    </row>
    <row r="986" spans="1:113" ht="13.5" customHeight="1">
      <c r="F986" s="116"/>
      <c r="G986" s="116"/>
      <c r="I986" s="115"/>
      <c r="K986" s="167"/>
      <c r="M986" s="245"/>
    </row>
    <row r="987" spans="1:113" ht="13.5" customHeight="1">
      <c r="F987" s="238"/>
      <c r="G987" s="159"/>
      <c r="H987" s="160"/>
      <c r="I987" s="115"/>
      <c r="K987" s="167" t="s">
        <v>149</v>
      </c>
      <c r="M987" s="244">
        <f>M982</f>
        <v>707930325.29999995</v>
      </c>
    </row>
    <row r="988" spans="1:113" ht="13.5" customHeight="1">
      <c r="F988" s="238"/>
      <c r="G988" s="159"/>
      <c r="H988" s="160"/>
      <c r="I988" s="115"/>
      <c r="K988" s="167"/>
    </row>
    <row r="989" spans="1:113" ht="13.5" customHeight="1">
      <c r="F989" s="238"/>
      <c r="G989" s="159"/>
      <c r="H989" s="160"/>
    </row>
    <row r="991" spans="1:113" ht="13.5" customHeight="1">
      <c r="M991" s="203" t="e">
        <f>M987+'XE APV GIAO HANG TAN A'!#REF!</f>
        <v>#REF!</v>
      </c>
    </row>
    <row r="996" spans="8:10" ht="15.75">
      <c r="H996" s="294" t="s">
        <v>658</v>
      </c>
      <c r="I996" s="295" t="s">
        <v>660</v>
      </c>
      <c r="J996"/>
    </row>
    <row r="997" spans="8:10" ht="15.75">
      <c r="H997" s="296">
        <v>1018</v>
      </c>
      <c r="I997" s="299">
        <v>23065256.480000004</v>
      </c>
      <c r="J997"/>
    </row>
    <row r="998" spans="8:10" ht="15.75">
      <c r="H998" s="297">
        <v>1096</v>
      </c>
      <c r="I998" s="300">
        <v>26662483.14687999</v>
      </c>
      <c r="J998"/>
    </row>
    <row r="999" spans="8:10" ht="15.75">
      <c r="H999" s="297">
        <v>2634</v>
      </c>
      <c r="I999" s="300">
        <v>26668497.018800002</v>
      </c>
      <c r="J999"/>
    </row>
    <row r="1000" spans="8:10" ht="15.75">
      <c r="H1000" s="297">
        <v>2959</v>
      </c>
      <c r="I1000" s="300">
        <v>27208139.369599983</v>
      </c>
      <c r="J1000"/>
    </row>
    <row r="1001" spans="8:10" ht="15.75">
      <c r="H1001" s="297">
        <v>3094</v>
      </c>
      <c r="I1001" s="300">
        <v>66339779.979200006</v>
      </c>
      <c r="J1001"/>
    </row>
    <row r="1002" spans="8:10" ht="15.75">
      <c r="H1002" s="297">
        <v>3297</v>
      </c>
      <c r="I1002" s="300">
        <v>38186740.75999999</v>
      </c>
      <c r="J1002"/>
    </row>
    <row r="1003" spans="8:10" ht="15.75">
      <c r="H1003" s="297">
        <v>4662</v>
      </c>
      <c r="I1003" s="300">
        <v>27088289.912879981</v>
      </c>
      <c r="J1003"/>
    </row>
    <row r="1004" spans="8:10" ht="15.75">
      <c r="H1004" s="297">
        <v>5535</v>
      </c>
      <c r="I1004" s="300">
        <v>21351148.236879993</v>
      </c>
      <c r="J1004"/>
    </row>
    <row r="1005" spans="8:10" ht="15.75">
      <c r="H1005" s="297">
        <v>6359</v>
      </c>
      <c r="I1005" s="300">
        <v>2817445.12</v>
      </c>
      <c r="J1005"/>
    </row>
    <row r="1006" spans="8:10" ht="15.75">
      <c r="H1006" s="297">
        <v>6468</v>
      </c>
      <c r="I1006" s="300">
        <v>1166200</v>
      </c>
      <c r="J1006"/>
    </row>
    <row r="1007" spans="8:10" ht="15.75">
      <c r="H1007" s="297">
        <v>6969</v>
      </c>
      <c r="I1007" s="300">
        <v>2332400</v>
      </c>
      <c r="J1007"/>
    </row>
    <row r="1008" spans="8:10" ht="15.75">
      <c r="H1008" s="297">
        <v>6980</v>
      </c>
      <c r="I1008" s="300">
        <v>23318063.159999996</v>
      </c>
      <c r="J1008"/>
    </row>
    <row r="1009" spans="8:10" ht="15.75">
      <c r="H1009" s="297">
        <v>7138</v>
      </c>
      <c r="I1009" s="300">
        <v>36798319.487999998</v>
      </c>
      <c r="J1009"/>
    </row>
    <row r="1010" spans="8:10" ht="15.75">
      <c r="H1010" s="297">
        <v>8548</v>
      </c>
      <c r="I1010" s="300">
        <v>19735863.279999997</v>
      </c>
      <c r="J1010"/>
    </row>
    <row r="1011" spans="8:10" ht="15.75">
      <c r="H1011" s="297">
        <v>8561</v>
      </c>
      <c r="I1011" s="300">
        <v>34800583.803999998</v>
      </c>
      <c r="J1011"/>
    </row>
    <row r="1012" spans="8:10" ht="15.75">
      <c r="H1012" s="297">
        <v>9338</v>
      </c>
      <c r="I1012" s="300">
        <v>11515170.7552</v>
      </c>
      <c r="J1012"/>
    </row>
    <row r="1013" spans="8:10" ht="15.75">
      <c r="H1013" s="297">
        <v>9794</v>
      </c>
      <c r="I1013" s="300">
        <v>24362092.851599995</v>
      </c>
      <c r="J1013"/>
    </row>
    <row r="1014" spans="8:10" ht="13.5" customHeight="1">
      <c r="H1014" s="297">
        <v>10658</v>
      </c>
      <c r="I1014" s="300">
        <v>35141651.479199998</v>
      </c>
    </row>
    <row r="1015" spans="8:10" ht="13.5" customHeight="1">
      <c r="H1015" s="297">
        <v>11201</v>
      </c>
      <c r="I1015" s="300">
        <v>1166200</v>
      </c>
    </row>
    <row r="1016" spans="8:10" ht="13.5" customHeight="1">
      <c r="H1016" s="297">
        <v>11671</v>
      </c>
      <c r="I1016" s="300">
        <v>900000</v>
      </c>
    </row>
    <row r="1017" spans="8:10" ht="13.5" customHeight="1">
      <c r="H1017" s="297">
        <v>12156</v>
      </c>
      <c r="I1017" s="300">
        <v>616806.12</v>
      </c>
    </row>
    <row r="1018" spans="8:10" ht="13.5" customHeight="1">
      <c r="H1018" s="297">
        <v>12803</v>
      </c>
      <c r="I1018" s="300">
        <v>19453466.970000003</v>
      </c>
    </row>
    <row r="1019" spans="8:10" ht="13.5" customHeight="1">
      <c r="H1019" s="297">
        <v>13650</v>
      </c>
      <c r="I1019" s="300">
        <v>23332056.971999992</v>
      </c>
    </row>
    <row r="1020" spans="8:10" ht="13.5" customHeight="1">
      <c r="H1020" s="297">
        <v>13780</v>
      </c>
      <c r="I1020" s="300">
        <v>22556914.800000001</v>
      </c>
    </row>
    <row r="1021" spans="8:10" ht="13.5" customHeight="1">
      <c r="H1021" s="297">
        <v>14459</v>
      </c>
      <c r="I1021" s="300">
        <v>20445243.728</v>
      </c>
    </row>
    <row r="1022" spans="8:10" ht="13.5" customHeight="1">
      <c r="H1022" s="297">
        <v>15469</v>
      </c>
      <c r="I1022" s="300">
        <v>22224257.284879997</v>
      </c>
    </row>
    <row r="1023" spans="8:10" ht="13.5" customHeight="1">
      <c r="H1023" s="297">
        <v>17246</v>
      </c>
      <c r="I1023" s="300">
        <v>30396667.271600004</v>
      </c>
    </row>
    <row r="1024" spans="8:10" ht="13.5" customHeight="1">
      <c r="H1024" s="297">
        <v>18140</v>
      </c>
      <c r="I1024" s="300">
        <v>22509929.190000001</v>
      </c>
    </row>
    <row r="1025" spans="8:9" ht="13.5" customHeight="1">
      <c r="H1025" s="297">
        <v>18806</v>
      </c>
      <c r="I1025" s="300">
        <v>52626710.5392</v>
      </c>
    </row>
    <row r="1026" spans="8:9" ht="13.5" customHeight="1">
      <c r="H1026" s="297">
        <v>19791</v>
      </c>
      <c r="I1026" s="300">
        <v>33017645.840000004</v>
      </c>
    </row>
    <row r="1027" spans="8:9" ht="13.5" customHeight="1">
      <c r="H1027" s="297">
        <v>20669</v>
      </c>
      <c r="I1027" s="300">
        <v>7203195.0199999996</v>
      </c>
    </row>
    <row r="1028" spans="8:9" ht="13.5" customHeight="1">
      <c r="H1028" s="297">
        <v>22827</v>
      </c>
      <c r="I1028" s="300">
        <v>4647312.88</v>
      </c>
    </row>
    <row r="1029" spans="8:9" ht="13.5" customHeight="1">
      <c r="H1029" s="297">
        <v>34439</v>
      </c>
      <c r="I1029" s="300">
        <v>26598131.141119998</v>
      </c>
    </row>
    <row r="1030" spans="8:9" ht="13.5" customHeight="1">
      <c r="H1030" s="297">
        <v>44457</v>
      </c>
      <c r="I1030" s="300">
        <v>18842085.051999994</v>
      </c>
    </row>
    <row r="1031" spans="8:9" ht="13.5" customHeight="1">
      <c r="H1031" s="297">
        <v>46674</v>
      </c>
      <c r="I1031" s="300">
        <v>36791103.5</v>
      </c>
    </row>
    <row r="1032" spans="8:9" ht="13.5" customHeight="1">
      <c r="H1032" s="297">
        <v>46785</v>
      </c>
      <c r="I1032" s="300">
        <v>18740488.059999995</v>
      </c>
    </row>
    <row r="1033" spans="8:9" ht="13.5" customHeight="1">
      <c r="H1033" s="297">
        <v>64551</v>
      </c>
      <c r="I1033" s="300">
        <v>24024919.520000003</v>
      </c>
    </row>
    <row r="1034" spans="8:9" ht="13.5" customHeight="1">
      <c r="H1034" s="297">
        <v>71306</v>
      </c>
      <c r="I1034" s="300">
        <v>24547491.584000006</v>
      </c>
    </row>
    <row r="1035" spans="8:9" ht="13.5" customHeight="1">
      <c r="H1035" s="297" t="s">
        <v>43</v>
      </c>
      <c r="I1035" s="300">
        <v>37487954.700000003</v>
      </c>
    </row>
    <row r="1036" spans="8:9" ht="13.5" customHeight="1">
      <c r="H1036" s="297" t="s">
        <v>41</v>
      </c>
      <c r="I1036" s="300">
        <v>22002309.280000005</v>
      </c>
    </row>
    <row r="1037" spans="8:9" ht="13.5" customHeight="1">
      <c r="H1037" s="297" t="s">
        <v>45</v>
      </c>
      <c r="I1037" s="300">
        <v>22979578.019999985</v>
      </c>
    </row>
    <row r="1038" spans="8:9" ht="13.5" customHeight="1">
      <c r="H1038" s="298" t="s">
        <v>659</v>
      </c>
      <c r="I1038" s="301">
        <v>941668592.31503999</v>
      </c>
    </row>
  </sheetData>
  <autoFilter ref="A6:Q982">
    <filterColumn colId="1">
      <filters>
        <filter val="8548"/>
      </filters>
    </filterColumn>
  </autoFilter>
  <sortState ref="A7:Q911">
    <sortCondition ref="B7:B911"/>
    <sortCondition ref="C7:C911"/>
  </sortState>
  <mergeCells count="4">
    <mergeCell ref="F4:G4"/>
    <mergeCell ref="A5:C5"/>
    <mergeCell ref="B982:G982"/>
    <mergeCell ref="H985:I985"/>
  </mergeCells>
  <pageMargins left="0.2" right="0.18888888888888899" top="0.22916666666666699" bottom="0.25" header="0.2" footer="0.18888888888888899"/>
  <pageSetup paperSize="9" orientation="portrait" r:id="rId2"/>
  <headerFooter alignWithMargins="0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0"/>
  </sheetPr>
  <dimension ref="A1:DE19"/>
  <sheetViews>
    <sheetView workbookViewId="0">
      <selection activeCell="F16" sqref="F16"/>
    </sheetView>
  </sheetViews>
  <sheetFormatPr defaultColWidth="9.140625" defaultRowHeight="13.5" customHeight="1"/>
  <cols>
    <col min="1" max="1" width="7.140625" style="115" customWidth="1"/>
    <col min="2" max="2" width="9.140625" style="200" customWidth="1"/>
    <col min="3" max="3" width="12.85546875" style="201" customWidth="1"/>
    <col min="4" max="4" width="11" style="202" customWidth="1"/>
    <col min="5" max="5" width="9.42578125" style="116" customWidth="1"/>
    <col min="6" max="6" width="18.28515625" style="115" customWidth="1"/>
    <col min="7" max="7" width="13.140625" style="17" customWidth="1"/>
    <col min="8" max="8" width="11.140625" style="17" hidden="1" customWidth="1"/>
    <col min="9" max="9" width="13" style="17" customWidth="1"/>
    <col min="10" max="10" width="15.140625" style="117" customWidth="1"/>
    <col min="11" max="11" width="12.28515625" style="118" customWidth="1"/>
    <col min="12" max="12" width="18.5703125" style="118" hidden="1" customWidth="1"/>
    <col min="13" max="13" width="16" style="118" customWidth="1"/>
    <col min="14" max="16" width="9.140625" style="17" customWidth="1"/>
    <col min="17" max="16384" width="9.140625" style="17"/>
  </cols>
  <sheetData>
    <row r="1" spans="1:31" s="109" customFormat="1" ht="20.25">
      <c r="A1" s="119" t="s">
        <v>707</v>
      </c>
      <c r="B1" s="204"/>
      <c r="C1" s="201"/>
      <c r="D1" s="202"/>
      <c r="E1" s="120"/>
      <c r="F1" s="120"/>
      <c r="J1" s="121"/>
      <c r="K1" s="136"/>
      <c r="L1" s="135"/>
      <c r="M1" s="136"/>
    </row>
    <row r="2" spans="1:31" s="109" customFormat="1" ht="20.25">
      <c r="A2" s="119"/>
      <c r="B2" s="204"/>
      <c r="C2" s="201"/>
      <c r="D2" s="202"/>
      <c r="E2" s="120"/>
      <c r="F2" s="120"/>
      <c r="J2" s="121"/>
      <c r="K2" s="136"/>
      <c r="L2" s="136"/>
      <c r="M2" s="136"/>
    </row>
    <row r="3" spans="1:31" s="109" customFormat="1" ht="20.25">
      <c r="A3" s="122" t="s">
        <v>50</v>
      </c>
      <c r="B3" s="204"/>
      <c r="C3" s="201"/>
      <c r="D3" s="202"/>
      <c r="E3" s="120"/>
      <c r="F3" s="205">
        <v>42673</v>
      </c>
      <c r="J3" s="121"/>
      <c r="K3" s="136"/>
      <c r="L3" s="135"/>
      <c r="M3" s="136"/>
    </row>
    <row r="4" spans="1:31" s="109" customFormat="1" ht="20.25">
      <c r="A4" s="122" t="s">
        <v>51</v>
      </c>
      <c r="B4" s="204"/>
      <c r="C4" s="201"/>
      <c r="D4" s="202"/>
      <c r="E4" s="120"/>
      <c r="F4" s="419"/>
      <c r="G4" s="419"/>
      <c r="H4" s="119"/>
      <c r="I4" s="124"/>
      <c r="J4" s="407"/>
      <c r="K4" s="136"/>
      <c r="L4" s="135"/>
      <c r="M4" s="136"/>
    </row>
    <row r="5" spans="1:31" s="109" customFormat="1" ht="25.5" customHeight="1">
      <c r="A5" s="427" t="s">
        <v>705</v>
      </c>
      <c r="B5" s="427"/>
      <c r="C5" s="427"/>
      <c r="D5" s="427"/>
      <c r="E5" s="427"/>
      <c r="F5" s="427"/>
      <c r="G5" s="427"/>
      <c r="H5" s="427"/>
      <c r="I5" s="427"/>
      <c r="J5" s="121"/>
      <c r="K5" s="136"/>
      <c r="L5" s="136"/>
      <c r="M5" s="136"/>
    </row>
    <row r="6" spans="1:31" s="110" customFormat="1" ht="35.25" customHeight="1">
      <c r="A6" s="208" t="s">
        <v>52</v>
      </c>
      <c r="B6" s="209" t="s">
        <v>53</v>
      </c>
      <c r="C6" s="210" t="s">
        <v>54</v>
      </c>
      <c r="D6" s="211" t="s">
        <v>55</v>
      </c>
      <c r="E6" s="212" t="s">
        <v>56</v>
      </c>
      <c r="F6" s="208" t="s">
        <v>57</v>
      </c>
      <c r="G6" s="208" t="s">
        <v>58</v>
      </c>
      <c r="H6" s="208" t="s">
        <v>59</v>
      </c>
      <c r="I6" s="212" t="s">
        <v>60</v>
      </c>
      <c r="J6" s="223" t="s">
        <v>61</v>
      </c>
      <c r="K6" s="225" t="s">
        <v>62</v>
      </c>
      <c r="L6" s="225" t="s">
        <v>63</v>
      </c>
      <c r="M6" s="225" t="s">
        <v>64</v>
      </c>
    </row>
    <row r="7" spans="1:31" s="112" customFormat="1" ht="21.75" customHeight="1">
      <c r="A7" s="279">
        <v>1</v>
      </c>
      <c r="B7" s="213">
        <v>14459</v>
      </c>
      <c r="C7" s="214" t="s">
        <v>126</v>
      </c>
      <c r="D7" s="179">
        <v>4200</v>
      </c>
      <c r="E7" s="215" t="str">
        <f>VLOOKUP($B7,'trong tai xe'!A$1:B$201,2,0)</f>
        <v>1.2T</v>
      </c>
      <c r="F7" s="417" t="s">
        <v>150</v>
      </c>
      <c r="G7" s="132" t="str">
        <f>VLOOKUP(F7,Destination!$B$3:$E$337,2,0)</f>
        <v>Binh Duong</v>
      </c>
      <c r="H7" s="133">
        <f>VLOOKUP(F7,Destination!$B$2:$E$337,4,0)</f>
        <v>2</v>
      </c>
      <c r="I7" s="133">
        <f t="shared" ref="I7:I16" si="0">ROUNDUP(H7,-1)</f>
        <v>10</v>
      </c>
      <c r="J7" s="408">
        <f>INDEX(Cost!$A$2:$G$26,MATCH(I7,Cost!$A$2:$A$26,0),MATCH($E7,Cost!$A$2:$G$2,0))</f>
        <v>332290</v>
      </c>
      <c r="K7" s="142"/>
      <c r="L7" s="142"/>
      <c r="M7" s="142">
        <f t="shared" ref="M7:M16" si="1">IF(I7="","",J7+K7)</f>
        <v>332290</v>
      </c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48"/>
    </row>
    <row r="8" spans="1:31" s="112" customFormat="1" ht="21.75" customHeight="1">
      <c r="A8" s="279">
        <v>2</v>
      </c>
      <c r="B8" s="213">
        <v>71306</v>
      </c>
      <c r="C8" s="214" t="s">
        <v>137</v>
      </c>
      <c r="D8" s="179">
        <v>3817</v>
      </c>
      <c r="E8" s="215" t="str">
        <f>VLOOKUP($B8,'trong tai xe'!A$1:B$201,2,0)</f>
        <v>8T</v>
      </c>
      <c r="F8" s="54" t="s">
        <v>156</v>
      </c>
      <c r="G8" s="132" t="str">
        <f>VLOOKUP(F8,Destination!$B$3:$E$337,2,0)</f>
        <v>Tien Giang</v>
      </c>
      <c r="H8" s="133">
        <f>VLOOKUP(F8,Destination!$B$2:$E$337,4,0)</f>
        <v>137</v>
      </c>
      <c r="I8" s="133">
        <f t="shared" si="0"/>
        <v>140</v>
      </c>
      <c r="J8" s="408">
        <f>INDEX(Cost!$A$2:$G$26,MATCH(I8,Cost!$A$2:$A$26,0),MATCH($E8,Cost!$A$2:$G$2,0))</f>
        <v>2273909</v>
      </c>
      <c r="K8" s="142"/>
      <c r="L8" s="150"/>
      <c r="M8" s="142">
        <f t="shared" si="1"/>
        <v>2273909</v>
      </c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48"/>
    </row>
    <row r="9" spans="1:31" s="112" customFormat="1" ht="21.75" customHeight="1">
      <c r="A9" s="279">
        <v>3</v>
      </c>
      <c r="B9" s="213">
        <v>14459</v>
      </c>
      <c r="C9" s="214" t="s">
        <v>157</v>
      </c>
      <c r="D9" s="179">
        <v>3697</v>
      </c>
      <c r="E9" s="215" t="str">
        <f>VLOOKUP($B9,'trong tai xe'!A$1:B$201,2,0)</f>
        <v>1.2T</v>
      </c>
      <c r="F9" s="417" t="s">
        <v>154</v>
      </c>
      <c r="G9" s="132" t="str">
        <f>VLOOKUP(F9,Destination!$B$3:$E$337,2,0)</f>
        <v>Dong Nai</v>
      </c>
      <c r="H9" s="133">
        <f>VLOOKUP(F9,Destination!$B$2:$E$337,4,0)</f>
        <v>55</v>
      </c>
      <c r="I9" s="133">
        <f t="shared" si="0"/>
        <v>60</v>
      </c>
      <c r="J9" s="408">
        <f>INDEX(Cost!$A$2:$G$26,MATCH(I9,Cost!$A$2:$A$26,0),MATCH($E9,Cost!$A$2:$G$2,0))</f>
        <v>641078</v>
      </c>
      <c r="K9" s="142"/>
      <c r="L9" s="142"/>
      <c r="M9" s="142">
        <f t="shared" si="1"/>
        <v>641078</v>
      </c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48"/>
    </row>
    <row r="10" spans="1:31" s="112" customFormat="1" ht="21.75" customHeight="1">
      <c r="A10" s="279">
        <v>4</v>
      </c>
      <c r="B10" s="213">
        <v>71306</v>
      </c>
      <c r="C10" s="214" t="s">
        <v>161</v>
      </c>
      <c r="D10" s="179">
        <v>3927</v>
      </c>
      <c r="E10" s="215" t="str">
        <f>VLOOKUP($B10,'trong tai xe'!A$1:B$201,2,0)</f>
        <v>8T</v>
      </c>
      <c r="F10" s="180" t="s">
        <v>160</v>
      </c>
      <c r="G10" s="132" t="str">
        <f>VLOOKUP(F10,Destination!$B$3:$E$337,2,0)</f>
        <v>HOC MON</v>
      </c>
      <c r="H10" s="133">
        <f>VLOOKUP(F10,Destination!$B$2:$E$337,4,0)</f>
        <v>35</v>
      </c>
      <c r="I10" s="133">
        <f t="shared" si="0"/>
        <v>40</v>
      </c>
      <c r="J10" s="408">
        <f>INDEX(Cost!$A$2:$G$26,MATCH(I10,Cost!$A$2:$A$26,0),MATCH($E10,Cost!$A$2:$G$2,0))</f>
        <v>1260559</v>
      </c>
      <c r="K10" s="142"/>
      <c r="L10" s="142"/>
      <c r="M10" s="142">
        <f t="shared" si="1"/>
        <v>1260559</v>
      </c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48"/>
    </row>
    <row r="11" spans="1:31" s="112" customFormat="1" ht="21.75" customHeight="1">
      <c r="A11" s="279">
        <v>5</v>
      </c>
      <c r="B11" s="213">
        <v>34439</v>
      </c>
      <c r="C11" s="214" t="s">
        <v>161</v>
      </c>
      <c r="D11" s="179">
        <v>3911</v>
      </c>
      <c r="E11" s="215" t="str">
        <f>VLOOKUP($B11,'trong tai xe'!A$1:B$201,2,0)</f>
        <v>1.2T</v>
      </c>
      <c r="F11" s="180" t="s">
        <v>158</v>
      </c>
      <c r="G11" s="132" t="str">
        <f>VLOOKUP(F11,Destination!$B$3:$E$337,2,0)</f>
        <v>HCM</v>
      </c>
      <c r="H11" s="133">
        <f>VLOOKUP(F11,Destination!$B$2:$E$337,4,0)</f>
        <v>60</v>
      </c>
      <c r="I11" s="133">
        <f t="shared" si="0"/>
        <v>60</v>
      </c>
      <c r="J11" s="416">
        <f>INDEX(Cost!$A$2:$G$26,MATCH(I11,Cost!$A$2:$A$26,0),MATCH($E11,Cost!$A$2:$G$2,0))</f>
        <v>641078</v>
      </c>
      <c r="K11" s="142"/>
      <c r="L11" s="142"/>
      <c r="M11" s="142">
        <f t="shared" si="1"/>
        <v>641078</v>
      </c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48"/>
    </row>
    <row r="12" spans="1:31" s="112" customFormat="1" ht="21.75" customHeight="1">
      <c r="A12" s="279">
        <v>6</v>
      </c>
      <c r="B12" s="213">
        <v>34439</v>
      </c>
      <c r="C12" s="214" t="s">
        <v>637</v>
      </c>
      <c r="D12" s="179">
        <v>4716</v>
      </c>
      <c r="E12" s="215" t="str">
        <f>VLOOKUP($B12,'trong tai xe'!A$1:B$41,2,0)</f>
        <v>1.2T</v>
      </c>
      <c r="F12" s="52" t="s">
        <v>176</v>
      </c>
      <c r="G12" s="132" t="str">
        <f>VLOOKUP(F12,Destination!$B$3:$E$337,2,0)</f>
        <v>HCM</v>
      </c>
      <c r="H12" s="133">
        <f>VLOOKUP(F12,Destination!$B$2:$E$337,4,0)</f>
        <v>55</v>
      </c>
      <c r="I12" s="133">
        <f t="shared" si="0"/>
        <v>60</v>
      </c>
      <c r="J12" s="408">
        <f>INDEX(Cost!$A$2:$G$26,MATCH(I12,Cost!$A$2:$A$26,0),MATCH($E12,Cost!$A$2:$G$2,0))</f>
        <v>641078</v>
      </c>
      <c r="K12" s="142"/>
      <c r="L12" s="142"/>
      <c r="M12" s="142">
        <f t="shared" si="1"/>
        <v>641078</v>
      </c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48"/>
    </row>
    <row r="13" spans="1:31" s="112" customFormat="1" ht="21.75" customHeight="1">
      <c r="A13" s="279">
        <v>7</v>
      </c>
      <c r="B13" s="217">
        <v>14459</v>
      </c>
      <c r="C13" s="220" t="s">
        <v>647</v>
      </c>
      <c r="D13" s="198">
        <v>4563</v>
      </c>
      <c r="E13" s="215" t="str">
        <f>VLOOKUP($B13,'trong tai xe'!A$1:B$201,2,0)</f>
        <v>1.2T</v>
      </c>
      <c r="F13" s="302" t="s">
        <v>150</v>
      </c>
      <c r="G13" s="132" t="str">
        <f>VLOOKUP(F13,Destination!$B$3:$E$337,2,0)</f>
        <v>Binh Duong</v>
      </c>
      <c r="H13" s="133">
        <f>VLOOKUP(F13,Destination!$B$2:$E$337,4,0)</f>
        <v>2</v>
      </c>
      <c r="I13" s="133">
        <f t="shared" si="0"/>
        <v>10</v>
      </c>
      <c r="J13" s="408">
        <f>INDEX(Cost!$A$2:$G$26,MATCH(I13,Cost!$A$2:$A$26,0),MATCH($E13,Cost!$A$2:$G$2,0))</f>
        <v>332290</v>
      </c>
      <c r="K13" s="142"/>
      <c r="L13" s="142"/>
      <c r="M13" s="142">
        <f t="shared" si="1"/>
        <v>332290</v>
      </c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48"/>
    </row>
    <row r="14" spans="1:31" s="112" customFormat="1" ht="21.75" customHeight="1">
      <c r="A14" s="279">
        <v>8</v>
      </c>
      <c r="B14" s="217">
        <v>71306</v>
      </c>
      <c r="C14" s="218" t="s">
        <v>648</v>
      </c>
      <c r="D14" s="198">
        <v>4572</v>
      </c>
      <c r="E14" s="215" t="str">
        <f>VLOOKUP($B14,'trong tai xe'!A$1:B$201,2,0)</f>
        <v>8T</v>
      </c>
      <c r="F14" s="51" t="s">
        <v>152</v>
      </c>
      <c r="G14" s="132" t="str">
        <f>VLOOKUP(F14,Destination!$B$3:$E$337,2,0)</f>
        <v>CAN THO</v>
      </c>
      <c r="H14" s="133">
        <f>VLOOKUP(F14,Destination!$B$2:$E$337,4,0)</f>
        <v>237</v>
      </c>
      <c r="I14" s="133">
        <f t="shared" si="0"/>
        <v>240</v>
      </c>
      <c r="J14" s="408">
        <f>INDEX(Cost!$A$2:$G$26,MATCH(I14,Cost!$A$2:$A$26,0),MATCH($E14,Cost!$A$2:$G$2,0))</f>
        <v>5041024</v>
      </c>
      <c r="K14" s="142"/>
      <c r="L14" s="142"/>
      <c r="M14" s="142">
        <f t="shared" si="1"/>
        <v>5041024</v>
      </c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48"/>
    </row>
    <row r="15" spans="1:31" s="112" customFormat="1" ht="21.75" customHeight="1">
      <c r="A15" s="279">
        <f>IF(C14&lt;&gt;"",COUNTA(C$6:C14),"")</f>
        <v>9</v>
      </c>
      <c r="B15" s="217">
        <v>14459</v>
      </c>
      <c r="C15" s="218" t="s">
        <v>648</v>
      </c>
      <c r="D15" s="198">
        <v>4413</v>
      </c>
      <c r="E15" s="215" t="str">
        <f>VLOOKUP($B15,'trong tai xe'!A$1:B$201,2,0)</f>
        <v>1.2T</v>
      </c>
      <c r="F15" s="68" t="s">
        <v>151</v>
      </c>
      <c r="G15" s="132" t="str">
        <f>VLOOKUP(F15,Destination!$B$3:$E$337,2,0)</f>
        <v>Binh Duong</v>
      </c>
      <c r="H15" s="133">
        <f>VLOOKUP(F15,Destination!$B$2:$E$337,4,0)</f>
        <v>12</v>
      </c>
      <c r="I15" s="133">
        <f t="shared" si="0"/>
        <v>20</v>
      </c>
      <c r="J15" s="408">
        <f>INDEX(Cost!$A$2:$G$26,MATCH(I15,Cost!$A$2:$A$26,0),MATCH($E15,Cost!$A$2:$G$2,0))</f>
        <v>404749</v>
      </c>
      <c r="K15" s="142">
        <f>J15/2</f>
        <v>202374.5</v>
      </c>
      <c r="L15" s="142" t="s">
        <v>668</v>
      </c>
      <c r="M15" s="142">
        <f t="shared" si="1"/>
        <v>607123.5</v>
      </c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48"/>
    </row>
    <row r="16" spans="1:31" s="112" customFormat="1" ht="21.75" customHeight="1">
      <c r="A16" s="279">
        <v>10</v>
      </c>
      <c r="B16" s="217">
        <v>14459</v>
      </c>
      <c r="C16" s="218" t="s">
        <v>643</v>
      </c>
      <c r="D16" s="198">
        <v>2313</v>
      </c>
      <c r="E16" s="215" t="str">
        <f>VLOOKUP($B16,'trong tai xe'!A$1:B$201,2,0)</f>
        <v>1.2T</v>
      </c>
      <c r="F16" s="418" t="s">
        <v>153</v>
      </c>
      <c r="G16" s="132" t="str">
        <f>VLOOKUP(F16,Destination!$B$3:$E$337,2,0)</f>
        <v>Dong Nai</v>
      </c>
      <c r="H16" s="133">
        <f>VLOOKUP(F16,Destination!$B$2:$E$337,4,0)</f>
        <v>40</v>
      </c>
      <c r="I16" s="133">
        <f t="shared" si="0"/>
        <v>40</v>
      </c>
      <c r="J16" s="408">
        <f>INDEX(Cost!$A$2:$G$26,MATCH(I16,Cost!$A$2:$A$26,0),MATCH($E16,Cost!$A$2:$G$2,0))</f>
        <v>521455</v>
      </c>
      <c r="K16" s="142"/>
      <c r="L16" s="142"/>
      <c r="M16" s="142">
        <f t="shared" si="1"/>
        <v>521455</v>
      </c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48"/>
    </row>
    <row r="17" spans="1:109" s="114" customFormat="1" ht="24" customHeight="1">
      <c r="A17" s="234">
        <f>COUNTA(A7:A16)</f>
        <v>10</v>
      </c>
      <c r="B17" s="422" t="s">
        <v>144</v>
      </c>
      <c r="C17" s="428"/>
      <c r="D17" s="422"/>
      <c r="E17" s="422"/>
      <c r="F17" s="422"/>
      <c r="G17" s="422"/>
      <c r="H17" s="235"/>
      <c r="I17" s="235"/>
      <c r="J17" s="235"/>
      <c r="K17" s="235"/>
      <c r="L17" s="235"/>
      <c r="M17" s="235">
        <f>SUM(M7:M16)</f>
        <v>12291884.5</v>
      </c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  <c r="AA17" s="165"/>
      <c r="AB17" s="165"/>
      <c r="AC17" s="165"/>
      <c r="AD17" s="165"/>
      <c r="AE17" s="170"/>
      <c r="AF17" s="170"/>
      <c r="AG17" s="170"/>
      <c r="AH17" s="170"/>
      <c r="AI17" s="170"/>
      <c r="AJ17" s="170"/>
      <c r="AK17" s="170"/>
      <c r="AL17" s="170"/>
      <c r="AM17" s="170"/>
      <c r="AN17" s="170"/>
      <c r="AO17" s="170"/>
      <c r="AP17" s="170"/>
      <c r="AQ17" s="170"/>
      <c r="AR17" s="170"/>
      <c r="AS17" s="170"/>
      <c r="AT17" s="170"/>
      <c r="AU17" s="170"/>
      <c r="AV17" s="170"/>
      <c r="AW17" s="170"/>
      <c r="AX17" s="170"/>
      <c r="AY17" s="170"/>
      <c r="AZ17" s="170"/>
      <c r="BA17" s="170"/>
      <c r="BB17" s="170"/>
      <c r="BC17" s="170"/>
      <c r="BD17" s="170"/>
      <c r="BE17" s="170"/>
      <c r="BF17" s="170"/>
      <c r="BG17" s="170"/>
      <c r="BH17" s="170"/>
      <c r="BI17" s="170"/>
      <c r="BJ17" s="170"/>
      <c r="BK17" s="170"/>
      <c r="BL17" s="170"/>
      <c r="BM17" s="170"/>
      <c r="BN17" s="170"/>
      <c r="BO17" s="170"/>
      <c r="BP17" s="170"/>
      <c r="BQ17" s="170"/>
      <c r="BR17" s="170"/>
      <c r="BS17" s="170"/>
      <c r="BT17" s="170"/>
      <c r="BU17" s="170"/>
      <c r="BV17" s="170"/>
      <c r="BW17" s="170"/>
      <c r="BX17" s="170"/>
      <c r="BY17" s="170"/>
      <c r="BZ17" s="170"/>
      <c r="CA17" s="170"/>
      <c r="CB17" s="170"/>
      <c r="CC17" s="170"/>
      <c r="CD17" s="170"/>
      <c r="CE17" s="170"/>
      <c r="CF17" s="170"/>
      <c r="CG17" s="170"/>
      <c r="CH17" s="170"/>
      <c r="CI17" s="170"/>
      <c r="CJ17" s="170"/>
      <c r="CK17" s="170"/>
      <c r="CL17" s="170"/>
      <c r="CM17" s="170"/>
      <c r="CN17" s="170"/>
      <c r="CO17" s="170"/>
      <c r="CP17" s="170"/>
      <c r="CQ17" s="170"/>
      <c r="CR17" s="170"/>
      <c r="CS17" s="170"/>
      <c r="CT17" s="170"/>
      <c r="CU17" s="170"/>
      <c r="CV17" s="170"/>
      <c r="CW17" s="170"/>
      <c r="CX17" s="170"/>
      <c r="CY17" s="170"/>
      <c r="CZ17" s="170"/>
      <c r="DA17" s="170"/>
      <c r="DB17" s="170"/>
      <c r="DC17" s="170"/>
      <c r="DD17" s="170"/>
      <c r="DE17" s="170"/>
    </row>
    <row r="18" spans="1:109" ht="18" customHeight="1">
      <c r="A18" s="429">
        <v>0.1</v>
      </c>
      <c r="B18" s="426"/>
      <c r="C18" s="426"/>
      <c r="D18" s="426"/>
      <c r="E18" s="426"/>
      <c r="F18" s="426"/>
      <c r="G18" s="426"/>
      <c r="H18" s="426"/>
      <c r="I18" s="426"/>
      <c r="J18" s="426"/>
      <c r="K18" s="426"/>
      <c r="L18" s="426"/>
      <c r="M18" s="415">
        <f>M17*10%</f>
        <v>1229188.45</v>
      </c>
    </row>
    <row r="19" spans="1:109" ht="18" customHeight="1">
      <c r="A19" s="425" t="s">
        <v>704</v>
      </c>
      <c r="B19" s="426"/>
      <c r="C19" s="426"/>
      <c r="D19" s="426"/>
      <c r="E19" s="426"/>
      <c r="F19" s="426"/>
      <c r="G19" s="426"/>
      <c r="H19" s="426"/>
      <c r="I19" s="426"/>
      <c r="J19" s="426"/>
      <c r="K19" s="426"/>
      <c r="L19" s="426"/>
      <c r="M19" s="415">
        <f>M17+M18</f>
        <v>13521072.949999999</v>
      </c>
    </row>
  </sheetData>
  <mergeCells count="5">
    <mergeCell ref="A19:L19"/>
    <mergeCell ref="A5:I5"/>
    <mergeCell ref="F4:G4"/>
    <mergeCell ref="B17:G17"/>
    <mergeCell ref="A18:L18"/>
  </mergeCells>
  <conditionalFormatting sqref="C5">
    <cfRule type="duplicateValues" dxfId="10" priority="1"/>
  </conditionalFormatting>
  <printOptions horizontalCentered="1"/>
  <pageMargins left="0.25" right="0.25" top="0.75" bottom="0.75" header="0.3" footer="0.3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F0"/>
  </sheetPr>
  <dimension ref="A1:DI53"/>
  <sheetViews>
    <sheetView workbookViewId="0">
      <selection activeCell="D44" sqref="D44:D45"/>
    </sheetView>
  </sheetViews>
  <sheetFormatPr defaultColWidth="9.140625" defaultRowHeight="13.5" customHeight="1"/>
  <cols>
    <col min="1" max="1" width="7.140625" style="115" customWidth="1"/>
    <col min="2" max="2" width="11" style="116" customWidth="1"/>
    <col min="3" max="3" width="11" style="116" hidden="1" customWidth="1"/>
    <col min="4" max="4" width="15.5703125" style="17" customWidth="1"/>
    <col min="5" max="5" width="13.140625" style="17" customWidth="1"/>
    <col min="6" max="6" width="11.140625" style="17" hidden="1" customWidth="1"/>
    <col min="7" max="7" width="9.5703125" style="17" customWidth="1"/>
    <col min="8" max="8" width="11.5703125" style="117" customWidth="1"/>
    <col min="9" max="9" width="8.140625" style="117" customWidth="1"/>
    <col min="10" max="10" width="11.140625" style="117" customWidth="1"/>
    <col min="11" max="11" width="9" style="118" customWidth="1"/>
    <col min="12" max="12" width="21" style="118" hidden="1" customWidth="1"/>
    <col min="13" max="13" width="13.140625" style="118" customWidth="1"/>
    <col min="14" max="14" width="9.140625" style="17" hidden="1" customWidth="1"/>
    <col min="15" max="15" width="13.140625" style="17" hidden="1" customWidth="1"/>
    <col min="16" max="16" width="22.28515625" style="115" hidden="1" customWidth="1"/>
    <col min="17" max="17" width="36.140625" style="17" hidden="1" customWidth="1"/>
    <col min="18" max="20" width="9.140625" style="17" customWidth="1"/>
    <col min="21" max="16384" width="9.140625" style="17"/>
  </cols>
  <sheetData>
    <row r="1" spans="1:35" s="109" customFormat="1" ht="20.25">
      <c r="A1" s="119" t="s">
        <v>47</v>
      </c>
      <c r="B1" s="120"/>
      <c r="C1" s="120"/>
      <c r="H1" s="121"/>
      <c r="I1" s="121"/>
      <c r="J1" s="121"/>
      <c r="K1" s="136"/>
      <c r="L1" s="136"/>
      <c r="M1" s="136"/>
      <c r="P1" s="120"/>
    </row>
    <row r="2" spans="1:35" s="109" customFormat="1" ht="20.25">
      <c r="A2" s="119" t="s">
        <v>49</v>
      </c>
      <c r="B2" s="120"/>
      <c r="C2" s="120"/>
      <c r="H2" s="121"/>
      <c r="I2" s="121"/>
      <c r="J2" s="121"/>
      <c r="K2" s="136"/>
      <c r="L2" s="136"/>
      <c r="M2" s="136"/>
      <c r="P2" s="120"/>
    </row>
    <row r="3" spans="1:35" s="109" customFormat="1" ht="20.25">
      <c r="A3" s="122" t="s">
        <v>50</v>
      </c>
      <c r="B3" s="120"/>
      <c r="C3" s="120"/>
      <c r="D3" s="123">
        <v>42659</v>
      </c>
      <c r="H3" s="121"/>
      <c r="J3" s="121"/>
      <c r="K3" s="136"/>
      <c r="L3" s="136"/>
      <c r="M3" s="136"/>
      <c r="P3" s="120"/>
    </row>
    <row r="4" spans="1:35" s="109" customFormat="1" ht="20.25">
      <c r="A4" s="122" t="s">
        <v>51</v>
      </c>
      <c r="B4" s="120"/>
      <c r="C4" s="120"/>
      <c r="D4" s="432">
        <v>14459</v>
      </c>
      <c r="E4" s="432"/>
      <c r="F4" s="432"/>
      <c r="G4" s="432"/>
      <c r="H4" s="407" t="s">
        <v>38</v>
      </c>
      <c r="I4" s="125"/>
      <c r="J4" s="407"/>
      <c r="K4" s="136"/>
      <c r="L4" s="136"/>
      <c r="M4" s="136"/>
      <c r="P4" s="120"/>
    </row>
    <row r="5" spans="1:35" s="109" customFormat="1" ht="25.5" customHeight="1">
      <c r="A5" s="427" t="s">
        <v>705</v>
      </c>
      <c r="B5" s="427"/>
      <c r="C5" s="427"/>
      <c r="D5" s="427"/>
      <c r="E5" s="427"/>
      <c r="F5" s="427"/>
      <c r="G5" s="427"/>
      <c r="H5" s="427"/>
      <c r="I5" s="427"/>
      <c r="J5" s="121"/>
      <c r="K5" s="136"/>
      <c r="L5" s="136"/>
      <c r="M5" s="136"/>
      <c r="P5" s="120"/>
    </row>
    <row r="6" spans="1:35" s="110" customFormat="1" ht="35.25" customHeight="1">
      <c r="A6" s="126" t="s">
        <v>162</v>
      </c>
      <c r="B6" s="126" t="s">
        <v>163</v>
      </c>
      <c r="C6" s="126" t="s">
        <v>55</v>
      </c>
      <c r="D6" s="126" t="s">
        <v>57</v>
      </c>
      <c r="E6" s="126" t="s">
        <v>58</v>
      </c>
      <c r="F6" s="126" t="s">
        <v>59</v>
      </c>
      <c r="G6" s="127" t="s">
        <v>60</v>
      </c>
      <c r="H6" s="128" t="s">
        <v>61</v>
      </c>
      <c r="I6" s="128"/>
      <c r="J6" s="128"/>
      <c r="K6" s="137" t="s">
        <v>62</v>
      </c>
      <c r="L6" s="137" t="s">
        <v>63</v>
      </c>
      <c r="M6" s="137" t="s">
        <v>64</v>
      </c>
      <c r="N6" s="138" t="s">
        <v>65</v>
      </c>
      <c r="O6" s="138" t="s">
        <v>66</v>
      </c>
      <c r="P6" s="139" t="s">
        <v>67</v>
      </c>
      <c r="Q6" s="140" t="s">
        <v>68</v>
      </c>
    </row>
    <row r="7" spans="1:35" s="112" customFormat="1" ht="21.75" customHeight="1">
      <c r="A7" s="279">
        <f>IF(C7&lt;&gt;"",COUNTA(C$7:C7),"")</f>
        <v>1</v>
      </c>
      <c r="B7" s="130">
        <f>IF(NHAP!B219=XE,NHAP!C219,"")</f>
        <v>42531</v>
      </c>
      <c r="C7" s="131">
        <f>IF(NHAP!$B219=XE,NHAP!$D219,"")</f>
        <v>4132</v>
      </c>
      <c r="D7" s="302" t="str">
        <f>IF('14459-1.2T'!B7="","",VLOOKUP(C7,NHAP!$D$6:$F$981,3,0))</f>
        <v>ELENTEC</v>
      </c>
      <c r="E7" s="132" t="str">
        <f>IF($B7="","",VLOOKUP(D7,Destination!$B$3:$E$981,2,0))</f>
        <v>KCN NHON TRACH</v>
      </c>
      <c r="F7" s="133">
        <f>IF($B7="","",VLOOKUP(D7,Destination!$B$2:$E$981,4,0))</f>
        <v>70</v>
      </c>
      <c r="G7" s="133">
        <f t="shared" ref="G7:G24" si="0">IF(F7="","",ROUNDUP(F7,-1))</f>
        <v>70</v>
      </c>
      <c r="H7" s="408">
        <f>IF($G7="","",INDEX(Cost!$A$2:$G$26,MATCH(G7,Cost!$A$2:$A$26,0),MATCH($H$4,Cost!$A$2:$G$2,0)))</f>
        <v>696515</v>
      </c>
      <c r="I7" s="134"/>
      <c r="J7" s="408">
        <f>H7*(100%-I7)</f>
        <v>696515</v>
      </c>
      <c r="K7" s="142"/>
      <c r="L7" s="142"/>
      <c r="M7" s="142">
        <f>J7+K7</f>
        <v>696515</v>
      </c>
      <c r="N7" s="143"/>
      <c r="O7" s="144"/>
      <c r="P7" s="145"/>
      <c r="Q7" s="129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48"/>
    </row>
    <row r="8" spans="1:35" s="112" customFormat="1" ht="21.75" customHeight="1">
      <c r="A8" s="279">
        <f>IF(C8&lt;&gt;"",COUNTA(C$7:C8),"")</f>
        <v>2</v>
      </c>
      <c r="B8" s="130">
        <f>IF(NHAP!B220=XE,NHAP!C220,"")</f>
        <v>42561</v>
      </c>
      <c r="C8" s="131">
        <f>IF(NHAP!$B220=XE,NHAP!$D220,"")</f>
        <v>3638</v>
      </c>
      <c r="D8" s="302" t="str">
        <f>IF('14459-1.2T'!B8="","",VLOOKUP(C8,NHAP!$D$6:$F$981,3,0))</f>
        <v>POUYUEN</v>
      </c>
      <c r="E8" s="132" t="str">
        <f>IF($B8="","",VLOOKUP(D8,Destination!$B$3:$E$981,2,0))</f>
        <v>HCM</v>
      </c>
      <c r="F8" s="133">
        <f>IF($B8="","",VLOOKUP(D8,Destination!$B$2:$E$981,4,0))</f>
        <v>55</v>
      </c>
      <c r="G8" s="133">
        <f t="shared" si="0"/>
        <v>60</v>
      </c>
      <c r="H8" s="408">
        <f>IF($G8="","",INDEX(Cost!$A$2:$G$26,MATCH(G8,Cost!$A$2:$A$26,0),MATCH($H$4,Cost!$A$2:$G$2,0)))</f>
        <v>641078</v>
      </c>
      <c r="I8" s="134"/>
      <c r="J8" s="408">
        <f t="shared" ref="J8:J24" si="1">H8*(100%-I8)</f>
        <v>641078</v>
      </c>
      <c r="K8" s="142"/>
      <c r="L8" s="142"/>
      <c r="M8" s="142">
        <f t="shared" ref="M8:M24" si="2">J8+K8</f>
        <v>641078</v>
      </c>
      <c r="N8" s="143"/>
      <c r="O8" s="144"/>
      <c r="P8" s="145"/>
      <c r="Q8" s="129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48"/>
    </row>
    <row r="9" spans="1:35" s="112" customFormat="1" ht="21.75" customHeight="1">
      <c r="A9" s="279">
        <f>IF(C9&lt;&gt;"",COUNTA(C$7:C9),"")</f>
        <v>3</v>
      </c>
      <c r="B9" s="130">
        <f>IF(NHAP!B221=XE,NHAP!C221,"")</f>
        <v>42592</v>
      </c>
      <c r="C9" s="131">
        <f>IF(NHAP!$B221=XE,NHAP!$D221,"")</f>
        <v>3830</v>
      </c>
      <c r="D9" s="302" t="str">
        <f>IF('14459-1.2T'!B9="","",VLOOKUP(C9,NHAP!$D$6:$F$981,3,0))</f>
        <v>HAIMY</v>
      </c>
      <c r="E9" s="132" t="str">
        <f>IF($B9="","",VLOOKUP(D9,Destination!$B$3:$E$981,2,0))</f>
        <v>Binh Duong</v>
      </c>
      <c r="F9" s="133">
        <f>IF($B9="","",VLOOKUP(D9,Destination!$B$2:$E$981,4,0))</f>
        <v>10</v>
      </c>
      <c r="G9" s="133">
        <f t="shared" si="0"/>
        <v>10</v>
      </c>
      <c r="H9" s="408">
        <f>IF($G9="","",INDEX(Cost!$A$2:$G$26,MATCH(G9,Cost!$A$2:$A$26,0),MATCH($H$4,Cost!$A$2:$G$2,0)))</f>
        <v>332290</v>
      </c>
      <c r="I9" s="134"/>
      <c r="J9" s="408">
        <f t="shared" si="1"/>
        <v>332290</v>
      </c>
      <c r="K9" s="142"/>
      <c r="L9" s="142"/>
      <c r="M9" s="142">
        <f t="shared" si="2"/>
        <v>332290</v>
      </c>
      <c r="N9" s="143"/>
      <c r="O9" s="144"/>
      <c r="P9" s="145"/>
      <c r="Q9" s="129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48"/>
    </row>
    <row r="10" spans="1:35" s="112" customFormat="1" ht="21.75" customHeight="1">
      <c r="A10" s="279">
        <f>IF(C10&lt;&gt;"",COUNTA(C$7:C10),"")</f>
        <v>4</v>
      </c>
      <c r="B10" s="130">
        <f>IF(NHAP!B222=XE,NHAP!C222,"")</f>
        <v>42592</v>
      </c>
      <c r="C10" s="131">
        <f>IF(NHAP!$B222=XE,NHAP!$D222,"")</f>
        <v>3708</v>
      </c>
      <c r="D10" s="302" t="str">
        <f>IF('14459-1.2T'!B10="","",VLOOKUP(C10,NHAP!$D$6:$F$981,3,0))</f>
        <v>SAMSUNG1</v>
      </c>
      <c r="E10" s="132" t="str">
        <f>IF($B10="","",VLOOKUP(D10,Destination!$B$3:$E$981,2,0))</f>
        <v>HCM(Q9)</v>
      </c>
      <c r="F10" s="133">
        <f>IF($B10="","",VLOOKUP(D10,Destination!$B$2:$E$981,4,0))</f>
        <v>27</v>
      </c>
      <c r="G10" s="133">
        <f t="shared" si="0"/>
        <v>30</v>
      </c>
      <c r="H10" s="408">
        <f>IF($G10="","",INDEX(Cost!$A$2:$G$26,MATCH(G10,Cost!$A$2:$A$26,0),MATCH($H$4,Cost!$A$2:$G$2,0)))</f>
        <v>463102</v>
      </c>
      <c r="I10" s="134"/>
      <c r="J10" s="408">
        <f t="shared" si="1"/>
        <v>463102</v>
      </c>
      <c r="K10" s="142"/>
      <c r="L10" s="142"/>
      <c r="M10" s="142">
        <f t="shared" si="2"/>
        <v>463102</v>
      </c>
      <c r="N10" s="143"/>
      <c r="O10" s="144"/>
      <c r="P10" s="145"/>
      <c r="Q10" s="129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48"/>
    </row>
    <row r="11" spans="1:35" s="112" customFormat="1" ht="21.75" customHeight="1">
      <c r="A11" s="279">
        <f>IF(C11&lt;&gt;"",COUNTA(C$7:C11),"")</f>
        <v>5</v>
      </c>
      <c r="B11" s="130">
        <f>IF(NHAP!B223=XE,NHAP!C223,"")</f>
        <v>42379</v>
      </c>
      <c r="C11" s="131">
        <f>IF(NHAP!$B223=XE,NHAP!$D223,"")</f>
        <v>4270</v>
      </c>
      <c r="D11" s="302" t="str">
        <f>IF('14459-1.2T'!B11="","",VLOOKUP(C11,NHAP!$D$6:$F$981,3,0))</f>
        <v>SAMSUNG1</v>
      </c>
      <c r="E11" s="132" t="str">
        <f>IF($B11="","",VLOOKUP(D11,Destination!$B$3:$E$981,2,0))</f>
        <v>HCM(Q9)</v>
      </c>
      <c r="F11" s="133">
        <f>IF($B11="","",VLOOKUP(D11,Destination!$B$2:$E$981,4,0))</f>
        <v>27</v>
      </c>
      <c r="G11" s="133">
        <f t="shared" si="0"/>
        <v>30</v>
      </c>
      <c r="H11" s="408">
        <f>IF($G11="","",INDEX(Cost!$A$2:$G$26,MATCH(G11,Cost!$A$2:$A$26,0),MATCH($H$4,Cost!$A$2:$G$2,0)))</f>
        <v>463102</v>
      </c>
      <c r="I11" s="134"/>
      <c r="J11" s="408">
        <f t="shared" si="1"/>
        <v>463102</v>
      </c>
      <c r="K11" s="142"/>
      <c r="L11" s="142"/>
      <c r="M11" s="142">
        <f t="shared" si="2"/>
        <v>463102</v>
      </c>
      <c r="N11" s="143"/>
      <c r="O11" s="144"/>
      <c r="P11" s="145"/>
      <c r="Q11" s="129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48"/>
    </row>
    <row r="12" spans="1:35" s="112" customFormat="1" ht="21.75" customHeight="1">
      <c r="A12" s="279">
        <f>IF(C12&lt;&gt;"",COUNTA(C$7:C12),"")</f>
        <v>6</v>
      </c>
      <c r="B12" s="130">
        <f>IF(NHAP!B224=XE,NHAP!C224,"")</f>
        <v>42439</v>
      </c>
      <c r="C12" s="131">
        <f>IF(NHAP!$B224=XE,NHAP!$D224,"")</f>
        <v>4241</v>
      </c>
      <c r="D12" s="302" t="str">
        <f>IF('14459-1.2T'!B12="","",VLOOKUP(C12,NHAP!$D$6:$F$981,3,0))</f>
        <v>APACHE</v>
      </c>
      <c r="E12" s="132" t="str">
        <f>IF($B12="","",VLOOKUP(D12,Destination!$B$3:$E$981,2,0))</f>
        <v>Tien Giang</v>
      </c>
      <c r="F12" s="133">
        <f>IF($B12="","",VLOOKUP(D12,Destination!$B$2:$E$981,4,0))</f>
        <v>107</v>
      </c>
      <c r="G12" s="133">
        <f t="shared" si="0"/>
        <v>110</v>
      </c>
      <c r="H12" s="408">
        <f>IF($G12="","",INDEX(Cost!$A$2:$G$26,MATCH(G12,Cost!$A$2:$A$26,0),MATCH($H$4,Cost!$A$2:$G$2,0)))</f>
        <v>929928</v>
      </c>
      <c r="I12" s="134"/>
      <c r="J12" s="408">
        <f t="shared" si="1"/>
        <v>929928</v>
      </c>
      <c r="K12" s="142"/>
      <c r="L12" s="142"/>
      <c r="M12" s="142">
        <f t="shared" si="2"/>
        <v>929928</v>
      </c>
      <c r="N12" s="143"/>
      <c r="O12" s="144"/>
      <c r="P12" s="145"/>
      <c r="Q12" s="129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48"/>
    </row>
    <row r="13" spans="1:35" s="112" customFormat="1" ht="21.75" customHeight="1">
      <c r="A13" s="279">
        <f>IF(C13&lt;&gt;"",COUNTA(C$7:C13),"")</f>
        <v>7</v>
      </c>
      <c r="B13" s="130">
        <f>IF(NHAP!B225=XE,NHAP!C225,"")</f>
        <v>42470</v>
      </c>
      <c r="C13" s="131">
        <f>IF(NHAP!$B225=XE,NHAP!$D225,"")</f>
        <v>4351</v>
      </c>
      <c r="D13" s="302" t="str">
        <f>IF('14459-1.2T'!B13="","",VLOOKUP(C13,NHAP!$D$6:$F$981,3,0))</f>
        <v>POUYUEN</v>
      </c>
      <c r="E13" s="132" t="str">
        <f>IF($B13="","",VLOOKUP(D13,Destination!$B$3:$E$981,2,0))</f>
        <v>HCM</v>
      </c>
      <c r="F13" s="133">
        <f>IF($B13="","",VLOOKUP(D13,Destination!$B$2:$E$981,4,0))</f>
        <v>55</v>
      </c>
      <c r="G13" s="133">
        <f t="shared" si="0"/>
        <v>60</v>
      </c>
      <c r="H13" s="408">
        <f>IF($G13="","",INDEX(Cost!$A$2:$G$26,MATCH(G13,Cost!$A$2:$A$26,0),MATCH($H$4,Cost!$A$2:$G$2,0)))</f>
        <v>641078</v>
      </c>
      <c r="I13" s="134"/>
      <c r="J13" s="408">
        <f t="shared" si="1"/>
        <v>641078</v>
      </c>
      <c r="K13" s="142"/>
      <c r="L13" s="142"/>
      <c r="M13" s="142">
        <f t="shared" si="2"/>
        <v>641078</v>
      </c>
      <c r="N13" s="143"/>
      <c r="O13" s="144"/>
      <c r="P13" s="145"/>
      <c r="Q13" s="129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48"/>
    </row>
    <row r="14" spans="1:35" s="112" customFormat="1" ht="21.75" customHeight="1">
      <c r="A14" s="279">
        <f>IF(C14&lt;&gt;"",COUNTA(C$7:C14),"")</f>
        <v>8</v>
      </c>
      <c r="B14" s="130">
        <f>IF(NHAP!B226=XE,NHAP!C226,"")</f>
        <v>42470</v>
      </c>
      <c r="C14" s="131">
        <f>IF(NHAP!$B226=XE,NHAP!$D226,"")</f>
        <v>4364</v>
      </c>
      <c r="D14" s="302" t="str">
        <f>IF('14459-1.2T'!B14="","",VLOOKUP(C14,NHAP!$D$6:$F$981,3,0))</f>
        <v>FOODTECH</v>
      </c>
      <c r="E14" s="132" t="str">
        <f>IF($B14="","",VLOOKUP(D14,Destination!$B$3:$E$981,2,0))</f>
        <v>Long An</v>
      </c>
      <c r="F14" s="133">
        <f>IF($B14="","",VLOOKUP(D14,Destination!$B$2:$E$981,4,0))</f>
        <v>70</v>
      </c>
      <c r="G14" s="133">
        <f t="shared" si="0"/>
        <v>70</v>
      </c>
      <c r="H14" s="408">
        <f>IF($G14="","",INDEX(Cost!$A$2:$G$26,MATCH(G14,Cost!$A$2:$A$26,0),MATCH($H$4,Cost!$A$2:$G$2,0)))</f>
        <v>696515</v>
      </c>
      <c r="I14" s="134"/>
      <c r="J14" s="408">
        <f t="shared" si="1"/>
        <v>696515</v>
      </c>
      <c r="K14" s="142"/>
      <c r="L14" s="142"/>
      <c r="M14" s="142">
        <f t="shared" si="2"/>
        <v>696515</v>
      </c>
      <c r="N14" s="143"/>
      <c r="O14" s="144"/>
      <c r="P14" s="145"/>
      <c r="Q14" s="129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48"/>
    </row>
    <row r="15" spans="1:35" s="112" customFormat="1" ht="21.75" customHeight="1">
      <c r="A15" s="279">
        <f>IF(C15&lt;&gt;"",COUNTA(C$7:C15),"")</f>
        <v>9</v>
      </c>
      <c r="B15" s="130">
        <f>IF(NHAP!B227=XE,NHAP!C227,"")</f>
        <v>42500</v>
      </c>
      <c r="C15" s="131">
        <f>IF(NHAP!$B227=XE,NHAP!$D227,"")</f>
        <v>4456</v>
      </c>
      <c r="D15" s="302" t="s">
        <v>125</v>
      </c>
      <c r="E15" s="132" t="str">
        <f>IF($B15="","",VLOOKUP(D15,Destination!$B$3:$E$981,2,0))</f>
        <v>Binh Duong</v>
      </c>
      <c r="F15" s="133">
        <f>IF($B15="","",VLOOKUP(D15,Destination!$B$2:$E$981,4,0))</f>
        <v>38</v>
      </c>
      <c r="G15" s="133">
        <f t="shared" si="0"/>
        <v>40</v>
      </c>
      <c r="H15" s="408">
        <f>IF($G15="","",INDEX(Cost!$A$2:$G$26,MATCH(G15,Cost!$A$2:$A$26,0),MATCH($H$4,Cost!$A$2:$G$2,0)))</f>
        <v>521455</v>
      </c>
      <c r="I15" s="134"/>
      <c r="J15" s="408">
        <f t="shared" si="1"/>
        <v>521455</v>
      </c>
      <c r="K15" s="142"/>
      <c r="L15" s="142"/>
      <c r="M15" s="142">
        <f t="shared" si="2"/>
        <v>521455</v>
      </c>
      <c r="N15" s="143"/>
      <c r="O15" s="144"/>
      <c r="P15" s="145"/>
      <c r="Q15" s="129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48"/>
    </row>
    <row r="16" spans="1:35" s="112" customFormat="1" ht="21.75" customHeight="1">
      <c r="A16" s="279">
        <f>IF(C16&lt;&gt;"",COUNTA(C$7:C16),"")</f>
        <v>10</v>
      </c>
      <c r="B16" s="130">
        <f>IF(NHAP!B228=XE,NHAP!C228,"")</f>
        <v>42500</v>
      </c>
      <c r="C16" s="131">
        <f>IF(NHAP!$B228=XE,NHAP!$D228,"")</f>
        <v>4490</v>
      </c>
      <c r="D16" s="302" t="s">
        <v>321</v>
      </c>
      <c r="E16" s="132" t="str">
        <f>IF($B16="","",VLOOKUP(D16,Destination!$B$3:$E$981,2,0))</f>
        <v>Dong Nai</v>
      </c>
      <c r="F16" s="133">
        <f>IF($B16="","",VLOOKUP(D16,Destination!$B$2:$E$981,4,0))</f>
        <v>35</v>
      </c>
      <c r="G16" s="133">
        <f t="shared" si="0"/>
        <v>40</v>
      </c>
      <c r="H16" s="408">
        <f>IF($G16="","",INDEX(Cost!$A$2:$G$26,MATCH(G16,Cost!$A$2:$A$26,0),MATCH($H$4,Cost!$A$2:$G$2,0)))</f>
        <v>521455</v>
      </c>
      <c r="I16" s="134"/>
      <c r="J16" s="408">
        <f t="shared" si="1"/>
        <v>521455</v>
      </c>
      <c r="K16" s="142"/>
      <c r="L16" s="142"/>
      <c r="M16" s="142">
        <f t="shared" si="2"/>
        <v>521455</v>
      </c>
      <c r="N16" s="143"/>
      <c r="O16" s="144"/>
      <c r="P16" s="145"/>
      <c r="Q16" s="129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48"/>
    </row>
    <row r="17" spans="1:35" s="112" customFormat="1" ht="21.75" customHeight="1">
      <c r="A17" s="279">
        <f>IF(C17&lt;&gt;"",COUNTA(C$7:C17),"")</f>
        <v>11</v>
      </c>
      <c r="B17" s="130">
        <f>IF(NHAP!B229=XE,NHAP!C229,"")</f>
        <v>42653</v>
      </c>
      <c r="C17" s="131">
        <f>IF(NHAP!$B229=XE,NHAP!$D229,"")</f>
        <v>3661</v>
      </c>
      <c r="D17" s="302" t="str">
        <f>IF('14459-1.2T'!B17="","",VLOOKUP(C17,NHAP!$D$6:$F$981,3,0))</f>
        <v>NIDEC</v>
      </c>
      <c r="E17" s="132" t="str">
        <f>IF($B17="","",VLOOKUP(D17,Destination!$B$3:$E$981,2,0))</f>
        <v>HCM</v>
      </c>
      <c r="F17" s="133">
        <f>IF($B17="","",VLOOKUP(D17,Destination!$B$2:$E$981,4,0))</f>
        <v>22</v>
      </c>
      <c r="G17" s="133">
        <f t="shared" si="0"/>
        <v>30</v>
      </c>
      <c r="H17" s="408">
        <f>IF($G17="","",INDEX(Cost!$A$2:$G$26,MATCH(G17,Cost!$A$2:$A$26,0),MATCH($H$4,Cost!$A$2:$G$2,0)))</f>
        <v>463102</v>
      </c>
      <c r="I17" s="134"/>
      <c r="J17" s="408">
        <f t="shared" si="1"/>
        <v>463102</v>
      </c>
      <c r="K17" s="142"/>
      <c r="L17" s="142"/>
      <c r="M17" s="142">
        <f t="shared" si="2"/>
        <v>463102</v>
      </c>
      <c r="N17" s="143"/>
      <c r="O17" s="144"/>
      <c r="P17" s="145"/>
      <c r="Q17" s="129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48"/>
    </row>
    <row r="18" spans="1:35" s="112" customFormat="1" ht="21.75" customHeight="1">
      <c r="A18" s="279">
        <f>IF(C18&lt;&gt;"",COUNTA(C$7:C18),"")</f>
        <v>12</v>
      </c>
      <c r="B18" s="130">
        <f>IF(NHAP!B230=XE,NHAP!C230,"")</f>
        <v>42653</v>
      </c>
      <c r="C18" s="131">
        <f>IF(NHAP!$B230=XE,NHAP!$D230,"")</f>
        <v>3736</v>
      </c>
      <c r="D18" s="302" t="str">
        <f>IF('14459-1.2T'!B18="","",VLOOKUP(C18,NHAP!$D$6:$F$981,3,0))</f>
        <v>DIENQUANG</v>
      </c>
      <c r="E18" s="132" t="str">
        <f>IF($B18="","",VLOOKUP(D18,Destination!$B$3:$E$981,2,0))</f>
        <v>DONG AN</v>
      </c>
      <c r="F18" s="133">
        <f>IF($B18="","",VLOOKUP(D18,Destination!$B$2:$E$981,4,0))</f>
        <v>12</v>
      </c>
      <c r="G18" s="133">
        <f t="shared" si="0"/>
        <v>20</v>
      </c>
      <c r="H18" s="408">
        <f>IF($G18="","",INDEX(Cost!$A$2:$G$26,MATCH(G18,Cost!$A$2:$A$26,0),MATCH($H$4,Cost!$A$2:$G$2,0)))</f>
        <v>404749</v>
      </c>
      <c r="I18" s="134"/>
      <c r="J18" s="408">
        <f t="shared" si="1"/>
        <v>404749</v>
      </c>
      <c r="K18" s="142"/>
      <c r="L18" s="142"/>
      <c r="M18" s="142">
        <f t="shared" si="2"/>
        <v>404749</v>
      </c>
      <c r="N18" s="143"/>
      <c r="O18" s="144"/>
      <c r="P18" s="145"/>
      <c r="Q18" s="129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48"/>
    </row>
    <row r="19" spans="1:35" s="112" customFormat="1" ht="21.75" customHeight="1">
      <c r="A19" s="279">
        <f>IF(C19&lt;&gt;"",COUNTA(C$7:C19),"")</f>
        <v>13</v>
      </c>
      <c r="B19" s="130">
        <f>IF(NHAP!B231=XE,NHAP!C231,"")</f>
        <v>42684</v>
      </c>
      <c r="C19" s="131">
        <f>IF(NHAP!$B231=XE,NHAP!$D231,"")</f>
        <v>3951</v>
      </c>
      <c r="D19" s="302" t="str">
        <f>IF('14459-1.2T'!B19="","",VLOOKUP(C19,NHAP!$D$6:$F$981,3,0))</f>
        <v>HOANG GIA</v>
      </c>
      <c r="E19" s="132" t="str">
        <f>IF($B19="","",VLOOKUP(D19,Destination!$B$3:$E$981,2,0))</f>
        <v>HOC MON</v>
      </c>
      <c r="F19" s="133">
        <f>IF($B19="","",VLOOKUP(D19,Destination!$B$2:$E$981,4,0))</f>
        <v>30</v>
      </c>
      <c r="G19" s="133">
        <f t="shared" si="0"/>
        <v>30</v>
      </c>
      <c r="H19" s="408">
        <f>IF($G19="","",INDEX(Cost!$A$2:$G$26,MATCH(G19,Cost!$A$2:$A$26,0),MATCH($H$4,Cost!$A$2:$G$2,0)))</f>
        <v>463102</v>
      </c>
      <c r="I19" s="134"/>
      <c r="J19" s="408">
        <f t="shared" si="1"/>
        <v>463102</v>
      </c>
      <c r="K19" s="142"/>
      <c r="L19" s="142"/>
      <c r="M19" s="142">
        <f t="shared" si="2"/>
        <v>463102</v>
      </c>
      <c r="N19" s="143"/>
      <c r="O19" s="144"/>
      <c r="P19" s="145"/>
      <c r="Q19" s="129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48"/>
    </row>
    <row r="20" spans="1:35" s="112" customFormat="1" ht="21.75" customHeight="1">
      <c r="A20" s="279">
        <f>IF(C20&lt;&gt;"",COUNTA(C$7:C20),"")</f>
        <v>14</v>
      </c>
      <c r="B20" s="130">
        <f>IF(NHAP!B232=XE,NHAP!C232,"")</f>
        <v>42684</v>
      </c>
      <c r="C20" s="131">
        <f>IF(NHAP!$B232=XE,NHAP!$D232,"")</f>
        <v>3673</v>
      </c>
      <c r="D20" s="302" t="str">
        <f>IF('14459-1.2T'!B20="","",VLOOKUP(C20,NHAP!$D$6:$F$981,3,0))</f>
        <v>NTPM</v>
      </c>
      <c r="E20" s="132" t="str">
        <f>IF($B20="","",VLOOKUP(D20,Destination!$B$3:$E$981,2,0))</f>
        <v>Tan Uyen</v>
      </c>
      <c r="F20" s="133">
        <f>IF($B20="","",VLOOKUP(D20,Destination!$B$2:$E$981,4,0))</f>
        <v>32</v>
      </c>
      <c r="G20" s="133">
        <f t="shared" si="0"/>
        <v>40</v>
      </c>
      <c r="H20" s="408">
        <f>IF($G20="","",INDEX(Cost!$A$2:$G$26,MATCH(G20,Cost!$A$2:$A$26,0),MATCH($H$4,Cost!$A$2:$G$2,0)))</f>
        <v>521455</v>
      </c>
      <c r="I20" s="134"/>
      <c r="J20" s="408">
        <f t="shared" si="1"/>
        <v>521455</v>
      </c>
      <c r="K20" s="142"/>
      <c r="L20" s="142"/>
      <c r="M20" s="142">
        <f t="shared" si="2"/>
        <v>521455</v>
      </c>
      <c r="N20" s="143"/>
      <c r="O20" s="144"/>
      <c r="P20" s="145"/>
      <c r="Q20" s="129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48"/>
    </row>
    <row r="21" spans="1:35" s="112" customFormat="1" ht="21.75" customHeight="1">
      <c r="A21" s="279">
        <f>IF(C21&lt;&gt;"",COUNTA(C$7:C21),"")</f>
        <v>15</v>
      </c>
      <c r="B21" s="130">
        <f>IF(NHAP!B233=XE,NHAP!C233,"")</f>
        <v>42714</v>
      </c>
      <c r="C21" s="131">
        <f>IF(NHAP!$B233=XE,NHAP!$D233,"")</f>
        <v>3966</v>
      </c>
      <c r="D21" s="302" t="str">
        <f>IF('14459-1.2T'!B21="","",VLOOKUP(C21,NHAP!$D$6:$F$981,3,0))</f>
        <v>REPUBLIC</v>
      </c>
      <c r="E21" s="132" t="str">
        <f>IF($B21="","",VLOOKUP(D21,Destination!$B$3:$E$981,2,0))</f>
        <v>Binh Duong</v>
      </c>
      <c r="F21" s="133">
        <f>IF($B21="","",VLOOKUP(D21,Destination!$B$2:$E$981,4,0))</f>
        <v>15</v>
      </c>
      <c r="G21" s="133">
        <f t="shared" si="0"/>
        <v>20</v>
      </c>
      <c r="H21" s="408">
        <f>IF($G21="","",INDEX(Cost!$A$2:$G$26,MATCH(G21,Cost!$A$2:$A$26,0),MATCH($H$4,Cost!$A$2:$G$2,0)))</f>
        <v>404749</v>
      </c>
      <c r="I21" s="134"/>
      <c r="J21" s="408">
        <f t="shared" si="1"/>
        <v>404749</v>
      </c>
      <c r="K21" s="142"/>
      <c r="L21" s="142"/>
      <c r="M21" s="142">
        <f t="shared" si="2"/>
        <v>404749</v>
      </c>
      <c r="N21" s="143"/>
      <c r="O21" s="144"/>
      <c r="P21" s="145"/>
      <c r="Q21" s="129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48"/>
    </row>
    <row r="22" spans="1:35" s="112" customFormat="1" ht="21.75" customHeight="1">
      <c r="A22" s="279">
        <v>1</v>
      </c>
      <c r="B22" s="130">
        <v>42714</v>
      </c>
      <c r="C22" s="131">
        <v>3931</v>
      </c>
      <c r="D22" s="302" t="s">
        <v>93</v>
      </c>
      <c r="E22" s="132" t="str">
        <f>IF($B22="","",VLOOKUP(D22,Destination!$B$3:$E$981,2,0))</f>
        <v>HCM</v>
      </c>
      <c r="F22" s="133">
        <f>IF($B22="","",VLOOKUP(D22,Destination!$B$2:$E$981,4,0))</f>
        <v>12</v>
      </c>
      <c r="G22" s="133">
        <f t="shared" ref="G22" si="3">IF(F22="","",ROUNDUP(F22,-1))</f>
        <v>20</v>
      </c>
      <c r="H22" s="408">
        <f>IF($G22="","",INDEX(Cost!$A$2:$G$26,MATCH(G22,Cost!$A$2:$A$26,0),MATCH($H$4,Cost!$A$2:$G$2,0)))</f>
        <v>404749</v>
      </c>
      <c r="I22" s="134"/>
      <c r="J22" s="408">
        <f t="shared" si="1"/>
        <v>404749</v>
      </c>
      <c r="K22" s="142"/>
      <c r="L22" s="142"/>
      <c r="M22" s="142">
        <f t="shared" si="2"/>
        <v>404749</v>
      </c>
      <c r="N22" s="143"/>
      <c r="O22" s="144"/>
      <c r="P22" s="145"/>
      <c r="Q22" s="129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48"/>
    </row>
    <row r="23" spans="1:35" s="112" customFormat="1" ht="21.75" customHeight="1">
      <c r="A23" s="279">
        <f>IF(C23&lt;&gt;"",COUNTA(C$7:C23),"")</f>
        <v>17</v>
      </c>
      <c r="B23" s="130" t="str">
        <f>IF(NHAP!B234=XE,NHAP!C234,"")</f>
        <v>07/10/201</v>
      </c>
      <c r="C23" s="131">
        <f>IF(NHAP!$B234=XE,NHAP!$D234,"")</f>
        <v>4179</v>
      </c>
      <c r="D23" s="302" t="str">
        <f>IF('14459-1.2T'!B23="","",VLOOKUP(C23,NHAP!$D$6:$F$981,3,0))</f>
        <v>KEWPIE</v>
      </c>
      <c r="E23" s="132" t="str">
        <f>IF($B23="","",VLOOKUP(D23,Destination!$B$3:$E$981,2,0))</f>
        <v>Binh Duong</v>
      </c>
      <c r="F23" s="133">
        <f>IF($B23="","",VLOOKUP(D23,Destination!$B$2:$E$981,4,0))</f>
        <v>38</v>
      </c>
      <c r="G23" s="133">
        <f t="shared" si="0"/>
        <v>40</v>
      </c>
      <c r="H23" s="408">
        <f>IF($G23="","",INDEX(Cost!$A$2:$G$26,MATCH(G23,Cost!$A$2:$A$26,0),MATCH($H$4,Cost!$A$2:$G$2,0)))</f>
        <v>521455</v>
      </c>
      <c r="I23" s="134"/>
      <c r="J23" s="408">
        <f t="shared" si="1"/>
        <v>521455</v>
      </c>
      <c r="K23" s="142"/>
      <c r="L23" s="142"/>
      <c r="M23" s="142">
        <f t="shared" si="2"/>
        <v>521455</v>
      </c>
      <c r="N23" s="143"/>
      <c r="O23" s="144"/>
      <c r="P23" s="145"/>
      <c r="Q23" s="129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48"/>
    </row>
    <row r="24" spans="1:35" s="112" customFormat="1" ht="21.75" customHeight="1">
      <c r="A24" s="279">
        <f>IF(C24&lt;&gt;"",COUNTA(C$7:C24),"")</f>
        <v>18</v>
      </c>
      <c r="B24" s="130" t="str">
        <f>IF(NHAP!B235=XE,NHAP!C235,"")</f>
        <v>08/10/2016</v>
      </c>
      <c r="C24" s="131">
        <f>IF(NHAP!$B235=XE,NHAP!$D235,"")</f>
        <v>3712</v>
      </c>
      <c r="D24" s="302" t="str">
        <f>IF('14459-1.2T'!B24="","",VLOOKUP(C24,NHAP!$D$6:$F$981,3,0))</f>
        <v>TANTHANH</v>
      </c>
      <c r="E24" s="132" t="str">
        <f>IF($B24="","",VLOOKUP(D24,Destination!$B$3:$E$981,2,0))</f>
        <v>DI AN</v>
      </c>
      <c r="F24" s="133">
        <f>IF($B24="","",VLOOKUP(D24,Destination!$B$2:$E$981,4,0))</f>
        <v>6</v>
      </c>
      <c r="G24" s="133">
        <f t="shared" si="0"/>
        <v>10</v>
      </c>
      <c r="H24" s="408">
        <f>IF($G24="","",INDEX(Cost!$A$2:$G$26,MATCH(G24,Cost!$A$2:$A$26,0),MATCH($H$4,Cost!$A$2:$G$2,0)))</f>
        <v>332290</v>
      </c>
      <c r="I24" s="134"/>
      <c r="J24" s="408">
        <f t="shared" si="1"/>
        <v>332290</v>
      </c>
      <c r="K24" s="142"/>
      <c r="L24" s="142"/>
      <c r="M24" s="142">
        <f t="shared" si="2"/>
        <v>332290</v>
      </c>
      <c r="N24" s="143"/>
      <c r="O24" s="144"/>
      <c r="P24" s="145"/>
      <c r="Q24" s="129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48"/>
    </row>
    <row r="25" spans="1:35" s="112" customFormat="1" ht="21.75" customHeight="1">
      <c r="A25" s="279">
        <f>IF(C25&lt;&gt;"",COUNTA(C$7:C25),"")</f>
        <v>19</v>
      </c>
      <c r="B25" s="130" t="str">
        <f>IF(NHAP!B419=XE,NHAP!C419,"")</f>
        <v>13/10/2016</v>
      </c>
      <c r="C25" s="131">
        <f>IF(NHAP!$B419=XE,NHAP!$D419,"")</f>
        <v>4709</v>
      </c>
      <c r="D25" s="302" t="str">
        <f>IF('14459-1.2T'!B25="","",VLOOKUP(C25,NHAP!$D$6:$F$981,3,0))</f>
        <v>TUONG AN1</v>
      </c>
      <c r="E25" s="132" t="str">
        <f>IF($B25="","",VLOOKUP(D25,Destination!$B$3:$E$981,2,0))</f>
        <v>Vung Tau</v>
      </c>
      <c r="F25" s="133">
        <f>IF($B25="","",VLOOKUP(D25,Destination!$B$2:$E$981,4,0))</f>
        <v>100</v>
      </c>
      <c r="G25" s="133">
        <f t="shared" ref="G25:G27" si="4">IF(F25="","",ROUNDUP(F25,-1))</f>
        <v>100</v>
      </c>
      <c r="H25" s="408">
        <f>IF($G25="","",INDEX(Cost!$A$2:$G$26,MATCH(G25,Cost!$A$2:$A$26,0),MATCH($H$4,Cost!$A$2:$G$2,0)))</f>
        <v>871576</v>
      </c>
      <c r="I25" s="134"/>
      <c r="J25" s="408">
        <f t="shared" ref="J25:J38" si="5">H25*(100%-I25)</f>
        <v>871576</v>
      </c>
      <c r="K25" s="142"/>
      <c r="L25" s="142"/>
      <c r="M25" s="142">
        <f t="shared" ref="M25:M38" si="6">J25+K25</f>
        <v>871576</v>
      </c>
      <c r="N25" s="143"/>
      <c r="O25" s="144"/>
      <c r="P25" s="145"/>
      <c r="Q25" s="129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48"/>
    </row>
    <row r="26" spans="1:35" s="112" customFormat="1" ht="21.75" customHeight="1">
      <c r="A26" s="279">
        <f>IF(C26&lt;&gt;"",COUNTA(C$7:C26),"")</f>
        <v>20</v>
      </c>
      <c r="B26" s="130" t="str">
        <f>IF(NHAP!B425=XE,NHAP!C425,"")</f>
        <v>14/10/2016</v>
      </c>
      <c r="C26" s="131">
        <f>IF(NHAP!$B425=XE,NHAP!$D425,"")</f>
        <v>4745</v>
      </c>
      <c r="D26" s="302" t="str">
        <f>IF('14459-1.2T'!B26="","",VLOOKUP(C26,NHAP!$D$6:$F$981,3,0))</f>
        <v>CAU TRE</v>
      </c>
      <c r="E26" s="132" t="str">
        <f>IF($B26="","",VLOOKUP(D26,Destination!$B$3:$E$981,2,0))</f>
        <v>HCM</v>
      </c>
      <c r="F26" s="133">
        <f>IF($B26="","",VLOOKUP(D26,Destination!$B$2:$E$981,4,0))</f>
        <v>37</v>
      </c>
      <c r="G26" s="133">
        <f t="shared" si="4"/>
        <v>40</v>
      </c>
      <c r="H26" s="408">
        <f>IF($G26="","",INDEX(Cost!$A$2:$G$26,MATCH(G26,Cost!$A$2:$A$26,0),MATCH($H$4,Cost!$A$2:$G$2,0)))</f>
        <v>521455</v>
      </c>
      <c r="I26" s="134"/>
      <c r="J26" s="408">
        <f t="shared" si="5"/>
        <v>521455</v>
      </c>
      <c r="K26" s="142"/>
      <c r="L26" s="142"/>
      <c r="M26" s="142">
        <f t="shared" si="6"/>
        <v>521455</v>
      </c>
      <c r="N26" s="143"/>
      <c r="O26" s="144"/>
      <c r="P26" s="145"/>
      <c r="Q26" s="129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48"/>
    </row>
    <row r="27" spans="1:35" s="112" customFormat="1" ht="21.75" customHeight="1">
      <c r="A27" s="279">
        <f>IF(C27&lt;&gt;"",COUNTA(C$7:C27),"")</f>
        <v>21</v>
      </c>
      <c r="B27" s="130" t="str">
        <f>IF(NHAP!B430=XE,NHAP!C430,"")</f>
        <v>14/10/2016</v>
      </c>
      <c r="C27" s="131">
        <f>IF(NHAP!$B430=XE,NHAP!$D430,"")</f>
        <v>4791</v>
      </c>
      <c r="D27" s="302" t="str">
        <f>IF('14459-1.2T'!B27="","",VLOOKUP(C27,NHAP!$D$6:$F$981,3,0))</f>
        <v>VINACOSMO</v>
      </c>
      <c r="E27" s="132" t="str">
        <f>IF($B27="","",VLOOKUP(D27,Destination!$B$3:$E$981,2,0))</f>
        <v>HCM</v>
      </c>
      <c r="F27" s="133">
        <f>IF($B27="","",VLOOKUP(D27,Destination!$B$2:$E$981,4,0))</f>
        <v>55</v>
      </c>
      <c r="G27" s="133">
        <f t="shared" si="4"/>
        <v>60</v>
      </c>
      <c r="H27" s="408">
        <f>IF($G27="","",INDEX(Cost!$A$2:$G$26,MATCH(G27,Cost!$A$2:$A$26,0),MATCH($H$4,Cost!$A$2:$G$2,0)))</f>
        <v>641078</v>
      </c>
      <c r="I27" s="134"/>
      <c r="J27" s="408">
        <f t="shared" si="5"/>
        <v>641078</v>
      </c>
      <c r="K27" s="142"/>
      <c r="L27" s="142"/>
      <c r="M27" s="142">
        <f t="shared" si="6"/>
        <v>641078</v>
      </c>
      <c r="N27" s="143"/>
      <c r="O27" s="144"/>
      <c r="P27" s="145"/>
      <c r="Q27" s="129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48"/>
    </row>
    <row r="28" spans="1:35" s="112" customFormat="1" ht="21.75" customHeight="1">
      <c r="A28" s="279">
        <f>IF(C28&lt;&gt;"",COUNTA(C$7:C28),"")</f>
        <v>22</v>
      </c>
      <c r="B28" s="130" t="str">
        <f>IF(NHAP!B472=XE,NHAP!C472,"")</f>
        <v>15/10/2016</v>
      </c>
      <c r="C28" s="131">
        <f>IF(NHAP!$B472=XE,NHAP!$D472,"")</f>
        <v>4532</v>
      </c>
      <c r="D28" s="302" t="str">
        <f>IF('14459-1.2T'!B28="","",VLOOKUP(C28,NHAP!$D$6:$F$981,3,0))</f>
        <v>KEWPIE</v>
      </c>
      <c r="E28" s="132" t="str">
        <f>IF($B28="","",VLOOKUP(D28,Destination!$B$3:$E$981,2,0))</f>
        <v>Binh Duong</v>
      </c>
      <c r="F28" s="133">
        <f>IF($B28="","",VLOOKUP(D28,Destination!$B$2:$E$981,4,0))</f>
        <v>38</v>
      </c>
      <c r="G28" s="133">
        <f t="shared" ref="G28:G29" si="7">IF(F28="","",ROUNDUP(F28,-1))</f>
        <v>40</v>
      </c>
      <c r="H28" s="408">
        <f>IF($G28="","",INDEX(Cost!$A$2:$G$26,MATCH(G28,Cost!$A$2:$A$26,0),MATCH($H$4,Cost!$A$2:$G$2,0)))</f>
        <v>521455</v>
      </c>
      <c r="I28" s="134"/>
      <c r="J28" s="408">
        <f t="shared" si="5"/>
        <v>521455</v>
      </c>
      <c r="K28" s="142"/>
      <c r="L28" s="142"/>
      <c r="M28" s="142">
        <f t="shared" si="6"/>
        <v>521455</v>
      </c>
      <c r="N28" s="143"/>
      <c r="O28" s="144"/>
      <c r="P28" s="145"/>
      <c r="Q28" s="129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48"/>
    </row>
    <row r="29" spans="1:35" s="112" customFormat="1" ht="21.75" customHeight="1">
      <c r="A29" s="279">
        <f>IF(C29&lt;&gt;"",COUNTA(C$7:C29),"")</f>
        <v>23</v>
      </c>
      <c r="B29" s="130" t="str">
        <f>IF(NHAP!B496=XE,NHAP!C496,"")</f>
        <v>17/10/2016</v>
      </c>
      <c r="C29" s="131">
        <f>IF(NHAP!$B496=XE,NHAP!$D496,"")</f>
        <v>4425</v>
      </c>
      <c r="D29" s="302" t="str">
        <f>IF('14459-1.2T'!B29="","",VLOOKUP(C29,NHAP!$D$6:$F$981,3,0))</f>
        <v>DOANH THAI</v>
      </c>
      <c r="E29" s="132" t="str">
        <f>IF($B29="","",VLOOKUP(D29,Destination!$B$3:$E$981,2,0))</f>
        <v>SONG THAN</v>
      </c>
      <c r="F29" s="133">
        <f>IF($B29="","",VLOOKUP(D29,Destination!$B$2:$E$981,4,0))</f>
        <v>17</v>
      </c>
      <c r="G29" s="133">
        <f t="shared" si="7"/>
        <v>20</v>
      </c>
      <c r="H29" s="408">
        <f>IF($G29="","",INDEX(Cost!$A$2:$G$26,MATCH(G29,Cost!$A$2:$A$26,0),MATCH($H$4,Cost!$A$2:$G$2,0)))</f>
        <v>404749</v>
      </c>
      <c r="I29" s="134"/>
      <c r="J29" s="408">
        <f t="shared" si="5"/>
        <v>404749</v>
      </c>
      <c r="K29" s="142"/>
      <c r="L29" s="142"/>
      <c r="M29" s="142">
        <f t="shared" si="6"/>
        <v>404749</v>
      </c>
      <c r="N29" s="143"/>
      <c r="O29" s="144"/>
      <c r="P29" s="145"/>
      <c r="Q29" s="129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48"/>
    </row>
    <row r="30" spans="1:35" s="112" customFormat="1" ht="21.75" customHeight="1">
      <c r="A30" s="279">
        <f>IF(C30&lt;&gt;"",COUNTA(C$7:C30),"")</f>
        <v>24</v>
      </c>
      <c r="B30" s="130" t="str">
        <f>IF(NHAP!B551=XE,NHAP!C551,"")</f>
        <v>18/10/16</v>
      </c>
      <c r="C30" s="131">
        <f>IF(NHAP!$B551=XE,NHAP!$D551,"")</f>
        <v>4439</v>
      </c>
      <c r="D30" s="302" t="str">
        <f>IF('14459-1.2T'!B30="","",VLOOKUP(C30,NHAP!$D$6:$F$981,3,0))</f>
        <v>NTI VINA</v>
      </c>
      <c r="E30" s="132" t="str">
        <f>IF($B30="","",VLOOKUP(D30,Destination!$B$3:$E$981,2,0))</f>
        <v>Binh Duong</v>
      </c>
      <c r="F30" s="133">
        <f>IF($B30="","",VLOOKUP(D30,Destination!$B$2:$E$981,4,0))</f>
        <v>35</v>
      </c>
      <c r="G30" s="133">
        <f t="shared" ref="G30:G31" si="8">IF(F30="","",ROUNDUP(F30,-1))</f>
        <v>40</v>
      </c>
      <c r="H30" s="408">
        <f>IF($G30="","",INDEX(Cost!$A$2:$G$26,MATCH(G30,Cost!$A$2:$A$26,0),MATCH($H$4,Cost!$A$2:$G$2,0)))</f>
        <v>521455</v>
      </c>
      <c r="I30" s="134"/>
      <c r="J30" s="408">
        <f t="shared" si="5"/>
        <v>521455</v>
      </c>
      <c r="K30" s="142"/>
      <c r="L30" s="142"/>
      <c r="M30" s="142">
        <f t="shared" si="6"/>
        <v>521455</v>
      </c>
      <c r="N30" s="143"/>
      <c r="O30" s="144"/>
      <c r="P30" s="145"/>
      <c r="Q30" s="129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48"/>
    </row>
    <row r="31" spans="1:35" s="112" customFormat="1" ht="21.75" customHeight="1">
      <c r="A31" s="279">
        <f>IF(C31&lt;&gt;"",COUNTA(C$7:C31),"")</f>
        <v>25</v>
      </c>
      <c r="B31" s="130" t="str">
        <f>IF(NHAP!B572=XE,NHAP!C572,"")</f>
        <v>19/10/16</v>
      </c>
      <c r="C31" s="131">
        <f>IF(NHAP!$B572=XE,NHAP!$D572,"")</f>
        <v>2260</v>
      </c>
      <c r="D31" s="302" t="str">
        <f>IF('14459-1.2T'!B31="","",VLOOKUP(C31,NHAP!$D$6:$F$981,3,0))</f>
        <v>YAZAKI</v>
      </c>
      <c r="E31" s="132" t="str">
        <f>IF($B31="","",VLOOKUP(D31,Destination!$B$3:$E$981,2,0))</f>
        <v>Binh Duong</v>
      </c>
      <c r="F31" s="133">
        <f>IF($B31="","",VLOOKUP(D31,Destination!$B$2:$E$981,4,0))</f>
        <v>7</v>
      </c>
      <c r="G31" s="133">
        <f t="shared" si="8"/>
        <v>10</v>
      </c>
      <c r="H31" s="408">
        <f>IF($G31="","",INDEX(Cost!$A$2:$G$26,MATCH(G31,Cost!$A$2:$A$26,0),MATCH($H$4,Cost!$A$2:$G$2,0)))</f>
        <v>332290</v>
      </c>
      <c r="I31" s="134"/>
      <c r="J31" s="408">
        <f t="shared" si="5"/>
        <v>332290</v>
      </c>
      <c r="K31" s="142"/>
      <c r="L31" s="142"/>
      <c r="M31" s="142">
        <f t="shared" si="6"/>
        <v>332290</v>
      </c>
      <c r="N31" s="143"/>
      <c r="O31" s="144"/>
      <c r="P31" s="145"/>
      <c r="Q31" s="129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48"/>
    </row>
    <row r="32" spans="1:35" s="112" customFormat="1" ht="21.75" customHeight="1">
      <c r="A32" s="279">
        <f>IF(C32&lt;&gt;"",COUNTA(C$7:C32),"")</f>
        <v>26</v>
      </c>
      <c r="B32" s="130" t="str">
        <f>IF(NHAP!B632=XE,NHAP!C632,"")</f>
        <v>20/10/16</v>
      </c>
      <c r="C32" s="131">
        <f>IF(NHAP!$B632=XE,NHAP!$D632,"")</f>
        <v>2362</v>
      </c>
      <c r="D32" s="302" t="str">
        <f>IF('14459-1.2T'!B32="","",VLOOKUP(C32,NHAP!$D$6:$F$981,3,0))</f>
        <v>VISINGPACK</v>
      </c>
      <c r="E32" s="132" t="str">
        <f>IF($B32="","",VLOOKUP(D32,Destination!$B$3:$E$981,2,0))</f>
        <v>HCM</v>
      </c>
      <c r="F32" s="133">
        <f>IF($B32="","",VLOOKUP(D32,Destination!$B$2:$E$981,4,0))</f>
        <v>35</v>
      </c>
      <c r="G32" s="133">
        <f t="shared" ref="G32:G33" si="9">IF(F32="","",ROUNDUP(F32,-1))</f>
        <v>40</v>
      </c>
      <c r="H32" s="408">
        <f>IF($G32="","",INDEX(Cost!$A$2:$G$26,MATCH(G32,Cost!$A$2:$A$26,0),MATCH($H$4,Cost!$A$2:$G$2,0)))</f>
        <v>521455</v>
      </c>
      <c r="I32" s="134"/>
      <c r="J32" s="408">
        <f t="shared" si="5"/>
        <v>521455</v>
      </c>
      <c r="K32" s="142"/>
      <c r="L32" s="142"/>
      <c r="M32" s="142">
        <f t="shared" si="6"/>
        <v>521455</v>
      </c>
      <c r="N32" s="143"/>
      <c r="O32" s="144"/>
      <c r="P32" s="145"/>
      <c r="Q32" s="129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48"/>
    </row>
    <row r="33" spans="1:113" s="112" customFormat="1" ht="21.75" customHeight="1">
      <c r="A33" s="279">
        <f>IF(C33&lt;&gt;"",COUNTA(C$7:C33),"")</f>
        <v>27</v>
      </c>
      <c r="B33" s="130" t="str">
        <f>IF(NHAP!B635=XE,NHAP!C635,"")</f>
        <v>20/10/16</v>
      </c>
      <c r="C33" s="131">
        <f>IF(NHAP!$B635=XE,NHAP!$D635,"")</f>
        <v>2387</v>
      </c>
      <c r="D33" s="302" t="str">
        <f>IF('14459-1.2T'!B33="","",VLOOKUP(C33,NHAP!$D$6:$F$981,3,0))</f>
        <v>NTI VINA</v>
      </c>
      <c r="E33" s="132" t="str">
        <f>IF($B33="","",VLOOKUP(D33,Destination!$B$3:$E$981,2,0))</f>
        <v>Binh Duong</v>
      </c>
      <c r="F33" s="133">
        <f>IF($B33="","",VLOOKUP(D33,Destination!$B$2:$E$981,4,0))</f>
        <v>35</v>
      </c>
      <c r="G33" s="133">
        <f t="shared" si="9"/>
        <v>40</v>
      </c>
      <c r="H33" s="408">
        <f>IF($G33="","",INDEX(Cost!$A$2:$G$26,MATCH(G33,Cost!$A$2:$A$26,0),MATCH($H$4,Cost!$A$2:$G$2,0)))</f>
        <v>521455</v>
      </c>
      <c r="I33" s="134"/>
      <c r="J33" s="408">
        <f t="shared" si="5"/>
        <v>521455</v>
      </c>
      <c r="K33" s="142"/>
      <c r="L33" s="142"/>
      <c r="M33" s="142">
        <f t="shared" si="6"/>
        <v>521455</v>
      </c>
      <c r="N33" s="143"/>
      <c r="O33" s="144"/>
      <c r="P33" s="145"/>
      <c r="Q33" s="129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48"/>
    </row>
    <row r="34" spans="1:113" s="112" customFormat="1" ht="21.75" customHeight="1">
      <c r="A34" s="279">
        <f>IF(C34&lt;&gt;"",COUNTA(C$7:C34),"")</f>
        <v>28</v>
      </c>
      <c r="B34" s="130" t="str">
        <f>IF(NHAP!B675=XE,NHAP!C675,"")</f>
        <v>21/10/16</v>
      </c>
      <c r="C34" s="131">
        <f>IF(NHAP!$B675=XE,NHAP!$D675,"")</f>
        <v>2448</v>
      </c>
      <c r="D34" s="302" t="str">
        <f>IF('14459-1.2T'!B34="","",VLOOKUP(C34,NHAP!$D$6:$F$981,3,0))</f>
        <v>NIDEC</v>
      </c>
      <c r="E34" s="132" t="str">
        <f>IF($B34="","",VLOOKUP(D34,Destination!$B$3:$E$981,2,0))</f>
        <v>HCM</v>
      </c>
      <c r="F34" s="133">
        <f>IF($B34="","",VLOOKUP(D34,Destination!$B$2:$E$981,4,0))</f>
        <v>22</v>
      </c>
      <c r="G34" s="133">
        <f t="shared" ref="G34:G35" si="10">IF(F34="","",ROUNDUP(F34,-1))</f>
        <v>30</v>
      </c>
      <c r="H34" s="408">
        <f>IF($G34="","",INDEX(Cost!$A$2:$G$26,MATCH(G34,Cost!$A$2:$A$26,0),MATCH($H$4,Cost!$A$2:$G$2,0)))</f>
        <v>463102</v>
      </c>
      <c r="I34" s="134"/>
      <c r="J34" s="408">
        <f t="shared" si="5"/>
        <v>463102</v>
      </c>
      <c r="K34" s="142"/>
      <c r="L34" s="142"/>
      <c r="M34" s="142">
        <f t="shared" si="6"/>
        <v>463102</v>
      </c>
      <c r="N34" s="143"/>
      <c r="O34" s="144"/>
      <c r="P34" s="145"/>
      <c r="Q34" s="129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48"/>
    </row>
    <row r="35" spans="1:113" s="112" customFormat="1" ht="21.75" customHeight="1">
      <c r="A35" s="279">
        <f>IF(C35&lt;&gt;"",COUNTA(C$7:C35),"")</f>
        <v>29</v>
      </c>
      <c r="B35" s="130" t="str">
        <f>IF(NHAP!B677=XE,NHAP!C677,"")</f>
        <v>21/10/16</v>
      </c>
      <c r="C35" s="131">
        <f>IF(NHAP!$B677=XE,NHAP!$D677,"")</f>
        <v>2617</v>
      </c>
      <c r="D35" s="302" t="str">
        <f>IF('14459-1.2T'!B35="","",VLOOKUP(C35,NHAP!$D$6:$F$981,3,0))</f>
        <v>TUONG AN1</v>
      </c>
      <c r="E35" s="132" t="str">
        <f>IF($B35="","",VLOOKUP(D35,Destination!$B$3:$E$981,2,0))</f>
        <v>Vung Tau</v>
      </c>
      <c r="F35" s="133">
        <f>IF($B35="","",VLOOKUP(D35,Destination!$B$2:$E$981,4,0))</f>
        <v>100</v>
      </c>
      <c r="G35" s="133">
        <f t="shared" si="10"/>
        <v>100</v>
      </c>
      <c r="H35" s="408">
        <f>IF($G35="","",INDEX(Cost!$A$2:$G$26,MATCH(G35,Cost!$A$2:$A$26,0),MATCH($H$4,Cost!$A$2:$G$2,0)))</f>
        <v>871576</v>
      </c>
      <c r="I35" s="134"/>
      <c r="J35" s="408">
        <f t="shared" si="5"/>
        <v>871576</v>
      </c>
      <c r="K35" s="142"/>
      <c r="L35" s="142"/>
      <c r="M35" s="142">
        <f t="shared" si="6"/>
        <v>871576</v>
      </c>
      <c r="N35" s="143"/>
      <c r="O35" s="144"/>
      <c r="P35" s="145"/>
      <c r="Q35" s="129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48"/>
    </row>
    <row r="36" spans="1:113" s="112" customFormat="1" ht="21.75" customHeight="1">
      <c r="A36" s="279">
        <f>IF(C36&lt;&gt;"",COUNTA(C$7:C36),"")</f>
        <v>30</v>
      </c>
      <c r="B36" s="130" t="str">
        <f>IF(NHAP!B719=XE,NHAP!C719,"")</f>
        <v>24/10/16</v>
      </c>
      <c r="C36" s="131">
        <f>IF(NHAP!$B719=XE,NHAP!$D719,"")</f>
        <v>2649</v>
      </c>
      <c r="D36" s="302" t="str">
        <f>IF('14459-1.2T'!B36="","",VLOOKUP(C36,NHAP!$D$6:$F$981,3,0))</f>
        <v>POUYUEN</v>
      </c>
      <c r="E36" s="132" t="str">
        <f>IF($B36="","",VLOOKUP(D36,Destination!$B$3:$E$981,2,0))</f>
        <v>HCM</v>
      </c>
      <c r="F36" s="133">
        <f>IF($B36="","",VLOOKUP(D36,Destination!$B$2:$E$981,4,0))</f>
        <v>55</v>
      </c>
      <c r="G36" s="133">
        <f t="shared" ref="G36:G37" si="11">IF(F36="","",ROUNDUP(F36,-1))</f>
        <v>60</v>
      </c>
      <c r="H36" s="408">
        <f>IF($G36="","",INDEX(Cost!$A$2:$G$26,MATCH(G36,Cost!$A$2:$A$26,0),MATCH($H$4,Cost!$A$2:$G$2,0)))</f>
        <v>641078</v>
      </c>
      <c r="I36" s="134"/>
      <c r="J36" s="408">
        <f t="shared" si="5"/>
        <v>641078</v>
      </c>
      <c r="K36" s="142"/>
      <c r="L36" s="142"/>
      <c r="M36" s="142">
        <f t="shared" si="6"/>
        <v>641078</v>
      </c>
      <c r="N36" s="143"/>
      <c r="O36" s="144"/>
      <c r="P36" s="145"/>
      <c r="Q36" s="129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48"/>
    </row>
    <row r="37" spans="1:113" s="112" customFormat="1" ht="21.75" customHeight="1">
      <c r="A37" s="279">
        <f>IF(C37&lt;&gt;"",COUNTA(C$7:C37),"")</f>
        <v>31</v>
      </c>
      <c r="B37" s="130" t="str">
        <f>IF(NHAP!B751=XE,NHAP!C751,"")</f>
        <v>25/10/16</v>
      </c>
      <c r="C37" s="131">
        <f>IF(NHAP!$B751=XE,NHAP!$D751,"")</f>
        <v>2887</v>
      </c>
      <c r="D37" s="302" t="str">
        <f>IF('14459-1.2T'!B37="","",VLOOKUP(C37,NHAP!$D$6:$F$981,3,0))</f>
        <v>VIFON</v>
      </c>
      <c r="E37" s="132" t="str">
        <f>IF($B37="","",VLOOKUP(D37,Destination!$B$3:$E$981,2,0))</f>
        <v>HCM</v>
      </c>
      <c r="F37" s="133">
        <f>IF($B37="","",VLOOKUP(D37,Destination!$B$2:$E$981,4,0))</f>
        <v>32</v>
      </c>
      <c r="G37" s="133">
        <f t="shared" si="11"/>
        <v>40</v>
      </c>
      <c r="H37" s="408">
        <f>IF($G37="","",INDEX(Cost!$A$2:$G$26,MATCH(G37,Cost!$A$2:$A$26,0),MATCH($H$4,Cost!$A$2:$G$2,0)))</f>
        <v>521455</v>
      </c>
      <c r="I37" s="134"/>
      <c r="J37" s="408">
        <f t="shared" si="5"/>
        <v>521455</v>
      </c>
      <c r="K37" s="142"/>
      <c r="L37" s="142"/>
      <c r="M37" s="142">
        <f t="shared" si="6"/>
        <v>521455</v>
      </c>
      <c r="N37" s="143"/>
      <c r="O37" s="144"/>
      <c r="P37" s="145"/>
      <c r="Q37" s="129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48"/>
    </row>
    <row r="38" spans="1:113" s="112" customFormat="1" ht="21.75" customHeight="1">
      <c r="A38" s="279">
        <f>IF(C38&lt;&gt;"",COUNTA(C$7:C38),"")</f>
        <v>32</v>
      </c>
      <c r="B38" s="130" t="str">
        <f>IF(NHAP!B808=XE,NHAP!C808,"")</f>
        <v>26/10/16</v>
      </c>
      <c r="C38" s="131">
        <f>IF(NHAP!$B808=XE,NHAP!$D808,"")</f>
        <v>2915</v>
      </c>
      <c r="D38" s="302" t="str">
        <f>IF('14459-1.2T'!B38="","",VLOOKUP(C38,NHAP!$D$6:$F$981,3,0))</f>
        <v>NOK</v>
      </c>
      <c r="E38" s="132" t="str">
        <f>IF($B38="","",VLOOKUP(D38,Destination!$B$3:$E$981,2,0))</f>
        <v>Dong Nai</v>
      </c>
      <c r="F38" s="133">
        <f>IF($B38="","",VLOOKUP(D38,Destination!$B$2:$E$981,4,0))</f>
        <v>40</v>
      </c>
      <c r="G38" s="133">
        <f t="shared" ref="G38" si="12">IF(F38="","",ROUNDUP(F38,-1))</f>
        <v>40</v>
      </c>
      <c r="H38" s="408">
        <f>IF($G38="","",INDEX(Cost!$A$2:$G$26,MATCH(G38,Cost!$A$2:$A$26,0),MATCH($H$4,Cost!$A$2:$G$2,0)))</f>
        <v>521455</v>
      </c>
      <c r="I38" s="134"/>
      <c r="J38" s="408">
        <f t="shared" si="5"/>
        <v>521455</v>
      </c>
      <c r="K38" s="142"/>
      <c r="L38" s="142"/>
      <c r="M38" s="142">
        <f t="shared" si="6"/>
        <v>521455</v>
      </c>
      <c r="N38" s="143"/>
      <c r="O38" s="144"/>
      <c r="P38" s="145"/>
      <c r="Q38" s="129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48"/>
    </row>
    <row r="39" spans="1:113" s="112" customFormat="1" ht="21.75" customHeight="1">
      <c r="A39" s="279">
        <f>IF(C39&lt;&gt;"",COUNTA(C$7:C39),"")</f>
        <v>33</v>
      </c>
      <c r="B39" s="130" t="str">
        <f>IF(NHAP!B854=XE,NHAP!C854,"")</f>
        <v>27/10/16</v>
      </c>
      <c r="C39" s="131">
        <f>IF(NHAP!$B854=XE,NHAP!$D854,"")</f>
        <v>3124</v>
      </c>
      <c r="D39" s="302" t="str">
        <f>IF('14459-1.2T'!B39="","",VLOOKUP(C39,NHAP!$D$6:$F$981,3,0))</f>
        <v>PACKAMEX</v>
      </c>
      <c r="E39" s="132" t="str">
        <f>IF($B39="","",VLOOKUP(D39,Destination!$B$3:$E$981,2,0))</f>
        <v>HCM</v>
      </c>
      <c r="F39" s="133">
        <f>IF($B39="","",VLOOKUP(D39,Destination!$B$2:$E$981,4,0))</f>
        <v>8</v>
      </c>
      <c r="G39" s="133">
        <f t="shared" ref="G39:G42" si="13">IF(F39="","",ROUNDUP(F39,-1))</f>
        <v>10</v>
      </c>
      <c r="H39" s="408">
        <f>IF($G39="","",INDEX(Cost!$A$2:$G$26,MATCH(G39,Cost!$A$2:$A$26,0),MATCH($H$4,Cost!$A$2:$G$2,0)))</f>
        <v>332290</v>
      </c>
      <c r="I39" s="134"/>
      <c r="J39" s="408">
        <f t="shared" ref="J39:J40" si="14">H39*(100%-I39)</f>
        <v>332290</v>
      </c>
      <c r="K39" s="196">
        <f>H39/2</f>
        <v>166145</v>
      </c>
      <c r="L39" s="196" t="s">
        <v>164</v>
      </c>
      <c r="M39" s="142">
        <f t="shared" ref="M39:M40" si="15">J39+K39</f>
        <v>498435</v>
      </c>
      <c r="N39" s="143"/>
      <c r="O39" s="144"/>
      <c r="P39" s="145"/>
      <c r="Q39" s="129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48"/>
    </row>
    <row r="40" spans="1:113" s="112" customFormat="1" ht="21.75" customHeight="1">
      <c r="A40" s="279">
        <f>IF(C40&lt;&gt;"",COUNTA(C$7:C40),"")</f>
        <v>34</v>
      </c>
      <c r="B40" s="130" t="str">
        <f>IF(NHAP!B855=XE,NHAP!C855,"")</f>
        <v>27/10/16</v>
      </c>
      <c r="C40" s="131">
        <f>IF(NHAP!$B855=XE,NHAP!$D855,"")</f>
        <v>3148</v>
      </c>
      <c r="D40" s="302" t="str">
        <f>IF('14459-1.2T'!B40="","",VLOOKUP(C40,NHAP!$D$6:$F$981,3,0))</f>
        <v>LIWAYWAY</v>
      </c>
      <c r="E40" s="132" t="str">
        <f>IF($B40="","",VLOOKUP(D40,Destination!$B$3:$E$981,2,0))</f>
        <v>Binh Duong</v>
      </c>
      <c r="F40" s="133">
        <f>IF($B40="","",VLOOKUP(D40,Destination!$B$2:$E$981,4,0))</f>
        <v>1</v>
      </c>
      <c r="G40" s="133">
        <f t="shared" si="13"/>
        <v>10</v>
      </c>
      <c r="H40" s="408">
        <f>IF($G40="","",INDEX(Cost!$A$2:$G$26,MATCH(G40,Cost!$A$2:$A$26,0),MATCH($H$4,Cost!$A$2:$G$2,0)))</f>
        <v>332290</v>
      </c>
      <c r="I40" s="319">
        <v>0.1</v>
      </c>
      <c r="J40" s="408">
        <f t="shared" si="14"/>
        <v>299061</v>
      </c>
      <c r="K40" s="142"/>
      <c r="L40" s="142"/>
      <c r="M40" s="142">
        <f t="shared" si="15"/>
        <v>299061</v>
      </c>
      <c r="N40" s="143"/>
      <c r="O40" s="144"/>
      <c r="P40" s="145"/>
      <c r="Q40" s="129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48"/>
    </row>
    <row r="41" spans="1:113" s="112" customFormat="1" ht="21.75" customHeight="1">
      <c r="A41" s="279">
        <f>IF(C41&lt;&gt;"",COUNTA(C$7:C41),"")</f>
        <v>35</v>
      </c>
      <c r="B41" s="130" t="str">
        <f>IF(NHAP!B861=XE,NHAP!C861,"")</f>
        <v>28/10/16</v>
      </c>
      <c r="C41" s="131">
        <f>IF(NHAP!$B861=XE,NHAP!$D861,"")</f>
        <v>3231</v>
      </c>
      <c r="D41" s="302" t="str">
        <f>IF('14459-1.2T'!B41="","",VLOOKUP(C41,NHAP!$D$6:$F$981,3,0))</f>
        <v>HAIMY</v>
      </c>
      <c r="E41" s="132" t="str">
        <f>IF($B41="","",VLOOKUP(D41,Destination!$B$3:$E$981,2,0))</f>
        <v>Binh Duong</v>
      </c>
      <c r="F41" s="133">
        <f>IF($B41="","",VLOOKUP(D41,Destination!$B$2:$E$981,4,0))</f>
        <v>10</v>
      </c>
      <c r="G41" s="133">
        <f t="shared" si="13"/>
        <v>10</v>
      </c>
      <c r="H41" s="408">
        <f>IF($G41="","",INDEX(Cost!$A$2:$G$26,MATCH(G41,Cost!$A$2:$A$26,0),MATCH($H$4,Cost!$A$2:$G$2,0)))</f>
        <v>332290</v>
      </c>
      <c r="I41" s="134"/>
      <c r="J41" s="408">
        <f>H41*(100%-I41)</f>
        <v>332290</v>
      </c>
      <c r="K41" s="142"/>
      <c r="L41" s="142"/>
      <c r="M41" s="142">
        <f>J41+K41</f>
        <v>332290</v>
      </c>
      <c r="N41" s="143"/>
      <c r="O41" s="144"/>
      <c r="P41" s="145"/>
      <c r="Q41" s="129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48"/>
    </row>
    <row r="42" spans="1:113" s="112" customFormat="1" ht="21.75" customHeight="1">
      <c r="A42" s="279">
        <f>IF(C42&lt;&gt;"",COUNTA(C$7:C42),"")</f>
        <v>36</v>
      </c>
      <c r="B42" s="130" t="str">
        <f>IF(NHAP!B875=XE,NHAP!C875,"")</f>
        <v>28/10/16</v>
      </c>
      <c r="C42" s="131">
        <f>IF(NHAP!$B875=XE,NHAP!$D875,"")</f>
        <v>3203</v>
      </c>
      <c r="D42" s="302" t="str">
        <f>IF('14459-1.2T'!B42="","",VLOOKUP(C42,NHAP!$D$6:$F$981,3,0))</f>
        <v>KEWPIE</v>
      </c>
      <c r="E42" s="132" t="str">
        <f>IF($B42="","",VLOOKUP(D42,Destination!$B$3:$E$981,2,0))</f>
        <v>Binh Duong</v>
      </c>
      <c r="F42" s="133">
        <f>IF($B42="","",VLOOKUP(D42,Destination!$B$2:$E$981,4,0))</f>
        <v>38</v>
      </c>
      <c r="G42" s="133">
        <f t="shared" si="13"/>
        <v>40</v>
      </c>
      <c r="H42" s="408">
        <f>IF($G42="","",INDEX(Cost!$A$2:$G$26,MATCH(G42,Cost!$A$2:$A$26,0),MATCH($H$4,Cost!$A$2:$G$2,0)))</f>
        <v>521455</v>
      </c>
      <c r="I42" s="134"/>
      <c r="J42" s="408">
        <f>H42*(100%-I42)</f>
        <v>521455</v>
      </c>
      <c r="K42" s="142"/>
      <c r="L42" s="142"/>
      <c r="M42" s="142">
        <f>J42+K42</f>
        <v>521455</v>
      </c>
      <c r="N42" s="143"/>
      <c r="O42" s="144"/>
      <c r="P42" s="145"/>
      <c r="Q42" s="129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48"/>
    </row>
    <row r="43" spans="1:113" s="112" customFormat="1" ht="21.75" customHeight="1">
      <c r="A43" s="279">
        <f>IF(C43&lt;&gt;"",COUNTA(C$7:C43),"")</f>
        <v>37</v>
      </c>
      <c r="B43" s="130" t="str">
        <f>IF(NHAP!B907=XE,NHAP!C907,"")</f>
        <v>29/10/16</v>
      </c>
      <c r="C43" s="131">
        <f>IF(NHAP!$B907=XE,NHAP!$D907,"")</f>
        <v>4826</v>
      </c>
      <c r="D43" s="302" t="str">
        <f>IF('14459-1.2T'!B43="","",VLOOKUP(C43,NHAP!$D$6:$F$981,3,0))</f>
        <v>SAMSUNG1</v>
      </c>
      <c r="E43" s="132" t="str">
        <f>IF($B43="","",VLOOKUP(D43,Destination!$B$3:$E$981,2,0))</f>
        <v>HCM(Q9)</v>
      </c>
      <c r="F43" s="133">
        <f>IF($B43="","",VLOOKUP(D43,Destination!$B$2:$E$981,4,0))</f>
        <v>27</v>
      </c>
      <c r="G43" s="133">
        <f t="shared" ref="G43:G44" si="16">IF(F43="","",ROUNDUP(F43,-1))</f>
        <v>30</v>
      </c>
      <c r="H43" s="408">
        <f>IF($G43="","",INDEX(Cost!$A$2:$G$26,MATCH(G43,Cost!$A$2:$A$26,0),MATCH($H$4,Cost!$A$2:$G$2,0)))</f>
        <v>463102</v>
      </c>
      <c r="I43" s="134"/>
      <c r="J43" s="408">
        <f>H43*(100%-I43)</f>
        <v>463102</v>
      </c>
      <c r="K43" s="142"/>
      <c r="L43" s="142"/>
      <c r="M43" s="142">
        <f>J43+K43</f>
        <v>463102</v>
      </c>
      <c r="N43" s="143"/>
      <c r="O43" s="144"/>
      <c r="P43" s="145"/>
      <c r="Q43" s="129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48"/>
    </row>
    <row r="44" spans="1:113" s="112" customFormat="1" ht="21.75" customHeight="1">
      <c r="A44" s="279">
        <f>IF(C44&lt;&gt;"",COUNTA(C$7:C44),"")</f>
        <v>38</v>
      </c>
      <c r="B44" s="130" t="str">
        <f>IF(NHAP!B955=XE,NHAP!C955,"")</f>
        <v>31/10/2016</v>
      </c>
      <c r="C44" s="131">
        <f>IF(NHAP!$B955=XE,NHAP!$D955,"")</f>
        <v>4881</v>
      </c>
      <c r="D44" s="302" t="str">
        <f>IF('14459-1.2T'!B44="","",VLOOKUP(C44,NHAP!$D$6:$F$981,3,0))</f>
        <v>TANTHANH</v>
      </c>
      <c r="E44" s="132" t="str">
        <f>IF($B44="","",VLOOKUP(D44,Destination!$B$3:$E$981,2,0))</f>
        <v>DI AN</v>
      </c>
      <c r="F44" s="133">
        <f>IF($B44="","",VLOOKUP(D44,Destination!$B$2:$E$981,4,0))</f>
        <v>6</v>
      </c>
      <c r="G44" s="133">
        <f t="shared" si="16"/>
        <v>10</v>
      </c>
      <c r="H44" s="408">
        <f>IF($G44="","",INDEX(Cost!$A$2:$G$26,MATCH(G44,Cost!$A$2:$A$26,0),MATCH($H$4,Cost!$A$2:$G$2,0)))</f>
        <v>332290</v>
      </c>
      <c r="I44" s="134"/>
      <c r="J44" s="408">
        <f>H44*(100%-I44)</f>
        <v>332290</v>
      </c>
      <c r="K44" s="142"/>
      <c r="L44" s="142"/>
      <c r="M44" s="142">
        <f>J44+K44</f>
        <v>332290</v>
      </c>
      <c r="N44" s="143"/>
      <c r="O44" s="144"/>
      <c r="P44" s="145"/>
      <c r="Q44" s="129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48"/>
    </row>
    <row r="45" spans="1:113" s="112" customFormat="1" ht="21.75" customHeight="1">
      <c r="A45" s="279">
        <f>IF(C45&lt;&gt;"",COUNTA(C$7:C45),"")</f>
        <v>39</v>
      </c>
      <c r="B45" s="130" t="str">
        <f>IF(NHAP!B971=XE,NHAP!C971,"")</f>
        <v>31/10/2016</v>
      </c>
      <c r="C45" s="131">
        <f>IF(NHAP!$B971=XE,NHAP!$D971,"")</f>
        <v>4914</v>
      </c>
      <c r="D45" s="302" t="str">
        <f>IF('14459-1.2T'!B45="","",VLOOKUP(C45,NHAP!$D$6:$F$981,3,0))</f>
        <v>LOTTE</v>
      </c>
      <c r="E45" s="132" t="str">
        <f>IF($B45="","",VLOOKUP(D45,Destination!$B$3:$E$981,2,0))</f>
        <v>Binh Duong</v>
      </c>
      <c r="F45" s="133">
        <f>IF($B45="","",VLOOKUP(D45,Destination!$B$2:$E$981,4,0))</f>
        <v>14</v>
      </c>
      <c r="G45" s="133">
        <f t="shared" ref="G45" si="17">IF(F45="","",ROUNDUP(F45,-1))</f>
        <v>20</v>
      </c>
      <c r="H45" s="408">
        <f>IF($G45="","",INDEX(Cost!$A$2:$G$26,MATCH(G45,Cost!$A$2:$A$26,0),MATCH($H$4,Cost!$A$2:$G$2,0)))</f>
        <v>404749</v>
      </c>
      <c r="I45" s="134"/>
      <c r="J45" s="408">
        <f>H45*(100%-I45)</f>
        <v>404749</v>
      </c>
      <c r="K45" s="142"/>
      <c r="L45" s="142"/>
      <c r="M45" s="142">
        <f>J45+K45</f>
        <v>404749</v>
      </c>
      <c r="N45" s="143"/>
      <c r="O45" s="144"/>
      <c r="P45" s="145"/>
      <c r="Q45" s="129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48"/>
    </row>
    <row r="46" spans="1:113" s="114" customFormat="1" ht="24" customHeight="1">
      <c r="A46" s="151">
        <f>COUNT(A7:A45)</f>
        <v>39</v>
      </c>
      <c r="B46" s="430" t="s">
        <v>144</v>
      </c>
      <c r="C46" s="430"/>
      <c r="D46" s="430"/>
      <c r="E46" s="431"/>
      <c r="F46" s="289"/>
      <c r="G46" s="289"/>
      <c r="H46" s="409"/>
      <c r="I46" s="318"/>
      <c r="J46" s="410"/>
      <c r="K46" s="290"/>
      <c r="L46" s="290"/>
      <c r="M46" s="147">
        <f>SUBTOTAL(9,M7:M45)</f>
        <v>20149185</v>
      </c>
      <c r="N46" s="291">
        <f>SUM(N7:N45)</f>
        <v>0</v>
      </c>
      <c r="O46" s="291"/>
      <c r="P46" s="292"/>
      <c r="Q46" s="293"/>
      <c r="R46" s="165"/>
      <c r="S46" s="165"/>
      <c r="T46" s="165"/>
      <c r="U46" s="165"/>
      <c r="V46" s="165"/>
      <c r="W46" s="165"/>
      <c r="X46" s="165"/>
      <c r="Y46" s="165"/>
      <c r="Z46" s="165"/>
      <c r="AA46" s="165"/>
      <c r="AB46" s="165"/>
      <c r="AC46" s="165"/>
      <c r="AD46" s="165"/>
      <c r="AE46" s="165"/>
      <c r="AF46" s="165"/>
      <c r="AG46" s="165"/>
      <c r="AH46" s="165"/>
      <c r="AI46" s="170"/>
      <c r="AJ46" s="170"/>
      <c r="AK46" s="170"/>
      <c r="AL46" s="170"/>
      <c r="AM46" s="170"/>
      <c r="AN46" s="170"/>
      <c r="AO46" s="170"/>
      <c r="AP46" s="170"/>
      <c r="AQ46" s="170"/>
      <c r="AR46" s="170"/>
      <c r="AS46" s="170"/>
      <c r="AT46" s="170"/>
      <c r="AU46" s="170"/>
      <c r="AV46" s="170"/>
      <c r="AW46" s="170"/>
      <c r="AX46" s="170"/>
      <c r="AY46" s="170"/>
      <c r="AZ46" s="170"/>
      <c r="BA46" s="170"/>
      <c r="BB46" s="170"/>
      <c r="BC46" s="170"/>
      <c r="BD46" s="170"/>
      <c r="BE46" s="170"/>
      <c r="BF46" s="170"/>
      <c r="BG46" s="170"/>
      <c r="BH46" s="170"/>
      <c r="BI46" s="170"/>
      <c r="BJ46" s="170"/>
      <c r="BK46" s="170"/>
      <c r="BL46" s="170"/>
      <c r="BM46" s="170"/>
      <c r="BN46" s="170"/>
      <c r="BO46" s="170"/>
      <c r="BP46" s="170"/>
      <c r="BQ46" s="170"/>
      <c r="BR46" s="170"/>
      <c r="BS46" s="170"/>
      <c r="BT46" s="170"/>
      <c r="BU46" s="170"/>
      <c r="BV46" s="170"/>
      <c r="BW46" s="170"/>
      <c r="BX46" s="170"/>
      <c r="BY46" s="170"/>
      <c r="BZ46" s="170"/>
      <c r="CA46" s="170"/>
      <c r="CB46" s="170"/>
      <c r="CC46" s="170"/>
      <c r="CD46" s="170"/>
      <c r="CE46" s="170"/>
      <c r="CF46" s="170"/>
      <c r="CG46" s="170"/>
      <c r="CH46" s="170"/>
      <c r="CI46" s="170"/>
      <c r="CJ46" s="170"/>
      <c r="CK46" s="170"/>
      <c r="CL46" s="170"/>
      <c r="CM46" s="170"/>
      <c r="CN46" s="170"/>
      <c r="CO46" s="170"/>
      <c r="CP46" s="170"/>
      <c r="CQ46" s="170"/>
      <c r="CR46" s="170"/>
      <c r="CS46" s="170"/>
      <c r="CT46" s="170"/>
      <c r="CU46" s="170"/>
      <c r="CV46" s="170"/>
      <c r="CW46" s="170"/>
      <c r="CX46" s="170"/>
      <c r="CY46" s="170"/>
      <c r="CZ46" s="170"/>
      <c r="DA46" s="170"/>
      <c r="DB46" s="170"/>
      <c r="DC46" s="170"/>
      <c r="DD46" s="170"/>
      <c r="DE46" s="170"/>
      <c r="DF46" s="170"/>
      <c r="DG46" s="170"/>
      <c r="DH46" s="170"/>
      <c r="DI46" s="170"/>
    </row>
    <row r="47" spans="1:113" s="114" customFormat="1" ht="11.25" customHeight="1">
      <c r="A47" s="153"/>
      <c r="B47" s="154"/>
      <c r="C47" s="154"/>
      <c r="D47" s="154"/>
      <c r="E47" s="154"/>
      <c r="F47" s="155"/>
      <c r="G47" s="155"/>
      <c r="H47" s="155"/>
      <c r="I47" s="155"/>
      <c r="J47" s="155"/>
      <c r="K47" s="155"/>
      <c r="L47" s="155"/>
      <c r="M47" s="155"/>
      <c r="N47" s="166"/>
      <c r="O47" s="166"/>
      <c r="P47" s="153"/>
      <c r="Q47" s="165"/>
      <c r="R47" s="165"/>
      <c r="S47" s="165"/>
      <c r="T47" s="165"/>
      <c r="U47" s="165"/>
      <c r="V47" s="165"/>
      <c r="W47" s="165"/>
      <c r="X47" s="165"/>
      <c r="Y47" s="165"/>
      <c r="Z47" s="165"/>
      <c r="AA47" s="165"/>
      <c r="AB47" s="165"/>
      <c r="AC47" s="165"/>
      <c r="AD47" s="165"/>
      <c r="AE47" s="165"/>
      <c r="AF47" s="165"/>
      <c r="AG47" s="165"/>
      <c r="AH47" s="165"/>
      <c r="AI47" s="165"/>
      <c r="AJ47" s="165"/>
      <c r="AK47" s="165"/>
      <c r="AL47" s="165"/>
      <c r="AM47" s="165"/>
      <c r="AN47" s="165"/>
      <c r="AO47" s="165"/>
      <c r="AP47" s="165"/>
      <c r="AQ47" s="165"/>
      <c r="AR47" s="165"/>
      <c r="AS47" s="165"/>
      <c r="AT47" s="165"/>
      <c r="AU47" s="165"/>
      <c r="AV47" s="165"/>
      <c r="AW47" s="165"/>
      <c r="AX47" s="165"/>
      <c r="AY47" s="165"/>
      <c r="AZ47" s="165"/>
      <c r="BA47" s="165"/>
      <c r="BB47" s="165"/>
      <c r="BC47" s="165"/>
      <c r="BD47" s="165"/>
      <c r="BE47" s="165"/>
      <c r="BF47" s="165"/>
      <c r="BG47" s="165"/>
      <c r="BH47" s="165"/>
      <c r="BI47" s="165"/>
      <c r="BJ47" s="165"/>
      <c r="BK47" s="165"/>
      <c r="BL47" s="165"/>
      <c r="BM47" s="165"/>
      <c r="BN47" s="165"/>
      <c r="BO47" s="165"/>
      <c r="BP47" s="165"/>
      <c r="BQ47" s="165"/>
      <c r="BR47" s="165"/>
      <c r="BS47" s="165"/>
      <c r="BT47" s="165"/>
      <c r="BU47" s="165"/>
      <c r="BV47" s="165"/>
      <c r="BW47" s="165"/>
      <c r="BX47" s="165"/>
      <c r="BY47" s="165"/>
      <c r="BZ47" s="165"/>
      <c r="CA47" s="165"/>
      <c r="CB47" s="165"/>
      <c r="CC47" s="165"/>
      <c r="CD47" s="165"/>
      <c r="CE47" s="165"/>
      <c r="CF47" s="165"/>
      <c r="CG47" s="165"/>
      <c r="CH47" s="165"/>
      <c r="CI47" s="165"/>
      <c r="CJ47" s="165"/>
      <c r="CK47" s="165"/>
      <c r="CL47" s="165"/>
      <c r="CM47" s="165"/>
      <c r="CN47" s="165"/>
      <c r="CO47" s="165"/>
      <c r="CP47" s="165"/>
      <c r="CQ47" s="165"/>
      <c r="CR47" s="165"/>
      <c r="CS47" s="165"/>
      <c r="CT47" s="165"/>
      <c r="CU47" s="165"/>
      <c r="CV47" s="165"/>
      <c r="CW47" s="165"/>
      <c r="CX47" s="165"/>
      <c r="CY47" s="165"/>
      <c r="CZ47" s="165"/>
      <c r="DA47" s="165"/>
      <c r="DB47" s="165"/>
      <c r="DC47" s="165"/>
      <c r="DD47" s="165"/>
      <c r="DE47" s="165"/>
      <c r="DF47" s="165"/>
      <c r="DG47" s="165"/>
      <c r="DH47" s="165"/>
      <c r="DI47" s="165"/>
    </row>
    <row r="48" spans="1:113" ht="13.5" customHeight="1">
      <c r="D48" s="115"/>
      <c r="E48" s="115"/>
      <c r="F48" s="115"/>
      <c r="G48" s="115"/>
      <c r="K48" s="167" t="s">
        <v>145</v>
      </c>
      <c r="M48" s="41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</row>
    <row r="49" spans="4:13" ht="13.5" customHeight="1">
      <c r="D49" s="156" t="s">
        <v>146</v>
      </c>
      <c r="E49" s="157"/>
      <c r="F49" s="424" t="s">
        <v>147</v>
      </c>
      <c r="G49" s="424"/>
      <c r="K49" s="167" t="s">
        <v>148</v>
      </c>
      <c r="M49" s="168">
        <f>A$46</f>
        <v>39</v>
      </c>
    </row>
    <row r="50" spans="4:13" ht="13.5" customHeight="1">
      <c r="D50" s="116"/>
      <c r="E50" s="116"/>
      <c r="G50" s="115"/>
      <c r="K50" s="167"/>
      <c r="M50" s="169"/>
    </row>
    <row r="51" spans="4:13" ht="13.5" customHeight="1">
      <c r="D51" s="158"/>
      <c r="E51" s="159"/>
      <c r="F51" s="160"/>
      <c r="G51" s="115"/>
      <c r="K51" s="167" t="s">
        <v>149</v>
      </c>
      <c r="M51" s="168">
        <f>M46</f>
        <v>20149185</v>
      </c>
    </row>
    <row r="52" spans="4:13" ht="13.5" customHeight="1">
      <c r="D52" s="158"/>
      <c r="E52" s="159"/>
      <c r="F52" s="160"/>
      <c r="G52" s="115"/>
      <c r="K52" s="167"/>
    </row>
    <row r="53" spans="4:13" ht="13.5" customHeight="1">
      <c r="D53" s="158"/>
      <c r="E53" s="159"/>
      <c r="F53" s="160"/>
    </row>
  </sheetData>
  <autoFilter ref="A6:DI45"/>
  <mergeCells count="4">
    <mergeCell ref="B46:E46"/>
    <mergeCell ref="F49:G49"/>
    <mergeCell ref="A5:I5"/>
    <mergeCell ref="D4:G4"/>
  </mergeCells>
  <conditionalFormatting sqref="C46:C1048576 C1:C4 C6">
    <cfRule type="duplicateValues" dxfId="9" priority="2"/>
  </conditionalFormatting>
  <conditionalFormatting sqref="C5">
    <cfRule type="duplicateValues" dxfId="8" priority="1"/>
  </conditionalFormatting>
  <pageMargins left="0.25" right="0.25" top="0.75" bottom="0.75" header="0.3" footer="0.3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F0"/>
  </sheetPr>
  <dimension ref="A1:DI49"/>
  <sheetViews>
    <sheetView workbookViewId="0">
      <selection activeCell="H7" sqref="H7"/>
    </sheetView>
  </sheetViews>
  <sheetFormatPr defaultColWidth="9.140625" defaultRowHeight="13.5" customHeight="1"/>
  <cols>
    <col min="1" max="1" width="7.140625" style="115" customWidth="1"/>
    <col min="2" max="2" width="11" style="116" customWidth="1"/>
    <col min="3" max="3" width="11" style="116" hidden="1" customWidth="1"/>
    <col min="4" max="4" width="17.5703125" style="17" customWidth="1"/>
    <col min="5" max="5" width="12.5703125" style="17" customWidth="1"/>
    <col min="6" max="6" width="11.140625" style="17" hidden="1" customWidth="1"/>
    <col min="7" max="7" width="9.28515625" style="17" customWidth="1"/>
    <col min="8" max="8" width="12.140625" style="117" customWidth="1"/>
    <col min="9" max="9" width="6.140625" style="117" customWidth="1"/>
    <col min="10" max="10" width="11.7109375" style="117" customWidth="1"/>
    <col min="11" max="11" width="10.140625" style="118" customWidth="1"/>
    <col min="12" max="12" width="21" style="118" hidden="1" customWidth="1"/>
    <col min="13" max="13" width="12.42578125" style="118" customWidth="1"/>
    <col min="14" max="14" width="9.140625" style="17" hidden="1" customWidth="1"/>
    <col min="15" max="15" width="13.140625" style="17" hidden="1" customWidth="1"/>
    <col min="16" max="16" width="22.28515625" style="115" hidden="1" customWidth="1"/>
    <col min="17" max="17" width="36.140625" style="17" hidden="1" customWidth="1"/>
    <col min="18" max="20" width="9.140625" style="17" customWidth="1"/>
    <col min="21" max="16384" width="9.140625" style="17"/>
  </cols>
  <sheetData>
    <row r="1" spans="1:35" s="109" customFormat="1" ht="20.25">
      <c r="A1" s="119" t="s">
        <v>47</v>
      </c>
      <c r="B1" s="120"/>
      <c r="C1" s="120"/>
      <c r="H1" s="121"/>
      <c r="I1" s="121"/>
      <c r="J1" s="121"/>
      <c r="K1" s="136"/>
      <c r="L1" s="135"/>
      <c r="M1" s="136"/>
      <c r="P1" s="120"/>
    </row>
    <row r="2" spans="1:35" s="109" customFormat="1" ht="20.25">
      <c r="A2" s="119" t="s">
        <v>49</v>
      </c>
      <c r="B2" s="120"/>
      <c r="C2" s="120"/>
      <c r="H2" s="121"/>
      <c r="I2" s="121"/>
      <c r="J2" s="121"/>
      <c r="K2" s="136"/>
      <c r="L2" s="136"/>
      <c r="M2" s="136"/>
      <c r="P2" s="120"/>
    </row>
    <row r="3" spans="1:35" s="109" customFormat="1" ht="20.25">
      <c r="A3" s="122" t="s">
        <v>50</v>
      </c>
      <c r="B3" s="120"/>
      <c r="C3" s="120"/>
      <c r="D3" s="123">
        <v>42659</v>
      </c>
      <c r="H3" s="121"/>
      <c r="J3" s="121"/>
      <c r="K3" s="136"/>
      <c r="L3" s="135"/>
      <c r="M3" s="136"/>
      <c r="P3" s="120"/>
    </row>
    <row r="4" spans="1:35" s="109" customFormat="1" ht="20.25">
      <c r="A4" s="122" t="s">
        <v>51</v>
      </c>
      <c r="B4" s="120"/>
      <c r="C4" s="120"/>
      <c r="D4" s="432">
        <v>34439</v>
      </c>
      <c r="E4" s="432"/>
      <c r="F4" s="432"/>
      <c r="G4" s="432"/>
      <c r="H4" s="407" t="s">
        <v>38</v>
      </c>
      <c r="I4" s="125"/>
      <c r="J4" s="407"/>
      <c r="K4" s="136"/>
      <c r="L4" s="135"/>
      <c r="M4" s="136"/>
      <c r="P4" s="120"/>
    </row>
    <row r="5" spans="1:35" s="109" customFormat="1" ht="25.5" customHeight="1">
      <c r="A5" s="427" t="s">
        <v>705</v>
      </c>
      <c r="B5" s="427"/>
      <c r="C5" s="427"/>
      <c r="D5" s="427"/>
      <c r="E5" s="427"/>
      <c r="F5" s="427"/>
      <c r="G5" s="427"/>
      <c r="H5" s="427"/>
      <c r="I5" s="427"/>
      <c r="J5" s="121"/>
      <c r="K5" s="136"/>
      <c r="L5" s="136"/>
      <c r="M5" s="136"/>
      <c r="P5" s="120"/>
    </row>
    <row r="6" spans="1:35" s="110" customFormat="1" ht="35.25" customHeight="1">
      <c r="A6" s="126" t="s">
        <v>162</v>
      </c>
      <c r="B6" s="126" t="s">
        <v>163</v>
      </c>
      <c r="C6" s="126" t="s">
        <v>55</v>
      </c>
      <c r="D6" s="126" t="s">
        <v>57</v>
      </c>
      <c r="E6" s="126" t="s">
        <v>58</v>
      </c>
      <c r="F6" s="126" t="s">
        <v>59</v>
      </c>
      <c r="G6" s="127" t="s">
        <v>60</v>
      </c>
      <c r="H6" s="128" t="s">
        <v>61</v>
      </c>
      <c r="I6" s="128"/>
      <c r="J6" s="128"/>
      <c r="K6" s="137" t="s">
        <v>62</v>
      </c>
      <c r="L6" s="137" t="s">
        <v>63</v>
      </c>
      <c r="M6" s="137" t="s">
        <v>64</v>
      </c>
      <c r="N6" s="138" t="s">
        <v>65</v>
      </c>
      <c r="O6" s="138" t="s">
        <v>66</v>
      </c>
      <c r="P6" s="139" t="s">
        <v>67</v>
      </c>
      <c r="Q6" s="140" t="s">
        <v>68</v>
      </c>
    </row>
    <row r="7" spans="1:35" s="112" customFormat="1" ht="21.75" customHeight="1">
      <c r="A7" s="279">
        <f>IF(C7&lt;&gt;"",COUNTA(C$7:C7),"")</f>
        <v>1</v>
      </c>
      <c r="B7" s="130">
        <f>IF(NHAP!B283=XE,NHAP!C283,"")</f>
        <v>42531</v>
      </c>
      <c r="C7" s="131">
        <f>IF(NHAP!$B283=XE,NHAP!$D283,"")</f>
        <v>4146</v>
      </c>
      <c r="D7" s="64" t="str">
        <f>IF('34439-1.2T (2)'!B7="","",VLOOKUP(C7,NHAP!$D$6:$F$910,3,0))</f>
        <v>VINACOSMO</v>
      </c>
      <c r="E7" s="132" t="str">
        <f>IF($B7="","",VLOOKUP(D7,Destination!$B$3:$E$917,2,0))</f>
        <v>HCM</v>
      </c>
      <c r="F7" s="133">
        <f>IF($B7="","",VLOOKUP(D7,Destination!$B$2:$E$917,4,0))</f>
        <v>55</v>
      </c>
      <c r="G7" s="133">
        <f t="shared" ref="G7:G20" si="0">IF(F7="","",ROUNDUP(F7,-1))</f>
        <v>60</v>
      </c>
      <c r="H7" s="408">
        <f>IF($G7="","",INDEX(Cost!$A$2:$G$26,MATCH(G7,Cost!$A$2:$A$26,0),MATCH($H$4,Cost!$A$2:$G$2,0)))</f>
        <v>641078</v>
      </c>
      <c r="I7" s="134"/>
      <c r="J7" s="408">
        <f>H7*(100%-I7)</f>
        <v>641078</v>
      </c>
      <c r="K7" s="142"/>
      <c r="L7" s="142"/>
      <c r="M7" s="142">
        <f>J7+K7</f>
        <v>641078</v>
      </c>
      <c r="N7" s="143"/>
      <c r="O7" s="144"/>
      <c r="P7" s="145"/>
      <c r="Q7" s="129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48"/>
    </row>
    <row r="8" spans="1:35" s="112" customFormat="1" ht="21.75" customHeight="1">
      <c r="A8" s="279">
        <f>IF(C8&lt;&gt;"",COUNTA(C$7:C8),"")</f>
        <v>2</v>
      </c>
      <c r="B8" s="130">
        <f>IF(NHAP!B284=XE,NHAP!C284,"")</f>
        <v>42531</v>
      </c>
      <c r="C8" s="131">
        <f>IF(NHAP!$B284=XE,NHAP!$D284,"")</f>
        <v>4154</v>
      </c>
      <c r="D8" s="64" t="str">
        <f>IF('34439-1.2T (2)'!B8="","",VLOOKUP(C8,NHAP!$D$6:$F$910,3,0))</f>
        <v>SAMSUNG1</v>
      </c>
      <c r="E8" s="132" t="str">
        <f>IF($B8="","",VLOOKUP(D8,Destination!$B$3:$E$917,2,0))</f>
        <v>HCM(Q9)</v>
      </c>
      <c r="F8" s="133">
        <f>IF($B8="","",VLOOKUP(D8,Destination!$B$2:$E$917,4,0))</f>
        <v>27</v>
      </c>
      <c r="G8" s="133">
        <f t="shared" si="0"/>
        <v>30</v>
      </c>
      <c r="H8" s="408">
        <f>IF($G8="","",INDEX(Cost!$A$2:$G$26,MATCH(G8,Cost!$A$2:$A$26,0),MATCH($H$4,Cost!$A$2:$G$2,0)))</f>
        <v>463102</v>
      </c>
      <c r="I8" s="134"/>
      <c r="J8" s="408">
        <f t="shared" ref="J8:J20" si="1">H8*(100%-I8)</f>
        <v>463102</v>
      </c>
      <c r="K8" s="142"/>
      <c r="L8" s="142"/>
      <c r="M8" s="142">
        <f t="shared" ref="M8:M20" si="2">J8+K8</f>
        <v>463102</v>
      </c>
      <c r="N8" s="143"/>
      <c r="O8" s="144"/>
      <c r="P8" s="145"/>
      <c r="Q8" s="129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48"/>
    </row>
    <row r="9" spans="1:35" s="112" customFormat="1" ht="21.75" customHeight="1">
      <c r="A9" s="279">
        <f>IF(C9&lt;&gt;"",COUNTA(C$7:C9),"")</f>
        <v>3</v>
      </c>
      <c r="B9" s="130">
        <f>IF(NHAP!B285=XE,NHAP!C285,"")</f>
        <v>42561</v>
      </c>
      <c r="C9" s="131">
        <f>IF(NHAP!$B285=XE,NHAP!$D285,"")</f>
        <v>4192</v>
      </c>
      <c r="D9" s="64" t="str">
        <f>IF('34439-1.2T (2)'!B9="","",VLOOKUP(C9,NHAP!$D$6:$F$910,3,0))</f>
        <v>HAIMY</v>
      </c>
      <c r="E9" s="132" t="str">
        <f>IF($B9="","",VLOOKUP(D9,Destination!$B$3:$E$917,2,0))</f>
        <v>Binh Duong</v>
      </c>
      <c r="F9" s="133">
        <f>IF($B9="","",VLOOKUP(D9,Destination!$B$2:$E$917,4,0))</f>
        <v>10</v>
      </c>
      <c r="G9" s="133">
        <f t="shared" si="0"/>
        <v>10</v>
      </c>
      <c r="H9" s="408">
        <f>IF($G9="","",INDEX(Cost!$A$2:$G$26,MATCH(G9,Cost!$A$2:$A$26,0),MATCH($H$4,Cost!$A$2:$G$2,0)))</f>
        <v>332290</v>
      </c>
      <c r="I9" s="134"/>
      <c r="J9" s="408">
        <f t="shared" si="1"/>
        <v>332290</v>
      </c>
      <c r="K9" s="142"/>
      <c r="L9" s="142"/>
      <c r="M9" s="142">
        <f t="shared" si="2"/>
        <v>332290</v>
      </c>
      <c r="N9" s="143"/>
      <c r="O9" s="144"/>
      <c r="P9" s="145"/>
      <c r="Q9" s="129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48"/>
    </row>
    <row r="10" spans="1:35" s="112" customFormat="1" ht="21.75" customHeight="1">
      <c r="A10" s="279">
        <f>IF(C10&lt;&gt;"",COUNTA(C$7:C10),"")</f>
        <v>4</v>
      </c>
      <c r="B10" s="130">
        <f>IF(NHAP!B286=XE,NHAP!C286,"")</f>
        <v>42561</v>
      </c>
      <c r="C10" s="131">
        <f>IF(NHAP!$B286=XE,NHAP!$D286,"")</f>
        <v>3636</v>
      </c>
      <c r="D10" s="64" t="str">
        <f>IF('34439-1.2T (2)'!B10="","",VLOOKUP(C10,NHAP!$D$6:$F$910,3,0))</f>
        <v>BINHDONG</v>
      </c>
      <c r="E10" s="132" t="str">
        <f>IF($B10="","",VLOOKUP(D10,Destination!$B$3:$E$917,2,0))</f>
        <v>Binh Duong</v>
      </c>
      <c r="F10" s="133">
        <f>IF($B10="","",VLOOKUP(D10,Destination!$B$2:$E$917,4,0))</f>
        <v>25</v>
      </c>
      <c r="G10" s="133">
        <f t="shared" si="0"/>
        <v>30</v>
      </c>
      <c r="H10" s="408">
        <f>IF($G10="","",INDEX(Cost!$A$2:$G$26,MATCH(G10,Cost!$A$2:$A$26,0),MATCH($H$4,Cost!$A$2:$G$2,0)))</f>
        <v>463102</v>
      </c>
      <c r="I10" s="134"/>
      <c r="J10" s="408">
        <f t="shared" si="1"/>
        <v>463102</v>
      </c>
      <c r="K10" s="196">
        <f>H10/2</f>
        <v>231551</v>
      </c>
      <c r="L10" s="196" t="s">
        <v>662</v>
      </c>
      <c r="M10" s="142">
        <f t="shared" si="2"/>
        <v>694653</v>
      </c>
      <c r="N10" s="143"/>
      <c r="O10" s="144"/>
      <c r="P10" s="145"/>
      <c r="Q10" s="129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48"/>
    </row>
    <row r="11" spans="1:35" s="112" customFormat="1" ht="21.75" customHeight="1">
      <c r="A11" s="279">
        <f>IF(C11&lt;&gt;"",COUNTA(C$7:C11),"")</f>
        <v>5</v>
      </c>
      <c r="B11" s="130">
        <f>IF(NHAP!B287=XE,NHAP!C287,"")</f>
        <v>42592</v>
      </c>
      <c r="C11" s="131">
        <f>IF(NHAP!$B287=XE,NHAP!$D287,"")</f>
        <v>3811</v>
      </c>
      <c r="D11" s="64" t="str">
        <f>IF('34439-1.2T (2)'!B11="","",VLOOKUP(C11,NHAP!$D$6:$F$910,3,0))</f>
        <v>LAVIE</v>
      </c>
      <c r="E11" s="132" t="str">
        <f>IF($B11="","",VLOOKUP(D11,Destination!$B$3:$E$917,2,0))</f>
        <v>Long An</v>
      </c>
      <c r="F11" s="133">
        <f>IF($B11="","",VLOOKUP(D11,Destination!$B$2:$E$917,4,0))</f>
        <v>93</v>
      </c>
      <c r="G11" s="133">
        <f t="shared" si="0"/>
        <v>100</v>
      </c>
      <c r="H11" s="408">
        <f>IF($G11="","",INDEX(Cost!$A$2:$G$26,MATCH(G11,Cost!$A$2:$A$26,0),MATCH($H$4,Cost!$A$2:$G$2,0)))</f>
        <v>871576</v>
      </c>
      <c r="I11" s="134"/>
      <c r="J11" s="408">
        <f t="shared" si="1"/>
        <v>871576</v>
      </c>
      <c r="K11" s="196"/>
      <c r="L11" s="196"/>
      <c r="M11" s="142">
        <f t="shared" si="2"/>
        <v>871576</v>
      </c>
      <c r="N11" s="143"/>
      <c r="O11" s="144"/>
      <c r="P11" s="145"/>
      <c r="Q11" s="129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48"/>
    </row>
    <row r="12" spans="1:35" s="112" customFormat="1" ht="21.75" customHeight="1">
      <c r="A12" s="279">
        <f>IF(C12&lt;&gt;"",COUNTA(C$7:C12),"")</f>
        <v>6</v>
      </c>
      <c r="B12" s="130" t="str">
        <f>IF(NHAP!B288=XE,NHAP!C288,"")</f>
        <v>30/9/2016</v>
      </c>
      <c r="C12" s="131">
        <f>IF(NHAP!$B288=XE,NHAP!$D288,"")</f>
        <v>2777</v>
      </c>
      <c r="D12" s="64" t="str">
        <f>IF('34439-1.2T (2)'!B12="","",VLOOKUP(C12,NHAP!$D$6:$F$910,3,0))</f>
        <v>TYXUAN</v>
      </c>
      <c r="E12" s="283" t="str">
        <f>IF($B12="","",VLOOKUP(D12,Destination!$B$3:$E$917,2,0))</f>
        <v>VINH LONG</v>
      </c>
      <c r="F12" s="133">
        <f>IF($B12="","",VLOOKUP(D12,Destination!$B$2:$E$917,4,0))</f>
        <v>179</v>
      </c>
      <c r="G12" s="133">
        <f t="shared" si="0"/>
        <v>180</v>
      </c>
      <c r="H12" s="408">
        <f>IF($G12="","",INDEX(Cost!$A$2:$G$26,MATCH(G12,Cost!$A$2:$A$26,0),MATCH($H$4,Cost!$A$2:$G$2,0)))</f>
        <v>2472000</v>
      </c>
      <c r="I12" s="134"/>
      <c r="J12" s="408">
        <f t="shared" si="1"/>
        <v>2472000</v>
      </c>
      <c r="K12" s="196"/>
      <c r="L12" s="196"/>
      <c r="M12" s="142">
        <f t="shared" si="2"/>
        <v>2472000</v>
      </c>
      <c r="N12" s="143"/>
      <c r="O12" s="144"/>
      <c r="P12" s="145"/>
      <c r="Q12" s="129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48"/>
    </row>
    <row r="13" spans="1:35" s="112" customFormat="1" ht="21.75" customHeight="1">
      <c r="A13" s="279">
        <f>IF(C13&lt;&gt;"",COUNTA(C$7:C13),"")</f>
        <v>7</v>
      </c>
      <c r="B13" s="130">
        <f>IF(NHAP!B289=XE,NHAP!C289,"")</f>
        <v>42439</v>
      </c>
      <c r="C13" s="131">
        <f>IF(NHAP!$B289=XE,NHAP!$D289,"")</f>
        <v>4323</v>
      </c>
      <c r="D13" s="64" t="str">
        <f>IF('34439-1.2T (2)'!B13="","",VLOOKUP(C13,NHAP!$D$6:$F$910,3,0))</f>
        <v>FUJIKURA</v>
      </c>
      <c r="E13" s="132" t="str">
        <f>IF($B13="","",VLOOKUP(D13,Destination!$B$3:$E$917,2,0))</f>
        <v>Binh Duong</v>
      </c>
      <c r="F13" s="133">
        <f>IF($B13="","",VLOOKUP(D13,Destination!$B$2:$E$917,4,0))</f>
        <v>1</v>
      </c>
      <c r="G13" s="133">
        <f t="shared" si="0"/>
        <v>10</v>
      </c>
      <c r="H13" s="408">
        <f>IF($G13="","",INDEX(Cost!$A$2:$G$26,MATCH(G13,Cost!$A$2:$A$26,0),MATCH($H$4,Cost!$A$2:$G$2,0)))</f>
        <v>332290</v>
      </c>
      <c r="I13" s="319">
        <v>0.1</v>
      </c>
      <c r="J13" s="408">
        <f t="shared" si="1"/>
        <v>299061</v>
      </c>
      <c r="K13" s="196"/>
      <c r="L13" s="196"/>
      <c r="M13" s="142">
        <f t="shared" si="2"/>
        <v>299061</v>
      </c>
      <c r="N13" s="143"/>
      <c r="O13" s="144"/>
      <c r="P13" s="145"/>
      <c r="Q13" s="129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48"/>
    </row>
    <row r="14" spans="1:35" s="112" customFormat="1" ht="21.75" customHeight="1">
      <c r="A14" s="279">
        <f>IF(C14&lt;&gt;"",COUNTA(C$7:C14),"")</f>
        <v>8</v>
      </c>
      <c r="B14" s="130">
        <f>IF(NHAP!B290=XE,NHAP!C290,"")</f>
        <v>42439</v>
      </c>
      <c r="C14" s="131">
        <f>IF(NHAP!$B290=XE,NHAP!$D290,"")</f>
        <v>4210</v>
      </c>
      <c r="D14" s="64" t="str">
        <f>IF('34439-1.2T (2)'!B14="","",VLOOKUP(C14,NHAP!$D$6:$F$910,3,0))</f>
        <v>MINHQUANG</v>
      </c>
      <c r="E14" s="132" t="str">
        <f>IF($B14="","",VLOOKUP(D14,Destination!$B$3:$E$917,2,0))</f>
        <v>SONG THAN 3</v>
      </c>
      <c r="F14" s="133">
        <f>IF($B14="","",VLOOKUP(D14,Destination!$B$2:$E$917,4,0))</f>
        <v>24</v>
      </c>
      <c r="G14" s="133">
        <f t="shared" si="0"/>
        <v>30</v>
      </c>
      <c r="H14" s="408">
        <f>IF($G14="","",INDEX(Cost!$A$2:$G$26,MATCH(G14,Cost!$A$2:$A$26,0),MATCH($H$4,Cost!$A$2:$G$2,0)))</f>
        <v>463102</v>
      </c>
      <c r="I14" s="134"/>
      <c r="J14" s="408">
        <f t="shared" si="1"/>
        <v>463102</v>
      </c>
      <c r="K14" s="196"/>
      <c r="L14" s="196"/>
      <c r="M14" s="142">
        <f t="shared" si="2"/>
        <v>463102</v>
      </c>
      <c r="N14" s="143"/>
      <c r="O14" s="144"/>
      <c r="P14" s="145"/>
      <c r="Q14" s="129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48"/>
    </row>
    <row r="15" spans="1:35" s="112" customFormat="1" ht="21.75" customHeight="1">
      <c r="A15" s="279">
        <f>IF(C15&lt;&gt;"",COUNTA(C$7:C15),"")</f>
        <v>9</v>
      </c>
      <c r="B15" s="130">
        <f>IF(NHAP!B291=XE,NHAP!C291,"")</f>
        <v>42470</v>
      </c>
      <c r="C15" s="131">
        <f>IF(NHAP!$B291=XE,NHAP!$D291,"")</f>
        <v>4224</v>
      </c>
      <c r="D15" s="64" t="str">
        <f>IF('34439-1.2T (2)'!B15="","",VLOOKUP(C15,NHAP!$D$6:$F$910,3,0))</f>
        <v>VISINGPACK</v>
      </c>
      <c r="E15" s="132" t="str">
        <f>IF($B15="","",VLOOKUP(D15,Destination!$B$3:$E$917,2,0))</f>
        <v>HCM</v>
      </c>
      <c r="F15" s="133">
        <f>IF($B15="","",VLOOKUP(D15,Destination!$B$2:$E$917,4,0))</f>
        <v>35</v>
      </c>
      <c r="G15" s="133">
        <f t="shared" si="0"/>
        <v>40</v>
      </c>
      <c r="H15" s="408">
        <f>IF($G15="","",INDEX(Cost!$A$2:$G$26,MATCH(G15,Cost!$A$2:$A$26,0),MATCH($H$4,Cost!$A$2:$G$2,0)))</f>
        <v>521455</v>
      </c>
      <c r="I15" s="134"/>
      <c r="J15" s="408">
        <f t="shared" si="1"/>
        <v>521455</v>
      </c>
      <c r="K15" s="196">
        <f>H15/2</f>
        <v>260727.5</v>
      </c>
      <c r="L15" s="196" t="s">
        <v>667</v>
      </c>
      <c r="M15" s="142">
        <f t="shared" si="2"/>
        <v>782182.5</v>
      </c>
      <c r="N15" s="143"/>
      <c r="O15" s="144"/>
      <c r="P15" s="145"/>
      <c r="Q15" s="129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48"/>
    </row>
    <row r="16" spans="1:35" s="112" customFormat="1" ht="21.75" customHeight="1">
      <c r="A16" s="279">
        <f>IF(C16&lt;&gt;"",COUNTA(C$7:C16),"")</f>
        <v>10</v>
      </c>
      <c r="B16" s="130">
        <f>IF(NHAP!B292=XE,NHAP!C292,"")</f>
        <v>42470</v>
      </c>
      <c r="C16" s="131">
        <f>IF(NHAP!$B292=XE,NHAP!$D292,"")</f>
        <v>4339</v>
      </c>
      <c r="D16" s="64" t="str">
        <f>IF('34439-1.2T (2)'!B16="","",VLOOKUP(C16,NHAP!$D$6:$F$910,3,0))</f>
        <v>KIMLONG</v>
      </c>
      <c r="E16" s="132" t="str">
        <f>IF($B16="","",VLOOKUP(D16,Destination!$B$3:$E$917,2,0))</f>
        <v>LONG AN</v>
      </c>
      <c r="F16" s="133">
        <f>IF($B16="","",VLOOKUP(D16,Destination!$B$2:$E$917,4,0))</f>
        <v>66</v>
      </c>
      <c r="G16" s="133">
        <f t="shared" si="0"/>
        <v>70</v>
      </c>
      <c r="H16" s="408">
        <f>IF($G16="","",INDEX(Cost!$A$2:$G$26,MATCH(G16,Cost!$A$2:$A$26,0),MATCH($H$4,Cost!$A$2:$G$2,0)))</f>
        <v>696515</v>
      </c>
      <c r="I16" s="134"/>
      <c r="J16" s="408">
        <f t="shared" si="1"/>
        <v>696515</v>
      </c>
      <c r="K16" s="142"/>
      <c r="L16" s="142"/>
      <c r="M16" s="142">
        <f t="shared" si="2"/>
        <v>696515</v>
      </c>
      <c r="N16" s="143"/>
      <c r="O16" s="144"/>
      <c r="P16" s="145"/>
      <c r="Q16" s="129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48"/>
    </row>
    <row r="17" spans="1:35" s="112" customFormat="1" ht="21.75" customHeight="1">
      <c r="A17" s="279">
        <f>IF(C17&lt;&gt;"",COUNTA(C$7:C17),"")</f>
        <v>11</v>
      </c>
      <c r="B17" s="130">
        <f>IF(NHAP!B293=XE,NHAP!C293,"")</f>
        <v>42500</v>
      </c>
      <c r="C17" s="131">
        <f>IF(NHAP!$B293=XE,NHAP!$D293,"")</f>
        <v>4477</v>
      </c>
      <c r="D17" s="64" t="str">
        <f>IF('34439-1.2T (2)'!B17="","",VLOOKUP(C17,NHAP!$D$6:$F$910,3,0))</f>
        <v>CAU TRE</v>
      </c>
      <c r="E17" s="132" t="str">
        <f>IF($B17="","",VLOOKUP(D17,Destination!$B$3:$E$917,2,0))</f>
        <v>HCM</v>
      </c>
      <c r="F17" s="133">
        <f>IF($B17="","",VLOOKUP(D17,Destination!$B$2:$E$917,4,0))</f>
        <v>37</v>
      </c>
      <c r="G17" s="133">
        <f t="shared" si="0"/>
        <v>40</v>
      </c>
      <c r="H17" s="408">
        <f>IF($G17="","",INDEX(Cost!$A$2:$G$26,MATCH(G17,Cost!$A$2:$A$26,0),MATCH($H$4,Cost!$A$2:$G$2,0)))</f>
        <v>521455</v>
      </c>
      <c r="I17" s="134"/>
      <c r="J17" s="408">
        <f t="shared" si="1"/>
        <v>521455</v>
      </c>
      <c r="K17" s="142"/>
      <c r="L17" s="142"/>
      <c r="M17" s="142">
        <f t="shared" si="2"/>
        <v>521455</v>
      </c>
      <c r="N17" s="143"/>
      <c r="O17" s="144"/>
      <c r="P17" s="145"/>
      <c r="Q17" s="129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48"/>
    </row>
    <row r="18" spans="1:35" s="112" customFormat="1" ht="21.75" customHeight="1">
      <c r="A18" s="279">
        <f>IF(C18&lt;&gt;"",COUNTA(C$7:C18),"")</f>
        <v>12</v>
      </c>
      <c r="B18" s="130">
        <f>IF(NHAP!B294=XE,NHAP!C294,"")</f>
        <v>42500</v>
      </c>
      <c r="C18" s="131">
        <f>IF(NHAP!$B294=XE,NHAP!$D294,"")</f>
        <v>4464</v>
      </c>
      <c r="D18" s="64" t="str">
        <f>IF('34439-1.2T (2)'!B18="","",VLOOKUP(C18,NHAP!$D$6:$F$910,3,0))</f>
        <v>HUNGCHENG</v>
      </c>
      <c r="E18" s="132" t="str">
        <f>IF($B18="","",VLOOKUP(D18,Destination!$B$3:$E$917,2,0))</f>
        <v>Binh Duong</v>
      </c>
      <c r="F18" s="133">
        <f>IF($B18="","",VLOOKUP(D18,Destination!$B$2:$E$917,4,0))</f>
        <v>5</v>
      </c>
      <c r="G18" s="133">
        <f t="shared" si="0"/>
        <v>10</v>
      </c>
      <c r="H18" s="408">
        <f>IF($G18="","",INDEX(Cost!$A$2:$G$26,MATCH(G18,Cost!$A$2:$A$26,0),MATCH($H$4,Cost!$A$2:$G$2,0)))</f>
        <v>332290</v>
      </c>
      <c r="I18" s="134"/>
      <c r="J18" s="408">
        <f t="shared" si="1"/>
        <v>332290</v>
      </c>
      <c r="K18" s="142"/>
      <c r="L18" s="142"/>
      <c r="M18" s="142">
        <f t="shared" si="2"/>
        <v>332290</v>
      </c>
      <c r="N18" s="143"/>
      <c r="O18" s="144"/>
      <c r="P18" s="145"/>
      <c r="Q18" s="129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48"/>
    </row>
    <row r="19" spans="1:35" s="112" customFormat="1" ht="21.75" customHeight="1">
      <c r="A19" s="279">
        <f>IF(C19&lt;&gt;"",COUNTA(C$7:C19),"")</f>
        <v>13</v>
      </c>
      <c r="B19" s="130">
        <f>IF(NHAP!B295=XE,NHAP!C295,"")</f>
        <v>42653</v>
      </c>
      <c r="C19" s="131">
        <f>IF(NHAP!$B295=XE,NHAP!$D295,"")</f>
        <v>3729</v>
      </c>
      <c r="D19" s="64" t="str">
        <f>IF('34439-1.2T (2)'!B19="","",VLOOKUP(C19,NHAP!$D$6:$F$910,3,0))</f>
        <v>HUNGCHENG1(DX)</v>
      </c>
      <c r="E19" s="132" t="str">
        <f>IF($B19="","",VLOOKUP(D19,Destination!$B$3:$E$917,2,0))</f>
        <v>DONG XOAI</v>
      </c>
      <c r="F19" s="133">
        <f>IF($B19="","",VLOOKUP(D19,Destination!$B$2:$E$917,4,0))</f>
        <v>120</v>
      </c>
      <c r="G19" s="133">
        <f t="shared" si="0"/>
        <v>120</v>
      </c>
      <c r="H19" s="408">
        <f>IF($G19="","",INDEX(Cost!$A$2:$G$26,MATCH(G19,Cost!$A$2:$A$26,0),MATCH($H$4,Cost!$A$2:$G$2,0)))</f>
        <v>988283</v>
      </c>
      <c r="I19" s="134"/>
      <c r="J19" s="408">
        <f t="shared" si="1"/>
        <v>988283</v>
      </c>
      <c r="K19" s="142"/>
      <c r="L19" s="142"/>
      <c r="M19" s="142">
        <f t="shared" si="2"/>
        <v>988283</v>
      </c>
      <c r="N19" s="143"/>
      <c r="O19" s="144"/>
      <c r="P19" s="145"/>
      <c r="Q19" s="129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48"/>
    </row>
    <row r="20" spans="1:35" s="112" customFormat="1" ht="21.75" customHeight="1">
      <c r="A20" s="279">
        <f>IF(C20&lt;&gt;"",COUNTA(C$7:C20),"")</f>
        <v>14</v>
      </c>
      <c r="B20" s="130">
        <f>IF(NHAP!B296=XE,NHAP!C296,"")</f>
        <v>42684</v>
      </c>
      <c r="C20" s="131">
        <f>IF(NHAP!$B296=XE,NHAP!$D296,"")</f>
        <v>3668</v>
      </c>
      <c r="D20" s="64" t="s">
        <v>138</v>
      </c>
      <c r="E20" s="132" t="str">
        <f>IF($B20="","",VLOOKUP(D20,Destination!$B$3:$E$917,2,0))</f>
        <v>Lam Dong</v>
      </c>
      <c r="F20" s="133">
        <f>IF($B20="","",VLOOKUP(D20,Destination!$B$2:$E$917,4,0))</f>
        <v>195</v>
      </c>
      <c r="G20" s="133">
        <f t="shared" si="0"/>
        <v>200</v>
      </c>
      <c r="H20" s="408">
        <f>IF($G20="","",INDEX(Cost!$A$2:$G$26,MATCH(G20,Cost!$A$2:$A$26,0),MATCH($H$4,Cost!$A$2:$G$2,0)))</f>
        <v>2769794</v>
      </c>
      <c r="I20" s="134"/>
      <c r="J20" s="408">
        <f t="shared" si="1"/>
        <v>2769794</v>
      </c>
      <c r="K20" s="142"/>
      <c r="L20" s="142"/>
      <c r="M20" s="142">
        <f t="shared" si="2"/>
        <v>2769794</v>
      </c>
      <c r="N20" s="143"/>
      <c r="O20" s="144"/>
      <c r="P20" s="145"/>
      <c r="Q20" s="129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48"/>
    </row>
    <row r="21" spans="1:35" s="112" customFormat="1" ht="21.75" customHeight="1">
      <c r="A21" s="279">
        <f>IF(C21&lt;&gt;"",COUNTA(C$7:C21),"")</f>
        <v>15</v>
      </c>
      <c r="B21" s="130" t="str">
        <f>IF(NHAP!B404=XE,NHAP!C404,"")</f>
        <v>13/10/2016</v>
      </c>
      <c r="C21" s="131">
        <f>IF(NHAP!$B404=XE,NHAP!$D404,"")</f>
        <v>3983</v>
      </c>
      <c r="D21" s="64" t="str">
        <f>IF('34439-1.2T (2)'!B21="","",VLOOKUP(C21,NHAP!$D$6:$F$910,3,0))</f>
        <v>NTI VINA</v>
      </c>
      <c r="E21" s="132" t="str">
        <f>IF($B21="","",VLOOKUP(D21,Destination!$B$3:$E$917,2,0))</f>
        <v>Binh Duong</v>
      </c>
      <c r="F21" s="133">
        <f>IF($B21="","",VLOOKUP(D21,Destination!$B$2:$E$917,4,0))</f>
        <v>35</v>
      </c>
      <c r="G21" s="133">
        <f t="shared" ref="G21:G23" si="3">IF(F21="","",ROUNDUP(F21,-1))</f>
        <v>40</v>
      </c>
      <c r="H21" s="408">
        <f>IF($G21="","",INDEX(Cost!$A$2:$G$26,MATCH(G21,Cost!$A$2:$A$26,0),MATCH($H$4,Cost!$A$2:$G$2,0)))</f>
        <v>521455</v>
      </c>
      <c r="I21" s="134"/>
      <c r="J21" s="408">
        <f t="shared" ref="J21:J41" si="4">H21*(100%-I21)</f>
        <v>521455</v>
      </c>
      <c r="K21" s="142"/>
      <c r="L21" s="142"/>
      <c r="M21" s="142">
        <f t="shared" ref="M21:M41" si="5">J21+K21</f>
        <v>521455</v>
      </c>
      <c r="N21" s="143"/>
      <c r="O21" s="144"/>
      <c r="P21" s="145"/>
      <c r="Q21" s="129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48"/>
    </row>
    <row r="22" spans="1:35" s="112" customFormat="1" ht="21.75" customHeight="1">
      <c r="A22" s="279">
        <f>IF(C22&lt;&gt;"",COUNTA(C$7:C22),"")</f>
        <v>16</v>
      </c>
      <c r="B22" s="130" t="str">
        <f>IF(NHAP!B443=XE,NHAP!C443,"")</f>
        <v>14/10/2016</v>
      </c>
      <c r="C22" s="131">
        <f>IF(NHAP!$B443=XE,NHAP!$D443,"")</f>
        <v>4771</v>
      </c>
      <c r="D22" s="64" t="str">
        <f>IF('34439-1.2T (2)'!B22="","",VLOOKUP(C22,NHAP!$D$6:$F$910,3,0))</f>
        <v>DU XINH</v>
      </c>
      <c r="E22" s="132" t="str">
        <f>IF($B22="","",VLOOKUP(D22,Destination!$B$3:$E$917,2,0))</f>
        <v>Binh Duong</v>
      </c>
      <c r="F22" s="133">
        <f>IF($B22="","",VLOOKUP(D22,Destination!$B$2:$E$917,4,0))</f>
        <v>8</v>
      </c>
      <c r="G22" s="133">
        <f t="shared" si="3"/>
        <v>10</v>
      </c>
      <c r="H22" s="408">
        <f>IF($G22="","",INDEX(Cost!$A$2:$G$26,MATCH(G22,Cost!$A$2:$A$26,0),MATCH($H$4,Cost!$A$2:$G$2,0)))</f>
        <v>332290</v>
      </c>
      <c r="I22" s="134"/>
      <c r="J22" s="408">
        <f t="shared" si="4"/>
        <v>332290</v>
      </c>
      <c r="K22" s="142"/>
      <c r="L22" s="142"/>
      <c r="M22" s="142">
        <f t="shared" si="5"/>
        <v>332290</v>
      </c>
      <c r="N22" s="143"/>
      <c r="O22" s="144"/>
      <c r="P22" s="145"/>
      <c r="Q22" s="129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48"/>
    </row>
    <row r="23" spans="1:35" s="112" customFormat="1" ht="21.75" customHeight="1">
      <c r="A23" s="279">
        <f>IF(C23&lt;&gt;"",COUNTA(C$7:C23),"")</f>
        <v>17</v>
      </c>
      <c r="B23" s="130" t="str">
        <f>IF(NHAP!B454=XE,NHAP!C454,"")</f>
        <v>14/10/2016</v>
      </c>
      <c r="C23" s="131">
        <f>IF(NHAP!$B454=XE,NHAP!$D454,"")</f>
        <v>4793</v>
      </c>
      <c r="D23" s="64" t="str">
        <f>IF('34439-1.2T (2)'!B23="","",VLOOKUP(C23,NHAP!$D$6:$F$910,3,0))</f>
        <v>VISINGPACK</v>
      </c>
      <c r="E23" s="132" t="str">
        <f>IF($B23="","",VLOOKUP(D23,Destination!$B$3:$E$917,2,0))</f>
        <v>HCM</v>
      </c>
      <c r="F23" s="133">
        <f>IF($B23="","",VLOOKUP(D23,Destination!$B$2:$E$917,4,0))</f>
        <v>35</v>
      </c>
      <c r="G23" s="133">
        <f t="shared" si="3"/>
        <v>40</v>
      </c>
      <c r="H23" s="408">
        <f>IF($G23="","",INDEX(Cost!$A$2:$G$26,MATCH(G23,Cost!$A$2:$A$26,0),MATCH($H$4,Cost!$A$2:$G$2,0)))</f>
        <v>521455</v>
      </c>
      <c r="I23" s="134"/>
      <c r="J23" s="408">
        <f t="shared" si="4"/>
        <v>521455</v>
      </c>
      <c r="K23" s="142"/>
      <c r="L23" s="142"/>
      <c r="M23" s="142">
        <f t="shared" si="5"/>
        <v>521455</v>
      </c>
      <c r="N23" s="143"/>
      <c r="O23" s="144"/>
      <c r="P23" s="145"/>
      <c r="Q23" s="129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48"/>
    </row>
    <row r="24" spans="1:35" s="112" customFormat="1" ht="21.75" customHeight="1">
      <c r="A24" s="279">
        <f>IF(C24&lt;&gt;"",COUNTA(C$7:C24),"")</f>
        <v>18</v>
      </c>
      <c r="B24" s="130" t="str">
        <f>IF(NHAP!B481=XE,NHAP!C481,"")</f>
        <v>15/10/2016</v>
      </c>
      <c r="C24" s="131">
        <f>IF(NHAP!$B481=XE,NHAP!$D481,"")</f>
        <v>4543</v>
      </c>
      <c r="D24" s="64" t="str">
        <f>IF('34439-1.2T (2)'!B24="","",VLOOKUP(C24,NHAP!$D$6:$F$910,3,0))</f>
        <v>VINACOSMO</v>
      </c>
      <c r="E24" s="132" t="str">
        <f>IF($B24="","",VLOOKUP(D24,Destination!$B$3:$E$917,2,0))</f>
        <v>HCM</v>
      </c>
      <c r="F24" s="133">
        <f>IF($B24="","",VLOOKUP(D24,Destination!$B$2:$E$917,4,0))</f>
        <v>55</v>
      </c>
      <c r="G24" s="133">
        <f t="shared" ref="G24:G26" si="6">IF(F24="","",ROUNDUP(F24,-1))</f>
        <v>60</v>
      </c>
      <c r="H24" s="408">
        <f>IF($G24="","",INDEX(Cost!$A$2:$G$26,MATCH(G24,Cost!$A$2:$A$26,0),MATCH($H$4,Cost!$A$2:$G$2,0)))</f>
        <v>641078</v>
      </c>
      <c r="I24" s="134"/>
      <c r="J24" s="408">
        <f t="shared" si="4"/>
        <v>641078</v>
      </c>
      <c r="K24" s="142"/>
      <c r="L24" s="142"/>
      <c r="M24" s="142">
        <f t="shared" si="5"/>
        <v>641078</v>
      </c>
      <c r="N24" s="143"/>
      <c r="O24" s="144"/>
      <c r="P24" s="145"/>
      <c r="Q24" s="129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48"/>
    </row>
    <row r="25" spans="1:35" s="112" customFormat="1" ht="21.75" customHeight="1">
      <c r="A25" s="279">
        <f>IF(C25&lt;&gt;"",COUNTA(C$7:C25),"")</f>
        <v>19</v>
      </c>
      <c r="B25" s="130" t="str">
        <f>IF(NHAP!B500=XE,NHAP!C500,"")</f>
        <v>17/10/2016</v>
      </c>
      <c r="C25" s="131">
        <f>IF(NHAP!$B500=XE,NHAP!$D500,"")</f>
        <v>4584</v>
      </c>
      <c r="D25" s="302" t="s">
        <v>79</v>
      </c>
      <c r="E25" s="132" t="str">
        <f>IF($B25="","",VLOOKUP(D25,Destination!$B$3:$E$917,2,0))</f>
        <v>LONG AN</v>
      </c>
      <c r="F25" s="133">
        <f>IF($B25="","",VLOOKUP(D25,Destination!$B$2:$E$917,4,0))</f>
        <v>66</v>
      </c>
      <c r="G25" s="133">
        <f t="shared" si="6"/>
        <v>70</v>
      </c>
      <c r="H25" s="408">
        <f>IF($G25="","",INDEX(Cost!$A$2:$G$26,MATCH(G25,Cost!$A$2:$A$26,0),MATCH($H$4,Cost!$A$2:$G$2,0)))</f>
        <v>696515</v>
      </c>
      <c r="I25" s="134"/>
      <c r="J25" s="408">
        <f t="shared" si="4"/>
        <v>696515</v>
      </c>
      <c r="K25" s="142"/>
      <c r="L25" s="142"/>
      <c r="M25" s="142">
        <f t="shared" si="5"/>
        <v>696515</v>
      </c>
      <c r="N25" s="143"/>
      <c r="O25" s="144"/>
      <c r="P25" s="145"/>
      <c r="Q25" s="129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48"/>
    </row>
    <row r="26" spans="1:35" s="112" customFormat="1" ht="21.75" customHeight="1">
      <c r="A26" s="279">
        <f>IF(C26&lt;&gt;"",COUNTA(C$7:C26),"")</f>
        <v>20</v>
      </c>
      <c r="B26" s="130" t="str">
        <f>IF(NHAP!B517=XE,NHAP!C517,"")</f>
        <v>17/10/2016</v>
      </c>
      <c r="C26" s="131">
        <f>IF(NHAP!$B517=XE,NHAP!$D517,"")</f>
        <v>4419</v>
      </c>
      <c r="D26" s="64" t="str">
        <f>IF('34439-1.2T (2)'!B26="","",VLOOKUP(C26,NHAP!$D$6:$F$910,3,0))</f>
        <v>SAMSUNG1</v>
      </c>
      <c r="E26" s="132" t="str">
        <f>IF($B26="","",VLOOKUP(D26,Destination!$B$3:$E$917,2,0))</f>
        <v>HCM(Q9)</v>
      </c>
      <c r="F26" s="133">
        <f>IF($B26="","",VLOOKUP(D26,Destination!$B$2:$E$917,4,0))</f>
        <v>27</v>
      </c>
      <c r="G26" s="133">
        <f t="shared" si="6"/>
        <v>30</v>
      </c>
      <c r="H26" s="408">
        <f>IF($G26="","",INDEX(Cost!$A$2:$G$26,MATCH(G26,Cost!$A$2:$A$26,0),MATCH($H$4,Cost!$A$2:$G$2,0)))</f>
        <v>463102</v>
      </c>
      <c r="I26" s="134"/>
      <c r="J26" s="408">
        <f t="shared" si="4"/>
        <v>463102</v>
      </c>
      <c r="K26" s="142"/>
      <c r="L26" s="142"/>
      <c r="M26" s="142">
        <f t="shared" si="5"/>
        <v>463102</v>
      </c>
      <c r="N26" s="143"/>
      <c r="O26" s="144"/>
      <c r="P26" s="145"/>
      <c r="Q26" s="129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48"/>
    </row>
    <row r="27" spans="1:35" s="112" customFormat="1" ht="21.75" customHeight="1">
      <c r="A27" s="279">
        <f>IF(C27&lt;&gt;"",COUNTA(C$7:C27),"")</f>
        <v>21</v>
      </c>
      <c r="B27" s="130" t="str">
        <f>IF(NHAP!B542=XE,NHAP!C542,"")</f>
        <v>18/10/2016</v>
      </c>
      <c r="C27" s="131">
        <f>IF(NHAP!$B542=XE,NHAP!$D542,"")</f>
        <v>2251</v>
      </c>
      <c r="D27" s="64" t="str">
        <f>IF('34439-1.2T (2)'!B27="","",VLOOKUP(C27,NHAP!$D$6:$F$910,3,0))</f>
        <v>NHATKIEN</v>
      </c>
      <c r="E27" s="132" t="str">
        <f>IF($B27="","",VLOOKUP(D27,Destination!$B$3:$E$917,2,0))</f>
        <v>Binh Duong</v>
      </c>
      <c r="F27" s="133">
        <f>IF($B27="","",VLOOKUP(D27,Destination!$B$2:$E$917,4,0))</f>
        <v>25</v>
      </c>
      <c r="G27" s="133">
        <f t="shared" ref="G27:G30" si="7">IF(F27="","",ROUNDUP(F27,-1))</f>
        <v>30</v>
      </c>
      <c r="H27" s="408">
        <f>IF($G27="","",INDEX(Cost!$A$2:$G$26,MATCH(G27,Cost!$A$2:$A$26,0),MATCH($H$4,Cost!$A$2:$G$2,0)))</f>
        <v>463102</v>
      </c>
      <c r="I27" s="134"/>
      <c r="J27" s="408">
        <f t="shared" si="4"/>
        <v>463102</v>
      </c>
      <c r="K27" s="142"/>
      <c r="L27" s="142"/>
      <c r="M27" s="142">
        <f t="shared" si="5"/>
        <v>463102</v>
      </c>
      <c r="N27" s="143"/>
      <c r="O27" s="144"/>
      <c r="P27" s="145"/>
      <c r="Q27" s="129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48"/>
    </row>
    <row r="28" spans="1:35" s="112" customFormat="1" ht="21.75" customHeight="1">
      <c r="A28" s="279">
        <f>IF(C28&lt;&gt;"",COUNTA(C$7:C28),"")</f>
        <v>22</v>
      </c>
      <c r="B28" s="130" t="str">
        <f>IF(NHAP!B545=XE,NHAP!C545,"")</f>
        <v>18/10/2016</v>
      </c>
      <c r="C28" s="131">
        <f>IF(NHAP!$B545=XE,NHAP!$D545,"")</f>
        <v>4627</v>
      </c>
      <c r="D28" s="64" t="str">
        <f>IF('34439-1.2T (2)'!B28="","",VLOOKUP(C28,NHAP!$D$6:$F$910,3,0))</f>
        <v>POUYUEN</v>
      </c>
      <c r="E28" s="132" t="str">
        <f>IF($B28="","",VLOOKUP(D28,Destination!$B$3:$E$917,2,0))</f>
        <v>HCM</v>
      </c>
      <c r="F28" s="133">
        <f>IF($B28="","",VLOOKUP(D28,Destination!$B$2:$E$917,4,0))</f>
        <v>55</v>
      </c>
      <c r="G28" s="133">
        <f t="shared" si="7"/>
        <v>60</v>
      </c>
      <c r="H28" s="408">
        <f>IF($G28="","",INDEX(Cost!$A$2:$G$26,MATCH(G28,Cost!$A$2:$A$26,0),MATCH($H$4,Cost!$A$2:$G$2,0)))</f>
        <v>641078</v>
      </c>
      <c r="I28" s="134"/>
      <c r="J28" s="408">
        <f t="shared" si="4"/>
        <v>641078</v>
      </c>
      <c r="K28" s="142"/>
      <c r="L28" s="142"/>
      <c r="M28" s="142">
        <f t="shared" si="5"/>
        <v>641078</v>
      </c>
      <c r="N28" s="143"/>
      <c r="O28" s="144"/>
      <c r="P28" s="145"/>
      <c r="Q28" s="129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48"/>
    </row>
    <row r="29" spans="1:35" s="112" customFormat="1" ht="21.75" customHeight="1">
      <c r="A29" s="279">
        <f>IF(C29&lt;&gt;"",COUNTA(C$7:C29),"")</f>
        <v>23</v>
      </c>
      <c r="B29" s="130" t="str">
        <f>IF(NHAP!B566=XE,NHAP!C566,"")</f>
        <v>19/10/16</v>
      </c>
      <c r="C29" s="131">
        <f>IF(NHAP!$B566=XE,NHAP!$D566,"")</f>
        <v>2309</v>
      </c>
      <c r="D29" s="64" t="str">
        <f>IF('34439-1.2T (2)'!B29="","",VLOOKUP(C29,NHAP!$D$6:$F$910,3,0))</f>
        <v>KAO</v>
      </c>
      <c r="E29" s="132" t="str">
        <f>IF($B29="","",VLOOKUP(D29,Destination!$B$3:$E$917,2,0))</f>
        <v>Dong Nai</v>
      </c>
      <c r="F29" s="133">
        <f>IF($B29="","",VLOOKUP(D29,Destination!$B$2:$E$917,4,0))</f>
        <v>40</v>
      </c>
      <c r="G29" s="133">
        <f t="shared" si="7"/>
        <v>40</v>
      </c>
      <c r="H29" s="408">
        <f>IF($G29="","",INDEX(Cost!$A$2:$G$26,MATCH(G29,Cost!$A$2:$A$26,0),MATCH($H$4,Cost!$A$2:$G$2,0)))</f>
        <v>521455</v>
      </c>
      <c r="I29" s="134"/>
      <c r="J29" s="408">
        <f t="shared" si="4"/>
        <v>521455</v>
      </c>
      <c r="K29" s="142"/>
      <c r="L29" s="142"/>
      <c r="M29" s="142">
        <f t="shared" si="5"/>
        <v>521455</v>
      </c>
      <c r="N29" s="143"/>
      <c r="O29" s="144"/>
      <c r="P29" s="145"/>
      <c r="Q29" s="129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48"/>
    </row>
    <row r="30" spans="1:35" s="112" customFormat="1" ht="21.75" customHeight="1">
      <c r="A30" s="279">
        <f>IF(C30&lt;&gt;"",COUNTA(C$7:C30),"")</f>
        <v>24</v>
      </c>
      <c r="B30" s="130" t="str">
        <f>IF(NHAP!B569=XE,NHAP!C569,"")</f>
        <v>19/10/16</v>
      </c>
      <c r="C30" s="131">
        <f>IF(NHAP!$B569=XE,NHAP!$D569,"")</f>
        <v>2352</v>
      </c>
      <c r="D30" s="64" t="str">
        <f>IF('34439-1.2T (2)'!B30="","",VLOOKUP(C30,NHAP!$D$6:$F$910,3,0))</f>
        <v>BINHTUAN</v>
      </c>
      <c r="E30" s="132" t="str">
        <f>IF($B30="","",VLOOKUP(D30,Destination!$B$3:$E$917,2,0))</f>
        <v>Binh Duong</v>
      </c>
      <c r="F30" s="133">
        <f>IF($B30="","",VLOOKUP(D30,Destination!$B$2:$E$917,4,0))</f>
        <v>15</v>
      </c>
      <c r="G30" s="133">
        <f t="shared" si="7"/>
        <v>20</v>
      </c>
      <c r="H30" s="408">
        <f>IF($G30="","",INDEX(Cost!$A$2:$G$26,MATCH(G30,Cost!$A$2:$A$26,0),MATCH($H$4,Cost!$A$2:$G$2,0)))</f>
        <v>404749</v>
      </c>
      <c r="I30" s="134"/>
      <c r="J30" s="408">
        <f t="shared" si="4"/>
        <v>404749</v>
      </c>
      <c r="K30" s="142"/>
      <c r="L30" s="142"/>
      <c r="M30" s="142">
        <f t="shared" si="5"/>
        <v>404749</v>
      </c>
      <c r="N30" s="143"/>
      <c r="O30" s="144"/>
      <c r="P30" s="145"/>
      <c r="Q30" s="129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48"/>
    </row>
    <row r="31" spans="1:35" s="112" customFormat="1" ht="21.75" customHeight="1">
      <c r="A31" s="279">
        <f>IF(C31&lt;&gt;"",COUNTA(C$7:C31),"")</f>
        <v>25</v>
      </c>
      <c r="B31" s="130" t="str">
        <f>IF(NHAP!B620=XE,NHAP!C620,"")</f>
        <v>20/10/16</v>
      </c>
      <c r="C31" s="131">
        <f>IF(NHAP!$B620=XE,NHAP!$D620,"")</f>
        <v>2412</v>
      </c>
      <c r="D31" s="64" t="str">
        <f>IF('34439-1.2T (2)'!B31="","",VLOOKUP(C31,NHAP!$D$6:$F$910,3,0))</f>
        <v>FOODTECH</v>
      </c>
      <c r="E31" s="132" t="str">
        <f>IF($B31="","",VLOOKUP(D31,Destination!$B$3:$E$917,2,0))</f>
        <v>Long An</v>
      </c>
      <c r="F31" s="133">
        <f>IF($B31="","",VLOOKUP(D31,Destination!$B$2:$E$917,4,0))</f>
        <v>70</v>
      </c>
      <c r="G31" s="133">
        <f t="shared" ref="G31" si="8">IF(F31="","",ROUNDUP(F31,-1))</f>
        <v>70</v>
      </c>
      <c r="H31" s="408">
        <f>IF($G31="","",INDEX(Cost!$A$2:$G$26,MATCH(G31,Cost!$A$2:$A$26,0),MATCH($H$4,Cost!$A$2:$G$2,0)))</f>
        <v>696515</v>
      </c>
      <c r="I31" s="134"/>
      <c r="J31" s="408">
        <f t="shared" si="4"/>
        <v>696515</v>
      </c>
      <c r="K31" s="142"/>
      <c r="L31" s="142"/>
      <c r="M31" s="142">
        <f t="shared" si="5"/>
        <v>696515</v>
      </c>
      <c r="N31" s="143"/>
      <c r="O31" s="144"/>
      <c r="P31" s="145"/>
      <c r="Q31" s="129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48"/>
    </row>
    <row r="32" spans="1:35" s="112" customFormat="1" ht="21.75" customHeight="1">
      <c r="A32" s="279">
        <f>IF(C32&lt;&gt;"",COUNTA(C$7:C32),"")</f>
        <v>26</v>
      </c>
      <c r="B32" s="130" t="str">
        <f>IF(NHAP!B650=XE,NHAP!C650,"")</f>
        <v>21/10/16</v>
      </c>
      <c r="C32" s="131">
        <f>IF(NHAP!$B650=XE,NHAP!$D650,"")</f>
        <v>2612</v>
      </c>
      <c r="D32" s="64" t="str">
        <f>IF('34439-1.2T (2)'!B32="","",VLOOKUP(C32,NHAP!$D$6:$F$910,3,0))</f>
        <v>SANYO</v>
      </c>
      <c r="E32" s="132" t="str">
        <f>IF($B32="","",VLOOKUP(D32,Destination!$B$3:$E$917,2,0))</f>
        <v>Dong Nai</v>
      </c>
      <c r="F32" s="133">
        <f>IF($B32="","",VLOOKUP(D32,Destination!$B$2:$E$917,4,0))</f>
        <v>35</v>
      </c>
      <c r="G32" s="133">
        <f t="shared" ref="G32:G34" si="9">IF(F32="","",ROUNDUP(F32,-1))</f>
        <v>40</v>
      </c>
      <c r="H32" s="408">
        <f>IF($G32="","",INDEX(Cost!$A$2:$G$26,MATCH(G32,Cost!$A$2:$A$26,0),MATCH($H$4,Cost!$A$2:$G$2,0)))</f>
        <v>521455</v>
      </c>
      <c r="I32" s="134"/>
      <c r="J32" s="408">
        <f t="shared" si="4"/>
        <v>521455</v>
      </c>
      <c r="K32" s="142"/>
      <c r="L32" s="142"/>
      <c r="M32" s="142">
        <f t="shared" si="5"/>
        <v>521455</v>
      </c>
      <c r="N32" s="143"/>
      <c r="O32" s="144"/>
      <c r="P32" s="145"/>
      <c r="Q32" s="129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48"/>
    </row>
    <row r="33" spans="1:113" s="112" customFormat="1" ht="21.75" customHeight="1">
      <c r="A33" s="279">
        <f>IF(C33&lt;&gt;"",COUNTA(C$7:C33),"")</f>
        <v>27</v>
      </c>
      <c r="B33" s="130" t="str">
        <f>IF(NHAP!B654=XE,NHAP!C654,"")</f>
        <v>21/10/16</v>
      </c>
      <c r="C33" s="131">
        <f>IF(NHAP!$B654=XE,NHAP!$D654,"")</f>
        <v>2443</v>
      </c>
      <c r="D33" s="64" t="str">
        <f>IF('34439-1.2T (2)'!B33="","",VLOOKUP(C33,NHAP!$D$6:$F$910,3,0))</f>
        <v>SOPHUONG</v>
      </c>
      <c r="E33" s="132" t="str">
        <f>IF($B33="","",VLOOKUP(D33,Destination!$B$3:$E$917,2,0))</f>
        <v>HCM</v>
      </c>
      <c r="F33" s="133">
        <f>IF($B33="","",VLOOKUP(D33,Destination!$B$2:$E$917,4,0))</f>
        <v>35</v>
      </c>
      <c r="G33" s="133">
        <f t="shared" si="9"/>
        <v>40</v>
      </c>
      <c r="H33" s="408">
        <f>IF($G33="","",INDEX(Cost!$A$2:$G$26,MATCH(G33,Cost!$A$2:$A$26,0),MATCH($H$4,Cost!$A$2:$G$2,0)))</f>
        <v>521455</v>
      </c>
      <c r="I33" s="134"/>
      <c r="J33" s="408">
        <f t="shared" si="4"/>
        <v>521455</v>
      </c>
      <c r="K33" s="142"/>
      <c r="L33" s="142"/>
      <c r="M33" s="142">
        <f t="shared" si="5"/>
        <v>521455</v>
      </c>
      <c r="N33" s="143"/>
      <c r="O33" s="144"/>
      <c r="P33" s="145"/>
      <c r="Q33" s="129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48"/>
    </row>
    <row r="34" spans="1:113" s="112" customFormat="1" ht="21.75" customHeight="1">
      <c r="A34" s="279">
        <f>IF(C34&lt;&gt;"",COUNTA(C$7:C34),"")</f>
        <v>28</v>
      </c>
      <c r="B34" s="130" t="str">
        <f>IF(NHAP!B704=XE,NHAP!C704,"")</f>
        <v>22/10/16</v>
      </c>
      <c r="C34" s="131">
        <f>IF(NHAP!$B704=XE,NHAP!$D704,"")</f>
        <v>2486</v>
      </c>
      <c r="D34" s="64" t="str">
        <f>IF('34439-1.2T (2)'!B34="","",VLOOKUP(C34,NHAP!$D$6:$F$910,3,0))</f>
        <v>HANSAE1(TN)</v>
      </c>
      <c r="E34" s="132" t="str">
        <f>IF($B34="","",VLOOKUP(D34,Destination!$B$3:$E$917,2,0))</f>
        <v>Tay Ninh</v>
      </c>
      <c r="F34" s="133">
        <f>IF($B34="","",VLOOKUP(D34,Destination!$B$2:$E$917,4,0))</f>
        <v>52</v>
      </c>
      <c r="G34" s="133">
        <f t="shared" si="9"/>
        <v>60</v>
      </c>
      <c r="H34" s="408">
        <f>IF($G34="","",INDEX(Cost!$A$2:$G$26,MATCH(G34,Cost!$A$2:$A$26,0),MATCH($H$4,Cost!$A$2:$G$2,0)))</f>
        <v>641078</v>
      </c>
      <c r="I34" s="134"/>
      <c r="J34" s="408">
        <f t="shared" si="4"/>
        <v>641078</v>
      </c>
      <c r="K34" s="142"/>
      <c r="L34" s="142"/>
      <c r="M34" s="142">
        <f t="shared" si="5"/>
        <v>641078</v>
      </c>
      <c r="N34" s="143"/>
      <c r="O34" s="144"/>
      <c r="P34" s="145"/>
      <c r="Q34" s="129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48"/>
    </row>
    <row r="35" spans="1:113" s="112" customFormat="1" ht="21.75" customHeight="1">
      <c r="A35" s="279">
        <f>IF(C35&lt;&gt;"",COUNTA(C$7:C35),"")</f>
        <v>29</v>
      </c>
      <c r="B35" s="130" t="str">
        <f>IF(NHAP!B723=XE,NHAP!C723,"")</f>
        <v>24/10/16</v>
      </c>
      <c r="C35" s="131">
        <f>IF(NHAP!$B723=XE,NHAP!$D723,"")</f>
        <v>2581</v>
      </c>
      <c r="D35" s="64" t="str">
        <f>IF('34439-1.2T (2)'!B35="","",VLOOKUP(C35,NHAP!$D$6:$F$910,3,0))</f>
        <v>FOODTECH</v>
      </c>
      <c r="E35" s="132" t="str">
        <f>IF($B35="","",VLOOKUP(D35,Destination!$B$3:$E$917,2,0))</f>
        <v>Long An</v>
      </c>
      <c r="F35" s="133">
        <f>IF($B35="","",VLOOKUP(D35,Destination!$B$2:$E$917,4,0))</f>
        <v>70</v>
      </c>
      <c r="G35" s="133">
        <f t="shared" ref="G35:G36" si="10">IF(F35="","",ROUNDUP(F35,-1))</f>
        <v>70</v>
      </c>
      <c r="H35" s="408">
        <f>IF($G35="","",INDEX(Cost!$A$2:$G$26,MATCH(G35,Cost!$A$2:$A$26,0),MATCH($H$4,Cost!$A$2:$G$2,0)))</f>
        <v>696515</v>
      </c>
      <c r="I35" s="134"/>
      <c r="J35" s="408">
        <f t="shared" si="4"/>
        <v>696515</v>
      </c>
      <c r="K35" s="142"/>
      <c r="L35" s="142"/>
      <c r="M35" s="142">
        <f t="shared" si="5"/>
        <v>696515</v>
      </c>
      <c r="N35" s="143"/>
      <c r="O35" s="144"/>
      <c r="P35" s="145"/>
      <c r="Q35" s="129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48"/>
    </row>
    <row r="36" spans="1:113" s="112" customFormat="1" ht="21.75" customHeight="1">
      <c r="A36" s="279">
        <f>IF(C36&lt;&gt;"",COUNTA(C$7:C36),"")</f>
        <v>30</v>
      </c>
      <c r="B36" s="130" t="str">
        <f>IF(NHAP!B767=XE,NHAP!C767,"")</f>
        <v>25/10/16</v>
      </c>
      <c r="C36" s="131">
        <f>IF(NHAP!$B767=XE,NHAP!$D767,"")</f>
        <v>2856</v>
      </c>
      <c r="D36" s="307" t="s">
        <v>79</v>
      </c>
      <c r="E36" s="132" t="str">
        <f>IF($B36="","",VLOOKUP(D36,Destination!$B$3:$E$917,2,0))</f>
        <v>LONG AN</v>
      </c>
      <c r="F36" s="133">
        <f>IF($B36="","",VLOOKUP(D36,Destination!$B$2:$E$917,4,0))</f>
        <v>66</v>
      </c>
      <c r="G36" s="133">
        <f t="shared" si="10"/>
        <v>70</v>
      </c>
      <c r="H36" s="408">
        <f>IF($G36="","",INDEX(Cost!$A$2:$G$26,MATCH(G36,Cost!$A$2:$A$26,0),MATCH($H$4,Cost!$A$2:$G$2,0)))</f>
        <v>696515</v>
      </c>
      <c r="I36" s="134"/>
      <c r="J36" s="408">
        <f t="shared" si="4"/>
        <v>696515</v>
      </c>
      <c r="K36" s="142"/>
      <c r="L36" s="142"/>
      <c r="M36" s="142">
        <f t="shared" si="5"/>
        <v>696515</v>
      </c>
      <c r="N36" s="143"/>
      <c r="O36" s="144"/>
      <c r="P36" s="145"/>
      <c r="Q36" s="129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48"/>
    </row>
    <row r="37" spans="1:113" s="112" customFormat="1" ht="21.75" customHeight="1">
      <c r="A37" s="279">
        <f>IF(C37&lt;&gt;"",COUNTA(C$7:C37),"")</f>
        <v>31</v>
      </c>
      <c r="B37" s="130" t="str">
        <f>IF(NHAP!B806=XE,NHAP!C806,"")</f>
        <v>26/10/16</v>
      </c>
      <c r="C37" s="131">
        <f>IF(NHAP!$B806=XE,NHAP!$D806,"")</f>
        <v>2903</v>
      </c>
      <c r="D37" s="307" t="s">
        <v>135</v>
      </c>
      <c r="E37" s="132" t="str">
        <f>IF($B37="","",VLOOKUP(D37,Destination!$B$3:$E$917,2,0))</f>
        <v>HAU GIANG</v>
      </c>
      <c r="F37" s="133">
        <f>IF($B37="","",VLOOKUP(D37,Destination!$B$2:$E$917,4,0))</f>
        <v>240</v>
      </c>
      <c r="G37" s="133">
        <f t="shared" ref="G37" si="11">IF(F37="","",ROUNDUP(F37,-1))</f>
        <v>240</v>
      </c>
      <c r="H37" s="408">
        <f>IF($G37="","",INDEX(Cost!$A$2:$G$26,MATCH(G37,Cost!$A$2:$A$26,0),MATCH($H$4,Cost!$A$2:$G$2,0)))</f>
        <v>2617455</v>
      </c>
      <c r="I37" s="134"/>
      <c r="J37" s="408">
        <f t="shared" si="4"/>
        <v>2617455</v>
      </c>
      <c r="K37" s="142"/>
      <c r="L37" s="142"/>
      <c r="M37" s="142">
        <f t="shared" si="5"/>
        <v>2617455</v>
      </c>
      <c r="N37" s="143"/>
      <c r="O37" s="144"/>
      <c r="P37" s="145"/>
      <c r="Q37" s="129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48"/>
    </row>
    <row r="38" spans="1:113" s="112" customFormat="1" ht="21.75" customHeight="1">
      <c r="A38" s="279">
        <f>IF(C38&lt;&gt;"",COUNTA(C$7:C38),"")</f>
        <v>32</v>
      </c>
      <c r="B38" s="130" t="str">
        <f>IF(NHAP!B843=XE,NHAP!C843,"")</f>
        <v>27/10/16</v>
      </c>
      <c r="C38" s="131">
        <f>IF(NHAP!$B843=XE,NHAP!$D843,"")</f>
        <v>3136</v>
      </c>
      <c r="D38" s="64" t="str">
        <f>IF('34439-1.2T (2)'!B38="","",VLOOKUP(C38,NHAP!$D$6:$F$910,3,0))</f>
        <v>TOMBOW</v>
      </c>
      <c r="E38" s="132" t="str">
        <f>IF($B38="","",VLOOKUP(D38,Destination!$B$3:$E$917,2,0))</f>
        <v>HCM</v>
      </c>
      <c r="F38" s="133">
        <f>IF($B38="","",VLOOKUP(D38,Destination!$B$2:$E$917,4,0))</f>
        <v>55</v>
      </c>
      <c r="G38" s="133">
        <f t="shared" ref="G38:G39" si="12">IF(F38="","",ROUNDUP(F38,-1))</f>
        <v>60</v>
      </c>
      <c r="H38" s="408">
        <f>IF($G38="","",INDEX(Cost!$A$2:$G$26,MATCH(G38,Cost!$A$2:$A$26,0),MATCH($H$4,Cost!$A$2:$G$2,0)))</f>
        <v>641078</v>
      </c>
      <c r="I38" s="134"/>
      <c r="J38" s="408">
        <f t="shared" si="4"/>
        <v>641078</v>
      </c>
      <c r="K38" s="142"/>
      <c r="L38" s="142"/>
      <c r="M38" s="142">
        <f t="shared" si="5"/>
        <v>641078</v>
      </c>
      <c r="N38" s="143"/>
      <c r="O38" s="144"/>
      <c r="P38" s="145"/>
      <c r="Q38" s="129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48"/>
    </row>
    <row r="39" spans="1:113" s="112" customFormat="1" ht="21.75" customHeight="1">
      <c r="A39" s="279">
        <f>IF(C39&lt;&gt;"",COUNTA(C$7:C39),"")</f>
        <v>33</v>
      </c>
      <c r="B39" s="130" t="str">
        <f>IF(NHAP!B880=XE,NHAP!C880,"")</f>
        <v>28/10/16</v>
      </c>
      <c r="C39" s="131">
        <f>IF(NHAP!$B880=XE,NHAP!$D880,"")</f>
        <v>3213</v>
      </c>
      <c r="D39" s="64" t="str">
        <f>IF('34439-1.2T (2)'!B39="","",VLOOKUP(C39,NHAP!$D$6:$F$910,3,0))</f>
        <v>NHATKIEN</v>
      </c>
      <c r="E39" s="132" t="str">
        <f>IF($B39="","",VLOOKUP(D39,Destination!$B$3:$E$917,2,0))</f>
        <v>Binh Duong</v>
      </c>
      <c r="F39" s="133">
        <f>IF($B39="","",VLOOKUP(D39,Destination!$B$2:$E$917,4,0))</f>
        <v>25</v>
      </c>
      <c r="G39" s="133">
        <f t="shared" si="12"/>
        <v>30</v>
      </c>
      <c r="H39" s="408">
        <f>IF($G39="","",INDEX(Cost!$A$2:$G$26,MATCH(G39,Cost!$A$2:$A$26,0),MATCH($H$4,Cost!$A$2:$G$2,0)))</f>
        <v>463102</v>
      </c>
      <c r="I39" s="134"/>
      <c r="J39" s="408">
        <f t="shared" si="4"/>
        <v>463102</v>
      </c>
      <c r="K39" s="142"/>
      <c r="L39" s="142"/>
      <c r="M39" s="142">
        <f t="shared" si="5"/>
        <v>463102</v>
      </c>
      <c r="N39" s="143"/>
      <c r="O39" s="144"/>
      <c r="P39" s="145"/>
      <c r="Q39" s="129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48"/>
    </row>
    <row r="40" spans="1:113" s="112" customFormat="1" ht="21.75" customHeight="1">
      <c r="A40" s="279">
        <f>IF(C40&lt;&gt;"",COUNTA(C$7:C40),"")</f>
        <v>34</v>
      </c>
      <c r="B40" s="130" t="str">
        <f>IF(NHAP!B919=XE,NHAP!C919,"")</f>
        <v>29/10/16</v>
      </c>
      <c r="C40" s="131">
        <f>IF(NHAP!$B919=XE,NHAP!$D919,"")</f>
        <v>4829</v>
      </c>
      <c r="D40" s="307" t="s">
        <v>100</v>
      </c>
      <c r="E40" s="132" t="str">
        <f>IF($B40="","",VLOOKUP(D40,Destination!$B$3:$E$917,2,0))</f>
        <v>HCM</v>
      </c>
      <c r="F40" s="133">
        <f>IF($B40="","",VLOOKUP(D40,Destination!$B$2:$E$917,4,0))</f>
        <v>22</v>
      </c>
      <c r="G40" s="133">
        <f t="shared" ref="G40:G41" si="13">IF(F40="","",ROUNDUP(F40,-1))</f>
        <v>30</v>
      </c>
      <c r="H40" s="408">
        <f>IF($G40="","",INDEX(Cost!$A$2:$G$26,MATCH(G40,Cost!$A$2:$A$26,0),MATCH($H$4,Cost!$A$2:$G$2,0)))</f>
        <v>463102</v>
      </c>
      <c r="I40" s="134"/>
      <c r="J40" s="408">
        <f t="shared" si="4"/>
        <v>463102</v>
      </c>
      <c r="K40" s="142"/>
      <c r="L40" s="142"/>
      <c r="M40" s="142">
        <f t="shared" si="5"/>
        <v>463102</v>
      </c>
      <c r="N40" s="143"/>
      <c r="O40" s="144"/>
      <c r="P40" s="145"/>
      <c r="Q40" s="129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48"/>
    </row>
    <row r="41" spans="1:113" s="112" customFormat="1" ht="21.75" customHeight="1">
      <c r="A41" s="279">
        <f>IF(C41&lt;&gt;"",COUNTA(C$7:C41),"")</f>
        <v>35</v>
      </c>
      <c r="B41" s="130" t="str">
        <f>IF(NHAP!B935=XE,NHAP!C935,"")</f>
        <v>31/10/2016</v>
      </c>
      <c r="C41" s="131">
        <f>IF(NHAP!$B935=XE,NHAP!$D935,"")</f>
        <v>4875</v>
      </c>
      <c r="D41" s="307" t="s">
        <v>69</v>
      </c>
      <c r="E41" s="132" t="str">
        <f>IF($B41="","",VLOOKUP(D41,Destination!$B$3:$E$917,2,0))</f>
        <v>HCM(Q9)</v>
      </c>
      <c r="F41" s="133">
        <f>IF($B41="","",VLOOKUP(D41,Destination!$B$2:$E$917,4,0))</f>
        <v>27</v>
      </c>
      <c r="G41" s="133">
        <f t="shared" si="13"/>
        <v>30</v>
      </c>
      <c r="H41" s="408">
        <f>IF($G41="","",INDEX(Cost!$A$2:$G$26,MATCH(G41,Cost!$A$2:$A$26,0),MATCH($H$4,Cost!$A$2:$G$2,0)))</f>
        <v>463102</v>
      </c>
      <c r="I41" s="134"/>
      <c r="J41" s="408">
        <f t="shared" si="4"/>
        <v>463102</v>
      </c>
      <c r="K41" s="142"/>
      <c r="L41" s="142"/>
      <c r="M41" s="142">
        <f t="shared" si="5"/>
        <v>463102</v>
      </c>
      <c r="N41" s="143"/>
      <c r="O41" s="144"/>
      <c r="P41" s="145"/>
      <c r="Q41" s="129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48"/>
    </row>
    <row r="42" spans="1:113" s="114" customFormat="1" ht="24" customHeight="1">
      <c r="A42" s="151">
        <f>COUNT(A7:A41)</f>
        <v>35</v>
      </c>
      <c r="B42" s="433" t="s">
        <v>144</v>
      </c>
      <c r="C42" s="433"/>
      <c r="D42" s="433"/>
      <c r="E42" s="434"/>
      <c r="F42" s="152"/>
      <c r="G42" s="152"/>
      <c r="H42" s="408"/>
      <c r="I42" s="320"/>
      <c r="J42" s="412"/>
      <c r="K42" s="161"/>
      <c r="L42" s="161"/>
      <c r="M42" s="413">
        <f>SUM(M7:M41)</f>
        <v>25955032.5</v>
      </c>
      <c r="N42" s="162">
        <f>SUM(N7:N41)</f>
        <v>0</v>
      </c>
      <c r="O42" s="162"/>
      <c r="P42" s="163"/>
      <c r="Q42" s="164"/>
      <c r="R42" s="165"/>
      <c r="S42" s="165"/>
      <c r="T42" s="165"/>
      <c r="U42" s="165"/>
      <c r="V42" s="165"/>
      <c r="W42" s="165"/>
      <c r="X42" s="165"/>
      <c r="Y42" s="165"/>
      <c r="Z42" s="165"/>
      <c r="AA42" s="165"/>
      <c r="AB42" s="165"/>
      <c r="AC42" s="165"/>
      <c r="AD42" s="165"/>
      <c r="AE42" s="165"/>
      <c r="AF42" s="165"/>
      <c r="AG42" s="165"/>
      <c r="AH42" s="165"/>
      <c r="AI42" s="170"/>
      <c r="AJ42" s="170"/>
      <c r="AK42" s="170"/>
      <c r="AL42" s="170"/>
      <c r="AM42" s="170"/>
      <c r="AN42" s="170"/>
      <c r="AO42" s="170"/>
      <c r="AP42" s="170"/>
      <c r="AQ42" s="170"/>
      <c r="AR42" s="170"/>
      <c r="AS42" s="170"/>
      <c r="AT42" s="170"/>
      <c r="AU42" s="170"/>
      <c r="AV42" s="170"/>
      <c r="AW42" s="170"/>
      <c r="AX42" s="170"/>
      <c r="AY42" s="170"/>
      <c r="AZ42" s="170"/>
      <c r="BA42" s="170"/>
      <c r="BB42" s="170"/>
      <c r="BC42" s="170"/>
      <c r="BD42" s="170"/>
      <c r="BE42" s="170"/>
      <c r="BF42" s="170"/>
      <c r="BG42" s="170"/>
      <c r="BH42" s="170"/>
      <c r="BI42" s="170"/>
      <c r="BJ42" s="170"/>
      <c r="BK42" s="170"/>
      <c r="BL42" s="170"/>
      <c r="BM42" s="170"/>
      <c r="BN42" s="170"/>
      <c r="BO42" s="170"/>
      <c r="BP42" s="170"/>
      <c r="BQ42" s="170"/>
      <c r="BR42" s="170"/>
      <c r="BS42" s="170"/>
      <c r="BT42" s="170"/>
      <c r="BU42" s="170"/>
      <c r="BV42" s="170"/>
      <c r="BW42" s="170"/>
      <c r="BX42" s="170"/>
      <c r="BY42" s="170"/>
      <c r="BZ42" s="170"/>
      <c r="CA42" s="170"/>
      <c r="CB42" s="170"/>
      <c r="CC42" s="170"/>
      <c r="CD42" s="170"/>
      <c r="CE42" s="170"/>
      <c r="CF42" s="170"/>
      <c r="CG42" s="170"/>
      <c r="CH42" s="170"/>
      <c r="CI42" s="170"/>
      <c r="CJ42" s="170"/>
      <c r="CK42" s="170"/>
      <c r="CL42" s="170"/>
      <c r="CM42" s="170"/>
      <c r="CN42" s="170"/>
      <c r="CO42" s="170"/>
      <c r="CP42" s="170"/>
      <c r="CQ42" s="170"/>
      <c r="CR42" s="170"/>
      <c r="CS42" s="170"/>
      <c r="CT42" s="170"/>
      <c r="CU42" s="170"/>
      <c r="CV42" s="170"/>
      <c r="CW42" s="170"/>
      <c r="CX42" s="170"/>
      <c r="CY42" s="170"/>
      <c r="CZ42" s="170"/>
      <c r="DA42" s="170"/>
      <c r="DB42" s="170"/>
      <c r="DC42" s="170"/>
      <c r="DD42" s="170"/>
      <c r="DE42" s="170"/>
      <c r="DF42" s="170"/>
      <c r="DG42" s="170"/>
      <c r="DH42" s="170"/>
      <c r="DI42" s="170"/>
    </row>
    <row r="43" spans="1:113" s="114" customFormat="1" ht="11.25" customHeight="1">
      <c r="A43" s="153"/>
      <c r="B43" s="154"/>
      <c r="C43" s="154"/>
      <c r="D43" s="154"/>
      <c r="E43" s="154"/>
      <c r="F43" s="155"/>
      <c r="G43" s="155"/>
      <c r="H43" s="155"/>
      <c r="I43" s="155"/>
      <c r="J43" s="155"/>
      <c r="K43" s="155"/>
      <c r="L43" s="155"/>
      <c r="M43" s="155"/>
      <c r="N43" s="166"/>
      <c r="O43" s="166"/>
      <c r="P43" s="153"/>
      <c r="Q43" s="165"/>
      <c r="R43" s="165"/>
      <c r="S43" s="165"/>
      <c r="T43" s="165"/>
      <c r="U43" s="165"/>
      <c r="V43" s="165"/>
      <c r="W43" s="165"/>
      <c r="X43" s="165"/>
      <c r="Y43" s="165"/>
      <c r="Z43" s="165"/>
      <c r="AA43" s="165"/>
      <c r="AB43" s="165"/>
      <c r="AC43" s="165"/>
      <c r="AD43" s="165"/>
      <c r="AE43" s="165"/>
      <c r="AF43" s="165"/>
      <c r="AG43" s="165"/>
      <c r="AH43" s="165"/>
      <c r="AI43" s="165"/>
      <c r="AJ43" s="165"/>
      <c r="AK43" s="165"/>
      <c r="AL43" s="165"/>
      <c r="AM43" s="165"/>
      <c r="AN43" s="165"/>
      <c r="AO43" s="165"/>
      <c r="AP43" s="165"/>
      <c r="AQ43" s="165"/>
      <c r="AR43" s="165"/>
      <c r="AS43" s="165"/>
      <c r="AT43" s="165"/>
      <c r="AU43" s="165"/>
      <c r="AV43" s="165"/>
      <c r="AW43" s="165"/>
      <c r="AX43" s="165"/>
      <c r="AY43" s="165"/>
      <c r="AZ43" s="165"/>
      <c r="BA43" s="165"/>
      <c r="BB43" s="165"/>
      <c r="BC43" s="165"/>
      <c r="BD43" s="165"/>
      <c r="BE43" s="165"/>
      <c r="BF43" s="165"/>
      <c r="BG43" s="165"/>
      <c r="BH43" s="165"/>
      <c r="BI43" s="165"/>
      <c r="BJ43" s="165"/>
      <c r="BK43" s="165"/>
      <c r="BL43" s="165"/>
      <c r="BM43" s="165"/>
      <c r="BN43" s="165"/>
      <c r="BO43" s="165"/>
      <c r="BP43" s="165"/>
      <c r="BQ43" s="165"/>
      <c r="BR43" s="165"/>
      <c r="BS43" s="165"/>
      <c r="BT43" s="165"/>
      <c r="BU43" s="165"/>
      <c r="BV43" s="165"/>
      <c r="BW43" s="165"/>
      <c r="BX43" s="165"/>
      <c r="BY43" s="165"/>
      <c r="BZ43" s="165"/>
      <c r="CA43" s="165"/>
      <c r="CB43" s="165"/>
      <c r="CC43" s="165"/>
      <c r="CD43" s="165"/>
      <c r="CE43" s="165"/>
      <c r="CF43" s="165"/>
      <c r="CG43" s="165"/>
      <c r="CH43" s="165"/>
      <c r="CI43" s="165"/>
      <c r="CJ43" s="165"/>
      <c r="CK43" s="165"/>
      <c r="CL43" s="165"/>
      <c r="CM43" s="165"/>
      <c r="CN43" s="165"/>
      <c r="CO43" s="165"/>
      <c r="CP43" s="165"/>
      <c r="CQ43" s="165"/>
      <c r="CR43" s="165"/>
      <c r="CS43" s="165"/>
      <c r="CT43" s="165"/>
      <c r="CU43" s="165"/>
      <c r="CV43" s="165"/>
      <c r="CW43" s="165"/>
      <c r="CX43" s="165"/>
      <c r="CY43" s="165"/>
      <c r="CZ43" s="165"/>
      <c r="DA43" s="165"/>
      <c r="DB43" s="165"/>
      <c r="DC43" s="165"/>
      <c r="DD43" s="165"/>
      <c r="DE43" s="165"/>
      <c r="DF43" s="165"/>
      <c r="DG43" s="165"/>
      <c r="DH43" s="165"/>
      <c r="DI43" s="165"/>
    </row>
    <row r="44" spans="1:113" ht="13.5" customHeight="1">
      <c r="D44" s="115"/>
      <c r="E44" s="115"/>
      <c r="F44" s="115"/>
      <c r="G44" s="115"/>
      <c r="K44" s="167" t="s">
        <v>145</v>
      </c>
      <c r="M44" s="41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</row>
    <row r="45" spans="1:113" ht="13.5" customHeight="1">
      <c r="D45" s="156" t="s">
        <v>146</v>
      </c>
      <c r="E45" s="157"/>
      <c r="F45" s="424" t="s">
        <v>147</v>
      </c>
      <c r="G45" s="424"/>
      <c r="K45" s="167" t="s">
        <v>148</v>
      </c>
      <c r="M45" s="168">
        <f>A$42</f>
        <v>35</v>
      </c>
    </row>
    <row r="46" spans="1:113" ht="13.5" customHeight="1">
      <c r="D46" s="116"/>
      <c r="E46" s="116"/>
      <c r="G46" s="115"/>
      <c r="K46" s="167"/>
      <c r="M46" s="169"/>
    </row>
    <row r="47" spans="1:113" ht="13.5" customHeight="1">
      <c r="D47" s="158"/>
      <c r="E47" s="159"/>
      <c r="F47" s="160"/>
      <c r="G47" s="115"/>
      <c r="K47" s="167" t="s">
        <v>149</v>
      </c>
      <c r="M47" s="168">
        <f>M42</f>
        <v>25955032.5</v>
      </c>
    </row>
    <row r="48" spans="1:113" ht="13.5" customHeight="1">
      <c r="D48" s="158"/>
      <c r="E48" s="159"/>
      <c r="F48" s="160"/>
      <c r="G48" s="115"/>
      <c r="K48" s="167"/>
    </row>
    <row r="49" spans="4:6" ht="13.5" customHeight="1">
      <c r="D49" s="158"/>
      <c r="E49" s="159"/>
      <c r="F49" s="160"/>
    </row>
  </sheetData>
  <autoFilter ref="A6:DI42"/>
  <mergeCells count="4">
    <mergeCell ref="B42:E42"/>
    <mergeCell ref="F45:G45"/>
    <mergeCell ref="A5:I5"/>
    <mergeCell ref="D4:G4"/>
  </mergeCells>
  <conditionalFormatting sqref="C42:C1048576 C1:C4 C6">
    <cfRule type="duplicateValues" dxfId="7" priority="2"/>
  </conditionalFormatting>
  <conditionalFormatting sqref="C5">
    <cfRule type="duplicateValues" dxfId="6" priority="1"/>
  </conditionalFormatting>
  <pageMargins left="0.25" right="0.25" top="0.75" bottom="0.75" header="0.3" footer="0.3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F0"/>
  </sheetPr>
  <dimension ref="A1:DG42"/>
  <sheetViews>
    <sheetView topLeftCell="A19" workbookViewId="0">
      <selection activeCell="H32" sqref="H32"/>
    </sheetView>
  </sheetViews>
  <sheetFormatPr defaultColWidth="9.140625" defaultRowHeight="13.5" customHeight="1"/>
  <cols>
    <col min="1" max="1" width="7.140625" style="115" customWidth="1"/>
    <col min="2" max="2" width="11" style="116" customWidth="1"/>
    <col min="3" max="3" width="11" style="116" hidden="1" customWidth="1"/>
    <col min="4" max="4" width="22.140625" style="17" customWidth="1"/>
    <col min="5" max="5" width="15.5703125" style="17" customWidth="1"/>
    <col min="6" max="6" width="11.140625" style="17" hidden="1" customWidth="1"/>
    <col min="7" max="7" width="13" style="17" customWidth="1"/>
    <col min="8" max="8" width="12.42578125" style="117" customWidth="1"/>
    <col min="9" max="9" width="9.5703125" style="118" customWidth="1"/>
    <col min="10" max="10" width="21" style="118" hidden="1" customWidth="1"/>
    <col min="11" max="11" width="14.28515625" style="118" customWidth="1"/>
    <col min="12" max="12" width="9.140625" style="17" hidden="1" customWidth="1"/>
    <col min="13" max="13" width="13.140625" style="17" hidden="1" customWidth="1"/>
    <col min="14" max="14" width="22.28515625" style="115" hidden="1" customWidth="1"/>
    <col min="15" max="15" width="36.140625" style="17" hidden="1" customWidth="1"/>
    <col min="16" max="18" width="9.140625" style="17" customWidth="1"/>
    <col min="19" max="16384" width="9.140625" style="17"/>
  </cols>
  <sheetData>
    <row r="1" spans="1:15" s="109" customFormat="1" ht="20.25">
      <c r="A1" s="119" t="s">
        <v>47</v>
      </c>
      <c r="B1" s="120"/>
      <c r="C1" s="120"/>
      <c r="H1" s="121"/>
      <c r="I1" s="136"/>
      <c r="J1" s="136"/>
      <c r="K1" s="136"/>
      <c r="N1" s="120"/>
    </row>
    <row r="2" spans="1:15" s="109" customFormat="1" ht="20.25">
      <c r="A2" s="119" t="s">
        <v>49</v>
      </c>
      <c r="B2" s="120"/>
      <c r="C2" s="120"/>
      <c r="H2" s="121"/>
      <c r="I2" s="136"/>
      <c r="J2" s="136"/>
      <c r="K2" s="136"/>
      <c r="N2" s="120"/>
    </row>
    <row r="3" spans="1:15" s="109" customFormat="1" ht="20.25">
      <c r="A3" s="122" t="s">
        <v>50</v>
      </c>
      <c r="B3" s="120"/>
      <c r="C3" s="120"/>
      <c r="D3" s="123">
        <v>42659</v>
      </c>
      <c r="H3" s="121"/>
      <c r="I3" s="136"/>
      <c r="J3" s="136"/>
      <c r="K3" s="136"/>
      <c r="N3" s="120"/>
    </row>
    <row r="4" spans="1:15" s="109" customFormat="1" ht="20.25">
      <c r="A4" s="122" t="s">
        <v>51</v>
      </c>
      <c r="B4" s="120"/>
      <c r="C4" s="120"/>
      <c r="D4" s="432">
        <v>2634</v>
      </c>
      <c r="E4" s="432"/>
      <c r="F4" s="432"/>
      <c r="G4" s="432"/>
      <c r="H4" s="407" t="s">
        <v>40</v>
      </c>
      <c r="I4" s="136"/>
      <c r="J4" s="136"/>
      <c r="K4" s="136"/>
      <c r="N4" s="120"/>
    </row>
    <row r="5" spans="1:15" s="109" customFormat="1" ht="25.5" customHeight="1">
      <c r="A5" s="427" t="s">
        <v>705</v>
      </c>
      <c r="B5" s="427"/>
      <c r="C5" s="427"/>
      <c r="D5" s="427"/>
      <c r="E5" s="427"/>
      <c r="F5" s="427"/>
      <c r="G5" s="427"/>
      <c r="H5" s="427"/>
      <c r="I5" s="427"/>
      <c r="J5" s="136"/>
      <c r="K5" s="136"/>
      <c r="N5" s="120"/>
    </row>
    <row r="6" spans="1:15" s="110" customFormat="1" ht="35.25" customHeight="1">
      <c r="A6" s="126" t="s">
        <v>162</v>
      </c>
      <c r="B6" s="126" t="s">
        <v>163</v>
      </c>
      <c r="C6" s="126" t="s">
        <v>55</v>
      </c>
      <c r="D6" s="126" t="s">
        <v>57</v>
      </c>
      <c r="E6" s="126" t="s">
        <v>58</v>
      </c>
      <c r="F6" s="126" t="s">
        <v>59</v>
      </c>
      <c r="G6" s="127" t="s">
        <v>60</v>
      </c>
      <c r="H6" s="128" t="s">
        <v>61</v>
      </c>
      <c r="I6" s="137" t="s">
        <v>62</v>
      </c>
      <c r="J6" s="137" t="s">
        <v>63</v>
      </c>
      <c r="K6" s="137" t="s">
        <v>64</v>
      </c>
      <c r="L6" s="138" t="s">
        <v>65</v>
      </c>
      <c r="M6" s="138" t="s">
        <v>66</v>
      </c>
      <c r="N6" s="139" t="s">
        <v>67</v>
      </c>
      <c r="O6" s="140" t="s">
        <v>68</v>
      </c>
    </row>
    <row r="7" spans="1:15" s="111" customFormat="1" ht="20.25" customHeight="1">
      <c r="A7" s="279">
        <f>IF(C7&lt;&gt;"",COUNTA(C$7:C7),"")</f>
        <v>1</v>
      </c>
      <c r="B7" s="130">
        <f>IF(NHAP!B36=XE,NHAP!C36,"")</f>
        <v>42531</v>
      </c>
      <c r="C7" s="131">
        <f>IF(NHAP!$B36=XE,NHAP!$D36,"")</f>
        <v>4119</v>
      </c>
      <c r="D7" s="64" t="str">
        <f>IF('2634-5T1'!B7="","",VLOOKUP(C7,NHAP!$D$6:$F$909,3,0))</f>
        <v>SAMSUNG1</v>
      </c>
      <c r="E7" s="132" t="str">
        <f>IF($B7="","",VLOOKUP(D7,Destination!$B$3:$E$917,2,0))</f>
        <v>HCM(Q9)</v>
      </c>
      <c r="F7" s="133">
        <f>IF($B7="","",VLOOKUP(D7,Destination!$B$2:$E$917,4,0))</f>
        <v>27</v>
      </c>
      <c r="G7" s="133">
        <f t="shared" ref="G7:G17" si="0">IF(F7="","",ROUNDUP(F7,-1))</f>
        <v>30</v>
      </c>
      <c r="H7" s="408">
        <f>IF($G7="","",INDEX(Cost!$A$2:$G$26,MATCH(G7,Cost!$A$2:$A$26,0),MATCH($H$4,Cost!$A$2:$G$2,0)))</f>
        <v>691065</v>
      </c>
      <c r="I7" s="142"/>
      <c r="J7" s="142"/>
      <c r="K7" s="142">
        <f t="shared" ref="K7:K17" si="1">IF(G7="","",H7+I7)</f>
        <v>691065</v>
      </c>
      <c r="L7" s="143"/>
      <c r="M7" s="144"/>
      <c r="N7" s="145"/>
      <c r="O7" s="129"/>
    </row>
    <row r="8" spans="1:15" s="111" customFormat="1" ht="20.25" customHeight="1">
      <c r="A8" s="279">
        <f>IF(C8&lt;&gt;"",COUNTA(C$7:C8),"")</f>
        <v>2</v>
      </c>
      <c r="B8" s="130">
        <f>IF(NHAP!B37=XE,NHAP!C37,"")</f>
        <v>42531</v>
      </c>
      <c r="C8" s="131">
        <f>IF(NHAP!$B37=XE,NHAP!$D37,"")</f>
        <v>3606</v>
      </c>
      <c r="D8" s="64" t="str">
        <f>IF('2634-5T1'!B8="","",VLOOKUP(C8,NHAP!$D$6:$F$909,3,0))</f>
        <v>TAISHO</v>
      </c>
      <c r="E8" s="132" t="str">
        <f>IF($B8="","",VLOOKUP(D8,Destination!$B$3:$E$917,2,0))</f>
        <v>khanh hoa</v>
      </c>
      <c r="F8" s="133">
        <f>IF($B8="","",VLOOKUP(D8,Destination!$B$2:$E$917,4,0))</f>
        <v>470</v>
      </c>
      <c r="G8" s="133">
        <f t="shared" si="0"/>
        <v>470</v>
      </c>
      <c r="H8" s="408">
        <f>IF($G8="","",INDEX(Cost!$A$2:$G$26,MATCH(G8,Cost!$A$2:$A$26,0),MATCH($H$4,Cost!$A$2:$G$2,0)))</f>
        <v>6592294</v>
      </c>
      <c r="I8" s="142"/>
      <c r="J8" s="142"/>
      <c r="K8" s="142">
        <f t="shared" si="1"/>
        <v>6592294</v>
      </c>
      <c r="L8" s="143"/>
      <c r="M8" s="144"/>
      <c r="N8" s="145"/>
      <c r="O8" s="129"/>
    </row>
    <row r="9" spans="1:15" s="111" customFormat="1" ht="20.25" customHeight="1">
      <c r="A9" s="279">
        <f>IF(C9&lt;&gt;"",COUNTA(C$7:C9),"")</f>
        <v>3</v>
      </c>
      <c r="B9" s="130">
        <f>IF(NHAP!B38=XE,NHAP!C38,"")</f>
        <v>42592</v>
      </c>
      <c r="C9" s="131">
        <f>IF(NHAP!$B38=XE,NHAP!$D38,"")</f>
        <v>3829</v>
      </c>
      <c r="D9" s="64" t="str">
        <f>IF('2634-5T1'!B9="","",VLOOKUP(C9,NHAP!$D$6:$F$909,3,0))</f>
        <v>SANYO</v>
      </c>
      <c r="E9" s="132" t="str">
        <f>IF($B9="","",VLOOKUP(D9,Destination!$B$3:$E$917,2,0))</f>
        <v>Dong Nai</v>
      </c>
      <c r="F9" s="133">
        <f>IF($B9="","",VLOOKUP(D9,Destination!$B$2:$E$917,4,0))</f>
        <v>35</v>
      </c>
      <c r="G9" s="133">
        <f t="shared" si="0"/>
        <v>40</v>
      </c>
      <c r="H9" s="408">
        <f>IF($G9="","",INDEX(Cost!$A$2:$G$26,MATCH(G9,Cost!$A$2:$A$26,0),MATCH($H$4,Cost!$A$2:$G$2,0)))</f>
        <v>777275</v>
      </c>
      <c r="I9" s="142"/>
      <c r="J9" s="142"/>
      <c r="K9" s="142">
        <f t="shared" si="1"/>
        <v>777275</v>
      </c>
      <c r="L9" s="143"/>
      <c r="M9" s="144"/>
      <c r="N9" s="145"/>
      <c r="O9" s="129"/>
    </row>
    <row r="10" spans="1:15" s="111" customFormat="1" ht="20.25" customHeight="1">
      <c r="A10" s="279">
        <f>IF(C10&lt;&gt;"",COUNTA(C$7:C10),"")</f>
        <v>4</v>
      </c>
      <c r="B10" s="130">
        <f>IF(NHAP!B39=XE,NHAP!C39,"")</f>
        <v>42653</v>
      </c>
      <c r="C10" s="131">
        <f>IF(NHAP!$B39=XE,NHAP!$D39,"")</f>
        <v>3734</v>
      </c>
      <c r="D10" s="64" t="str">
        <f>IF('2634-5T1'!B10="","",VLOOKUP(C10,NHAP!$D$6:$F$909,3,0))</f>
        <v>SAMSUNG1</v>
      </c>
      <c r="E10" s="132" t="str">
        <f>IF($B10="","",VLOOKUP(D10,Destination!$B$3:$E$917,2,0))</f>
        <v>HCM(Q9)</v>
      </c>
      <c r="F10" s="133">
        <f>IF($B10="","",VLOOKUP(D10,Destination!$B$2:$E$917,4,0))</f>
        <v>27</v>
      </c>
      <c r="G10" s="133">
        <f t="shared" si="0"/>
        <v>30</v>
      </c>
      <c r="H10" s="408">
        <f>IF($G10="","",INDEX(Cost!$A$2:$G$26,MATCH(G10,Cost!$A$2:$A$26,0),MATCH($H$4,Cost!$A$2:$G$2,0)))</f>
        <v>691065</v>
      </c>
      <c r="I10" s="142"/>
      <c r="J10" s="142"/>
      <c r="K10" s="142">
        <f t="shared" si="1"/>
        <v>691065</v>
      </c>
      <c r="L10" s="143"/>
      <c r="M10" s="144"/>
      <c r="N10" s="145"/>
      <c r="O10" s="129"/>
    </row>
    <row r="11" spans="1:15" s="111" customFormat="1" ht="20.25" customHeight="1">
      <c r="A11" s="279">
        <f>IF(C11&lt;&gt;"",COUNTA(C$7:C11),"")</f>
        <v>5</v>
      </c>
      <c r="B11" s="130">
        <f>IF(NHAP!B40=XE,NHAP!C40,"")</f>
        <v>42684</v>
      </c>
      <c r="C11" s="131">
        <f>IF(NHAP!$B40=XE,NHAP!$D40,"")</f>
        <v>3782</v>
      </c>
      <c r="D11" s="64" t="str">
        <f>IF('2634-5T1'!B11="","",VLOOKUP(C11,NHAP!$D$6:$F$909,3,0))</f>
        <v>SANYO</v>
      </c>
      <c r="E11" s="132" t="str">
        <f>IF($B11="","",VLOOKUP(D11,Destination!$B$3:$E$917,2,0))</f>
        <v>Dong Nai</v>
      </c>
      <c r="F11" s="133">
        <f>IF($B11="","",VLOOKUP(D11,Destination!$B$2:$E$917,4,0))</f>
        <v>35</v>
      </c>
      <c r="G11" s="133">
        <f t="shared" si="0"/>
        <v>40</v>
      </c>
      <c r="H11" s="408">
        <f>IF($G11="","",INDEX(Cost!$A$2:$G$26,MATCH(G11,Cost!$A$2:$A$26,0),MATCH($H$4,Cost!$A$2:$G$2,0)))</f>
        <v>777275</v>
      </c>
      <c r="I11" s="142"/>
      <c r="J11" s="142"/>
      <c r="K11" s="142">
        <f t="shared" si="1"/>
        <v>777275</v>
      </c>
      <c r="L11" s="143"/>
      <c r="M11" s="144"/>
      <c r="N11" s="145"/>
      <c r="O11" s="129"/>
    </row>
    <row r="12" spans="1:15" s="111" customFormat="1" ht="20.25" customHeight="1">
      <c r="A12" s="279">
        <f>IF(C12&lt;&gt;"",COUNTA(C$7:C12),"")</f>
        <v>6</v>
      </c>
      <c r="B12" s="130">
        <f>IF(NHAP!B41=XE,NHAP!C41,"")</f>
        <v>42684</v>
      </c>
      <c r="C12" s="131">
        <f>IF(NHAP!$B41=XE,NHAP!$D41,"")</f>
        <v>3681</v>
      </c>
      <c r="D12" s="64" t="str">
        <f>IF('2634-5T1'!B12="","",VLOOKUP(C12,NHAP!$D$6:$F$909,3,0))</f>
        <v>SANYO</v>
      </c>
      <c r="E12" s="132" t="str">
        <f>IF($B12="","",VLOOKUP(D12,Destination!$B$3:$E$917,2,0))</f>
        <v>Dong Nai</v>
      </c>
      <c r="F12" s="133">
        <f>IF($B12="","",VLOOKUP(D12,Destination!$B$2:$E$917,4,0))</f>
        <v>35</v>
      </c>
      <c r="G12" s="133">
        <f t="shared" si="0"/>
        <v>40</v>
      </c>
      <c r="H12" s="408">
        <f>IF($G12="","",INDEX(Cost!$A$2:$G$26,MATCH(G12,Cost!$A$2:$A$26,0),MATCH($H$4,Cost!$A$2:$G$2,0)))</f>
        <v>777275</v>
      </c>
      <c r="I12" s="142"/>
      <c r="J12" s="142"/>
      <c r="K12" s="142">
        <f t="shared" si="1"/>
        <v>777275</v>
      </c>
      <c r="L12" s="143"/>
      <c r="M12" s="144"/>
      <c r="N12" s="145"/>
      <c r="O12" s="129"/>
    </row>
    <row r="13" spans="1:15" s="111" customFormat="1" ht="20.25" customHeight="1">
      <c r="A13" s="279">
        <f>IF(C13&lt;&gt;"",COUNTA(C$7:C13),"")</f>
        <v>7</v>
      </c>
      <c r="B13" s="130" t="str">
        <f>IF(NHAP!B42=XE,NHAP!C42,"")</f>
        <v>01/10/2016</v>
      </c>
      <c r="C13" s="131">
        <f>IF(NHAP!$B42=XE,NHAP!$D42,"")</f>
        <v>2785</v>
      </c>
      <c r="D13" s="64" t="str">
        <f>IF('2634-5T1'!B13="","",VLOOKUP(C13,NHAP!$D$6:$F$909,3,0))</f>
        <v>SAMSUNG1</v>
      </c>
      <c r="E13" s="132" t="str">
        <f>IF($B13="","",VLOOKUP(D13,Destination!$B$3:$E$917,2,0))</f>
        <v>HCM(Q9)</v>
      </c>
      <c r="F13" s="133">
        <f>IF($B13="","",VLOOKUP(D13,Destination!$B$2:$E$917,4,0))</f>
        <v>27</v>
      </c>
      <c r="G13" s="133">
        <f t="shared" si="0"/>
        <v>30</v>
      </c>
      <c r="H13" s="408">
        <f>IF($G13="","",INDEX(Cost!$A$2:$G$26,MATCH(G13,Cost!$A$2:$A$26,0),MATCH($H$4,Cost!$A$2:$G$2,0)))</f>
        <v>691065</v>
      </c>
      <c r="I13" s="142"/>
      <c r="J13" s="142"/>
      <c r="K13" s="142">
        <f t="shared" si="1"/>
        <v>691065</v>
      </c>
      <c r="L13" s="143"/>
      <c r="M13" s="144"/>
      <c r="N13" s="145"/>
      <c r="O13" s="129"/>
    </row>
    <row r="14" spans="1:15" s="111" customFormat="1" ht="20.25" customHeight="1">
      <c r="A14" s="279">
        <f>IF(C14&lt;&gt;"",COUNTA(C$7:C14),"")</f>
        <v>8</v>
      </c>
      <c r="B14" s="130" t="str">
        <f>IF(NHAP!B43=XE,NHAP!C43,"")</f>
        <v>03/10/2016</v>
      </c>
      <c r="C14" s="131">
        <f>IF(NHAP!$B43=XE,NHAP!$D43,"")</f>
        <v>4246</v>
      </c>
      <c r="D14" s="64" t="str">
        <f>IF('2634-5T1'!B14="","",VLOOKUP(C14,NHAP!$D$6:$F$909,3,0))</f>
        <v>SAMSUNG1</v>
      </c>
      <c r="E14" s="132" t="str">
        <f>IF($B14="","",VLOOKUP(D14,Destination!$B$3:$E$917,2,0))</f>
        <v>HCM(Q9)</v>
      </c>
      <c r="F14" s="133">
        <f>IF($B14="","",VLOOKUP(D14,Destination!$B$2:$E$917,4,0))</f>
        <v>27</v>
      </c>
      <c r="G14" s="133">
        <f t="shared" si="0"/>
        <v>30</v>
      </c>
      <c r="H14" s="408">
        <f>IF($G14="","",INDEX(Cost!$A$2:$G$26,MATCH(G14,Cost!$A$2:$A$26,0),MATCH($H$4,Cost!$A$2:$G$2,0)))</f>
        <v>691065</v>
      </c>
      <c r="I14" s="142"/>
      <c r="J14" s="142"/>
      <c r="K14" s="142">
        <f t="shared" si="1"/>
        <v>691065</v>
      </c>
      <c r="L14" s="143"/>
      <c r="M14" s="144"/>
      <c r="N14" s="145"/>
      <c r="O14" s="129"/>
    </row>
    <row r="15" spans="1:15" s="111" customFormat="1" ht="20.25" customHeight="1">
      <c r="A15" s="279">
        <f>IF(C15&lt;&gt;"",COUNTA(C$7:C15),"")</f>
        <v>9</v>
      </c>
      <c r="B15" s="130" t="str">
        <f>IF(NHAP!B44=XE,NHAP!C44,"")</f>
        <v>04/10/2016</v>
      </c>
      <c r="C15" s="131">
        <f>IF(NHAP!$B44=XE,NHAP!$D44,"")</f>
        <v>4378</v>
      </c>
      <c r="D15" s="64" t="str">
        <f>IF('2634-5T1'!B15="","",VLOOKUP(C15,NHAP!$D$6:$F$909,3,0))</f>
        <v>SAMSUNG1</v>
      </c>
      <c r="E15" s="132" t="str">
        <f>IF($B15="","",VLOOKUP(D15,Destination!$B$3:$E$917,2,0))</f>
        <v>HCM(Q9)</v>
      </c>
      <c r="F15" s="133">
        <f>IF($B15="","",VLOOKUP(D15,Destination!$B$2:$E$917,4,0))</f>
        <v>27</v>
      </c>
      <c r="G15" s="133">
        <f t="shared" si="0"/>
        <v>30</v>
      </c>
      <c r="H15" s="408">
        <f>IF($G15="","",INDEX(Cost!$A$2:$G$26,MATCH(G15,Cost!$A$2:$A$26,0),MATCH($H$4,Cost!$A$2:$G$2,0)))</f>
        <v>691065</v>
      </c>
      <c r="I15" s="142"/>
      <c r="J15" s="142"/>
      <c r="K15" s="142">
        <f t="shared" si="1"/>
        <v>691065</v>
      </c>
      <c r="L15" s="143"/>
      <c r="M15" s="144"/>
      <c r="N15" s="145"/>
      <c r="O15" s="129"/>
    </row>
    <row r="16" spans="1:15" s="111" customFormat="1" ht="20.25" customHeight="1">
      <c r="A16" s="279">
        <f>IF(C16&lt;&gt;"",COUNTA(C$7:C16),"")</f>
        <v>10</v>
      </c>
      <c r="B16" s="130" t="str">
        <f>IF(NHAP!B45=XE,NHAP!C45,"")</f>
        <v>04/10/2016</v>
      </c>
      <c r="C16" s="131">
        <f>IF(NHAP!$B45=XE,NHAP!$D45,"")</f>
        <v>4353</v>
      </c>
      <c r="D16" s="64" t="str">
        <f>IF('2634-5T1'!B16="","",VLOOKUP(C16,NHAP!$D$6:$F$909,3,0))</f>
        <v>SAMSUNG1</v>
      </c>
      <c r="E16" s="132" t="str">
        <f>IF($B16="","",VLOOKUP(D16,Destination!$B$3:$E$917,2,0))</f>
        <v>HCM(Q9)</v>
      </c>
      <c r="F16" s="133">
        <f>IF($B16="","",VLOOKUP(D16,Destination!$B$2:$E$917,4,0))</f>
        <v>27</v>
      </c>
      <c r="G16" s="133">
        <f t="shared" si="0"/>
        <v>30</v>
      </c>
      <c r="H16" s="408">
        <f>IF($G16="","",INDEX(Cost!$A$2:$G$26,MATCH(G16,Cost!$A$2:$A$26,0),MATCH($H$4,Cost!$A$2:$G$2,0)))</f>
        <v>691065</v>
      </c>
      <c r="I16" s="142"/>
      <c r="J16" s="142"/>
      <c r="K16" s="142">
        <f t="shared" si="1"/>
        <v>691065</v>
      </c>
      <c r="L16" s="143"/>
      <c r="M16" s="144"/>
      <c r="N16" s="145"/>
      <c r="O16" s="129"/>
    </row>
    <row r="17" spans="1:111" s="111" customFormat="1" ht="20.25" customHeight="1">
      <c r="A17" s="279">
        <f>IF(C17&lt;&gt;"",COUNTA(C$7:C17),"")</f>
        <v>11</v>
      </c>
      <c r="B17" s="130" t="str">
        <f>IF(NHAP!B46=XE,NHAP!C46,"")</f>
        <v>05/10/2016</v>
      </c>
      <c r="C17" s="131">
        <f>IF(NHAP!$B46=XE,NHAP!$D46,"")</f>
        <v>4484</v>
      </c>
      <c r="D17" s="64" t="str">
        <f>IF('2634-5T1'!B17="","",VLOOKUP(C17,NHAP!$D$6:$F$909,3,0))</f>
        <v>DU XINH</v>
      </c>
      <c r="E17" s="132" t="str">
        <f>IF($B17="","",VLOOKUP(D17,Destination!$B$3:$E$917,2,0))</f>
        <v>Binh Duong</v>
      </c>
      <c r="F17" s="133">
        <f>IF($B17="","",VLOOKUP(D17,Destination!$B$2:$E$917,4,0))</f>
        <v>8</v>
      </c>
      <c r="G17" s="133">
        <f t="shared" si="0"/>
        <v>10</v>
      </c>
      <c r="H17" s="408">
        <f>IF($G17="","",INDEX(Cost!$A$2:$G$26,MATCH(G17,Cost!$A$2:$A$26,0),MATCH($H$4,Cost!$A$2:$G$2,0)))</f>
        <v>505718</v>
      </c>
      <c r="I17" s="142"/>
      <c r="J17" s="142"/>
      <c r="K17" s="142">
        <f t="shared" si="1"/>
        <v>505718</v>
      </c>
      <c r="L17" s="143"/>
      <c r="M17" s="144"/>
      <c r="N17" s="145"/>
      <c r="O17" s="129"/>
    </row>
    <row r="18" spans="1:111" s="111" customFormat="1" ht="20.25" customHeight="1">
      <c r="A18" s="279">
        <f>IF(C18&lt;&gt;"",COUNTA(C$7:C18),"")</f>
        <v>12</v>
      </c>
      <c r="B18" s="130" t="str">
        <f>IF(NHAP!B396=XE,NHAP!C396,"")</f>
        <v>13/10/2016</v>
      </c>
      <c r="C18" s="131">
        <f>IF(NHAP!$B396=XE,NHAP!$D396,"")</f>
        <v>3942</v>
      </c>
      <c r="D18" s="64" t="str">
        <f>IF('2634-5T1'!B18="","",VLOOKUP(C18,NHAP!$D$6:$F$909,3,0))</f>
        <v>SAMSUNG1</v>
      </c>
      <c r="E18" s="132" t="str">
        <f>IF($B18="","",VLOOKUP(D18,Destination!$B$3:$E$917,2,0))</f>
        <v>HCM(Q9)</v>
      </c>
      <c r="F18" s="133">
        <f>IF($B18="","",VLOOKUP(D18,Destination!$B$2:$E$917,4,0))</f>
        <v>27</v>
      </c>
      <c r="G18" s="133">
        <f t="shared" ref="G18:G20" si="2">IF(F18="","",ROUNDUP(F18,-1))</f>
        <v>30</v>
      </c>
      <c r="H18" s="408">
        <f>IF($G18="","",INDEX(Cost!$A$2:$G$26,MATCH(G18,Cost!$A$2:$A$26,0),MATCH($H$4,Cost!$A$2:$G$2,0)))</f>
        <v>691065</v>
      </c>
      <c r="I18" s="142"/>
      <c r="J18" s="142"/>
      <c r="K18" s="142">
        <f t="shared" ref="K18:K20" si="3">IF(G18="","",H18+I18)</f>
        <v>691065</v>
      </c>
      <c r="L18" s="143"/>
      <c r="M18" s="144"/>
      <c r="N18" s="145"/>
      <c r="O18" s="129"/>
    </row>
    <row r="19" spans="1:111" s="111" customFormat="1" ht="20.25" customHeight="1">
      <c r="A19" s="279">
        <f>IF(C19&lt;&gt;"",COUNTA(C$7:C19),"")</f>
        <v>13</v>
      </c>
      <c r="B19" s="130" t="str">
        <f>IF(NHAP!B411=XE,NHAP!C411,"")</f>
        <v>13/10/2016</v>
      </c>
      <c r="C19" s="131">
        <f>IF(NHAP!$B411=XE,NHAP!$D411,"")</f>
        <v>4706</v>
      </c>
      <c r="D19" s="64" t="str">
        <f>IF('2634-5T1'!B19="","",VLOOKUP(C19,NHAP!$D$6:$F$909,3,0))</f>
        <v>TUONG AN1</v>
      </c>
      <c r="E19" s="132" t="str">
        <f>IF($B19="","",VLOOKUP(D19,Destination!$B$3:$E$917,2,0))</f>
        <v>Vung Tau</v>
      </c>
      <c r="F19" s="133">
        <f>IF($B19="","",VLOOKUP(D19,Destination!$B$2:$E$917,4,0))</f>
        <v>100</v>
      </c>
      <c r="G19" s="133">
        <f t="shared" si="2"/>
        <v>100</v>
      </c>
      <c r="H19" s="408">
        <f>IF($G19="","",INDEX(Cost!$A$2:$G$26,MATCH(G19,Cost!$A$2:$A$26,0),MATCH($H$4,Cost!$A$2:$G$2,0)))</f>
        <v>1294526</v>
      </c>
      <c r="I19" s="142"/>
      <c r="J19" s="142"/>
      <c r="K19" s="142">
        <f t="shared" si="3"/>
        <v>1294526</v>
      </c>
      <c r="L19" s="143"/>
      <c r="M19" s="144"/>
      <c r="N19" s="145"/>
      <c r="O19" s="129"/>
    </row>
    <row r="20" spans="1:111" s="111" customFormat="1" ht="20.25" customHeight="1">
      <c r="A20" s="279">
        <f>IF(C20&lt;&gt;"",COUNTA(C$7:C20),"")</f>
        <v>14</v>
      </c>
      <c r="B20" s="130" t="str">
        <f>IF(NHAP!B423=XE,NHAP!C423,"")</f>
        <v>14/10/2016</v>
      </c>
      <c r="C20" s="131">
        <f>IF(NHAP!$B423=XE,NHAP!$D423,"")</f>
        <v>4743</v>
      </c>
      <c r="D20" s="64" t="str">
        <f>IF('2634-5T1'!B20="","",VLOOKUP(C20,NHAP!$D$6:$F$909,3,0))</f>
        <v>SAMSUNG1</v>
      </c>
      <c r="E20" s="132" t="str">
        <f>IF($B20="","",VLOOKUP(D20,Destination!$B$3:$E$917,2,0))</f>
        <v>HCM(Q9)</v>
      </c>
      <c r="F20" s="133">
        <f>IF($B20="","",VLOOKUP(D20,Destination!$B$2:$E$917,4,0))</f>
        <v>27</v>
      </c>
      <c r="G20" s="133">
        <f t="shared" si="2"/>
        <v>30</v>
      </c>
      <c r="H20" s="408">
        <f>IF($G20="","",INDEX(Cost!$A$2:$G$26,MATCH(G20,Cost!$A$2:$A$26,0),MATCH($H$4,Cost!$A$2:$G$2,0)))</f>
        <v>691065</v>
      </c>
      <c r="I20" s="142"/>
      <c r="J20" s="142"/>
      <c r="K20" s="142">
        <f t="shared" si="3"/>
        <v>691065</v>
      </c>
      <c r="L20" s="143"/>
      <c r="M20" s="144"/>
      <c r="N20" s="145"/>
      <c r="O20" s="129"/>
    </row>
    <row r="21" spans="1:111" s="111" customFormat="1" ht="20.25" customHeight="1">
      <c r="A21" s="279">
        <f>IF(C21&lt;&gt;"",COUNTA(C$7:C21),"")</f>
        <v>15</v>
      </c>
      <c r="B21" s="130" t="str">
        <f>IF(NHAP!B460=XE,NHAP!C460,"")</f>
        <v>15/10/2016</v>
      </c>
      <c r="C21" s="131">
        <f>IF(NHAP!$B460=XE,NHAP!$D460,"")</f>
        <v>4449</v>
      </c>
      <c r="D21" s="64" t="str">
        <f>IF('2634-5T1'!B21="","",VLOOKUP(C21,NHAP!$D$6:$F$909,3,0))</f>
        <v>STARPRINT</v>
      </c>
      <c r="E21" s="132" t="str">
        <f>IF($B21="","",VLOOKUP(D21,Destination!$B$3:$E$917,2,0))</f>
        <v>Dong Nai</v>
      </c>
      <c r="F21" s="133">
        <f>IF($B21="","",VLOOKUP(D21,Destination!$B$2:$E$917,4,0))</f>
        <v>46</v>
      </c>
      <c r="G21" s="133">
        <f t="shared" ref="G21:G22" si="4">IF(F21="","",ROUNDUP(F21,-1))</f>
        <v>50</v>
      </c>
      <c r="H21" s="408">
        <f>IF($G21="","",INDEX(Cost!$A$2:$G$26,MATCH(G21,Cost!$A$2:$A$26,0),MATCH($H$4,Cost!$A$2:$G$2,0)))</f>
        <v>863483</v>
      </c>
      <c r="I21" s="142"/>
      <c r="J21" s="142"/>
      <c r="K21" s="142">
        <f t="shared" ref="K21:K22" si="5">IF(G21="","",H21+I21)</f>
        <v>863483</v>
      </c>
      <c r="L21" s="143"/>
      <c r="M21" s="144"/>
      <c r="N21" s="145"/>
      <c r="O21" s="129"/>
    </row>
    <row r="22" spans="1:111" s="111" customFormat="1" ht="20.25" customHeight="1">
      <c r="A22" s="279">
        <f>IF(C22&lt;&gt;"",COUNTA(C$7:C22),"")</f>
        <v>16</v>
      </c>
      <c r="B22" s="130" t="str">
        <f>IF(NHAP!B475=XE,NHAP!C475,"")</f>
        <v>15/10/2016</v>
      </c>
      <c r="C22" s="131">
        <f>IF(NHAP!$B475=XE,NHAP!$D475,"")</f>
        <v>4519</v>
      </c>
      <c r="D22" s="64" t="str">
        <f>IF('2634-5T1'!B22="","",VLOOKUP(C22,NHAP!$D$6:$F$909,3,0))</f>
        <v>SAMSUNG1</v>
      </c>
      <c r="E22" s="132" t="str">
        <f>IF($B22="","",VLOOKUP(D22,Destination!$B$3:$E$917,2,0))</f>
        <v>HCM(Q9)</v>
      </c>
      <c r="F22" s="133">
        <f>IF($B22="","",VLOOKUP(D22,Destination!$B$2:$E$917,4,0))</f>
        <v>27</v>
      </c>
      <c r="G22" s="133">
        <f t="shared" si="4"/>
        <v>30</v>
      </c>
      <c r="H22" s="408">
        <f>IF($G22="","",INDEX(Cost!$A$2:$G$26,MATCH(G22,Cost!$A$2:$A$26,0),MATCH($H$4,Cost!$A$2:$G$2,0)))</f>
        <v>691065</v>
      </c>
      <c r="I22" s="142">
        <f>Cost!C3/2</f>
        <v>187578.5</v>
      </c>
      <c r="J22" s="142" t="s">
        <v>635</v>
      </c>
      <c r="K22" s="142">
        <f t="shared" si="5"/>
        <v>878643.5</v>
      </c>
      <c r="L22" s="143"/>
      <c r="M22" s="144"/>
      <c r="N22" s="145"/>
      <c r="O22" s="129"/>
    </row>
    <row r="23" spans="1:111" s="111" customFormat="1" ht="20.25" customHeight="1">
      <c r="A23" s="279">
        <f>IF(C23&lt;&gt;"",COUNTA(C$7:C23),"")</f>
        <v>17</v>
      </c>
      <c r="B23" s="130" t="str">
        <f>IF(NHAP!B561=XE,NHAP!C561,"")</f>
        <v>18/10/16</v>
      </c>
      <c r="C23" s="131">
        <f>IF(NHAP!$B561=XE,NHAP!$D561,"")</f>
        <v>4624</v>
      </c>
      <c r="D23" s="64" t="str">
        <f>IF('2634-5T1'!B23="","",VLOOKUP(C23,NHAP!$D$6:$F$909,3,0))</f>
        <v>HAIMY</v>
      </c>
      <c r="E23" s="132" t="str">
        <f>IF($B23="","",VLOOKUP(D23,Destination!$B$3:$E$917,2,0))</f>
        <v>Binh Duong</v>
      </c>
      <c r="F23" s="133">
        <f>IF($B23="","",VLOOKUP(D23,Destination!$B$2:$E$917,4,0))</f>
        <v>10</v>
      </c>
      <c r="G23" s="133">
        <f t="shared" ref="G23:G24" si="6">IF(F23="","",ROUNDUP(F23,-1))</f>
        <v>10</v>
      </c>
      <c r="H23" s="408">
        <f>IF($G23="","",INDEX(Cost!$A$2:$G$26,MATCH(G23,Cost!$A$2:$A$26,0),MATCH($H$4,Cost!$A$2:$G$2,0)))</f>
        <v>505718</v>
      </c>
      <c r="I23" s="142"/>
      <c r="J23" s="142"/>
      <c r="K23" s="142">
        <f t="shared" ref="K23:K24" si="7">IF(G23="","",H23+I23)</f>
        <v>505718</v>
      </c>
      <c r="L23" s="143"/>
      <c r="M23" s="144"/>
      <c r="N23" s="145"/>
      <c r="O23" s="129"/>
    </row>
    <row r="24" spans="1:111" s="111" customFormat="1" ht="20.25" customHeight="1">
      <c r="A24" s="279">
        <f>IF(C24&lt;&gt;"",COUNTA(C$7:C24),"")</f>
        <v>18</v>
      </c>
      <c r="B24" s="130" t="str">
        <f>IF(NHAP!B577=XE,NHAP!C577,"")</f>
        <v>19/10/16</v>
      </c>
      <c r="C24" s="131">
        <f>IF(NHAP!$B577=XE,NHAP!$D577,"")</f>
        <v>2318</v>
      </c>
      <c r="D24" s="64" t="str">
        <f>IF('2634-5T1'!B24="","",VLOOKUP(C24,NHAP!$D$6:$F$909,3,0))</f>
        <v>SAMSUNG1</v>
      </c>
      <c r="E24" s="132" t="str">
        <f>IF($B24="","",VLOOKUP(D24,Destination!$B$3:$E$917,2,0))</f>
        <v>HCM(Q9)</v>
      </c>
      <c r="F24" s="133">
        <f>IF($B24="","",VLOOKUP(D24,Destination!$B$2:$E$917,4,0))</f>
        <v>27</v>
      </c>
      <c r="G24" s="133">
        <f t="shared" si="6"/>
        <v>30</v>
      </c>
      <c r="H24" s="408">
        <f>IF($G24="","",INDEX(Cost!$A$2:$G$26,MATCH(G24,Cost!$A$2:$A$26,0),MATCH($H$4,Cost!$A$2:$G$2,0)))</f>
        <v>691065</v>
      </c>
      <c r="I24" s="142"/>
      <c r="J24" s="142"/>
      <c r="K24" s="142">
        <f t="shared" si="7"/>
        <v>691065</v>
      </c>
      <c r="L24" s="143"/>
      <c r="M24" s="144"/>
      <c r="N24" s="145"/>
      <c r="O24" s="129"/>
    </row>
    <row r="25" spans="1:111" s="111" customFormat="1" ht="20.25" customHeight="1">
      <c r="A25" s="279">
        <f>IF(C25&lt;&gt;"",COUNTA(C$7:C25),"")</f>
        <v>19</v>
      </c>
      <c r="B25" s="130" t="str">
        <f>IF(NHAP!B667=XE,NHAP!C667,"")</f>
        <v>21/10/16</v>
      </c>
      <c r="C25" s="131">
        <f>IF(NHAP!$B667=XE,NHAP!$D667,"")</f>
        <v>2425</v>
      </c>
      <c r="D25" s="64" t="str">
        <f>IF('2634-5T1'!B25="","",VLOOKUP(C25,NHAP!$D$6:$F$909,3,0))</f>
        <v>SAMSUNG1</v>
      </c>
      <c r="E25" s="132" t="str">
        <f>IF($B25="","",VLOOKUP(D25,Destination!$B$3:$E$917,2,0))</f>
        <v>HCM(Q9)</v>
      </c>
      <c r="F25" s="133">
        <f>IF($B25="","",VLOOKUP(D25,Destination!$B$2:$E$917,4,0))</f>
        <v>27</v>
      </c>
      <c r="G25" s="133">
        <f t="shared" ref="G25:G27" si="8">IF(F25="","",ROUNDUP(F25,-1))</f>
        <v>30</v>
      </c>
      <c r="H25" s="408">
        <f>IF($G25="","",INDEX(Cost!$A$2:$G$26,MATCH(G25,Cost!$A$2:$A$26,0),MATCH($H$4,Cost!$A$2:$G$2,0)))</f>
        <v>691065</v>
      </c>
      <c r="I25" s="142"/>
      <c r="J25" s="142"/>
      <c r="K25" s="142">
        <f t="shared" ref="K25:K27" si="9">IF(G25="","",H25+I25)</f>
        <v>691065</v>
      </c>
      <c r="L25" s="143"/>
      <c r="M25" s="144"/>
      <c r="N25" s="145"/>
      <c r="O25" s="129"/>
    </row>
    <row r="26" spans="1:111" s="111" customFormat="1" ht="20.25" customHeight="1">
      <c r="A26" s="279">
        <f>IF(C26&lt;&gt;"",COUNTA(C$7:C26),"")</f>
        <v>20</v>
      </c>
      <c r="B26" s="130" t="str">
        <f>IF(NHAP!B673=XE,NHAP!C673,"")</f>
        <v>21/10/16</v>
      </c>
      <c r="C26" s="131">
        <f>IF(NHAP!$B673=XE,NHAP!$D673,"")</f>
        <v>2477</v>
      </c>
      <c r="D26" s="64" t="str">
        <f>IF('2634-5T1'!B26="","",VLOOKUP(C26,NHAP!$D$6:$F$909,3,0))</f>
        <v>BINHTUAN</v>
      </c>
      <c r="E26" s="132" t="str">
        <f>IF($B26="","",VLOOKUP(D26,Destination!$B$3:$E$917,2,0))</f>
        <v>Binh Duong</v>
      </c>
      <c r="F26" s="133">
        <f>IF($B26="","",VLOOKUP(D26,Destination!$B$2:$E$917,4,0))</f>
        <v>15</v>
      </c>
      <c r="G26" s="133">
        <f t="shared" si="8"/>
        <v>20</v>
      </c>
      <c r="H26" s="408">
        <f>IF($G26="","",INDEX(Cost!$A$2:$G$26,MATCH(G26,Cost!$A$2:$A$26,0),MATCH($H$4,Cost!$A$2:$G$2,0)))</f>
        <v>604857</v>
      </c>
      <c r="I26" s="142"/>
      <c r="J26" s="142"/>
      <c r="K26" s="142">
        <f t="shared" si="9"/>
        <v>604857</v>
      </c>
      <c r="L26" s="143"/>
      <c r="M26" s="144"/>
      <c r="N26" s="145"/>
      <c r="O26" s="129"/>
    </row>
    <row r="27" spans="1:111" s="111" customFormat="1" ht="20.25" customHeight="1">
      <c r="A27" s="279">
        <f>IF(C27&lt;&gt;"",COUNTA(C$7:C27),"")</f>
        <v>21</v>
      </c>
      <c r="B27" s="130" t="str">
        <f>IF(NHAP!B706=XE,NHAP!C706,"")</f>
        <v>22/10/16</v>
      </c>
      <c r="C27" s="131">
        <f>IF(NHAP!$B706=XE,NHAP!$D706,"")</f>
        <v>2634</v>
      </c>
      <c r="D27" s="64" t="str">
        <f>IF('2634-5T1'!B27="","",VLOOKUP(C27,NHAP!$D$6:$F$909,3,0))</f>
        <v>DU XINH</v>
      </c>
      <c r="E27" s="132" t="str">
        <f>IF($B27="","",VLOOKUP(D27,Destination!$B$3:$E$917,2,0))</f>
        <v>Binh Duong</v>
      </c>
      <c r="F27" s="133">
        <f>IF($B27="","",VLOOKUP(D27,Destination!$B$2:$E$917,4,0))</f>
        <v>8</v>
      </c>
      <c r="G27" s="133">
        <f t="shared" si="8"/>
        <v>10</v>
      </c>
      <c r="H27" s="408">
        <f>IF($G27="","",INDEX(Cost!$A$2:$G$26,MATCH(G27,Cost!$A$2:$A$26,0),MATCH($H$4,Cost!$A$2:$G$2,0)))</f>
        <v>505718</v>
      </c>
      <c r="I27" s="142"/>
      <c r="J27" s="142"/>
      <c r="K27" s="142">
        <f t="shared" si="9"/>
        <v>505718</v>
      </c>
      <c r="L27" s="143"/>
      <c r="M27" s="144"/>
      <c r="N27" s="145"/>
      <c r="O27" s="129"/>
    </row>
    <row r="28" spans="1:111" s="110" customFormat="1" ht="21.75" customHeight="1">
      <c r="A28" s="279">
        <f>IF(C28&lt;&gt;"",COUNTA(C$7:C28),"")</f>
        <v>22</v>
      </c>
      <c r="B28" s="130" t="str">
        <f>IF(NHAP!B725=XE,NHAP!C725,"")</f>
        <v>24/10/16</v>
      </c>
      <c r="C28" s="131">
        <f>IF(NHAP!$B725=XE,NHAP!$D725,"")</f>
        <v>2510</v>
      </c>
      <c r="D28" s="64" t="str">
        <f>IF('2634-5T1'!B28="","",VLOOKUP(C28,NHAP!$D$6:$F$909,3,0))</f>
        <v>TUONG AN1</v>
      </c>
      <c r="E28" s="132" t="str">
        <f>IF($B28="","",VLOOKUP(D28,Destination!$B$3:$E$917,2,0))</f>
        <v>Vung Tau</v>
      </c>
      <c r="F28" s="133">
        <f>IF($B28="","",VLOOKUP(D28,Destination!$B$2:$E$917,4,0))</f>
        <v>100</v>
      </c>
      <c r="G28" s="133">
        <f t="shared" ref="G28:G29" si="10">IF(F28="","",ROUNDUP(F28,-1))</f>
        <v>100</v>
      </c>
      <c r="H28" s="408">
        <f>IF($G28="","",INDEX(Cost!$A$2:$G$26,MATCH(G28,Cost!$A$2:$A$26,0),MATCH($H$4,Cost!$A$2:$G$2,0)))</f>
        <v>1294526</v>
      </c>
      <c r="I28" s="142"/>
      <c r="J28" s="142"/>
      <c r="K28" s="142">
        <f t="shared" ref="K28:K30" si="11">IF(G28="","",H28+I28)</f>
        <v>1294526</v>
      </c>
      <c r="L28" s="143"/>
      <c r="M28" s="144"/>
      <c r="N28" s="145"/>
      <c r="O28" s="129"/>
    </row>
    <row r="29" spans="1:111" s="112" customFormat="1" ht="21.75" customHeight="1">
      <c r="A29" s="279">
        <f>IF(C29&lt;&gt;"",COUNTA(C$7:C29),"")</f>
        <v>23</v>
      </c>
      <c r="B29" s="130" t="str">
        <f>IF(NHAP!B766=XE,NHAP!C766,"")</f>
        <v>25/10/16</v>
      </c>
      <c r="C29" s="131">
        <f>IF(NHAP!$B766=XE,NHAP!$D766,"")</f>
        <v>2857</v>
      </c>
      <c r="D29" s="64" t="str">
        <f>IF('2634-5T1'!B29="","",VLOOKUP(C29,NHAP!$D$6:$F$909,3,0))</f>
        <v>SAMSUNG1</v>
      </c>
      <c r="E29" s="132" t="str">
        <f>IF($B29="","",VLOOKUP(D29,Destination!$B$3:$E$917,2,0))</f>
        <v>HCM(Q9)</v>
      </c>
      <c r="F29" s="133">
        <f>IF($B29="","",VLOOKUP(D29,Destination!$B$2:$E$917,4,0))</f>
        <v>27</v>
      </c>
      <c r="G29" s="133">
        <f t="shared" si="10"/>
        <v>30</v>
      </c>
      <c r="H29" s="408">
        <f>IF($G29="","",INDEX(Cost!$A$2:$G$26,MATCH(G29,Cost!$A$2:$A$26,0),MATCH($H$4,Cost!$A$2:$G$2,0)))</f>
        <v>691065</v>
      </c>
      <c r="I29" s="142"/>
      <c r="J29" s="142"/>
      <c r="K29" s="142">
        <f t="shared" si="11"/>
        <v>691065</v>
      </c>
      <c r="L29" s="143"/>
      <c r="M29" s="144"/>
      <c r="N29" s="145"/>
      <c r="O29" s="129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48"/>
    </row>
    <row r="30" spans="1:111" s="112" customFormat="1" ht="21.75" customHeight="1">
      <c r="A30" s="279">
        <f>IF(C30&lt;&gt;"",COUNTA(C$7:C30),"")</f>
        <v>24</v>
      </c>
      <c r="B30" s="130" t="str">
        <f>IF(NHAP!B777=XE,NHAP!C777,"")</f>
        <v>26/10/16</v>
      </c>
      <c r="C30" s="131">
        <f>IF(NHAP!$B777=XE,NHAP!$D777,"")</f>
        <v>2965</v>
      </c>
      <c r="D30" s="64" t="str">
        <f>IF('2634-5T1'!B30="","",VLOOKUP(C30,NHAP!$D$6:$F$909,3,0))</f>
        <v>HUNGCHENG</v>
      </c>
      <c r="E30" s="132" t="str">
        <f>IF($B30="","",VLOOKUP(D30,Destination!$B$3:$E$917,2,0))</f>
        <v>Binh Duong</v>
      </c>
      <c r="F30" s="133">
        <f>IF($B30="","",VLOOKUP(D30,Destination!$B$2:$E$917,4,0))</f>
        <v>5</v>
      </c>
      <c r="G30" s="133">
        <f t="shared" ref="G30:G32" si="12">IF(F30="","",ROUNDUP(F30,-1))</f>
        <v>10</v>
      </c>
      <c r="H30" s="408">
        <f>IF($G30="","",INDEX(Cost!$A$2:$G$26,MATCH(G30,Cost!$A$2:$A$26,0),MATCH($H$4,Cost!$A$2:$G$2,0)))</f>
        <v>505718</v>
      </c>
      <c r="I30" s="142"/>
      <c r="J30" s="142"/>
      <c r="K30" s="142">
        <f t="shared" si="11"/>
        <v>505718</v>
      </c>
      <c r="L30" s="143"/>
      <c r="M30" s="144"/>
      <c r="N30" s="145"/>
      <c r="O30" s="129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48"/>
    </row>
    <row r="31" spans="1:111" s="112" customFormat="1" ht="21.75" customHeight="1">
      <c r="A31" s="279">
        <f>IF(C31&lt;&gt;"",COUNTA(C$7:C31),"")</f>
        <v>25</v>
      </c>
      <c r="B31" s="130" t="str">
        <f>IF(NHAP!B778=XE,NHAP!C778,"")</f>
        <v>26/10/16</v>
      </c>
      <c r="C31" s="131">
        <f>IF(NHAP!$B778=XE,NHAP!$D778,"")</f>
        <v>2995</v>
      </c>
      <c r="D31" s="64" t="str">
        <f>IF('2634-5T1'!B31="","",VLOOKUP(C31,NHAP!$D$6:$F$909,3,0))</f>
        <v>SAMSUNG1</v>
      </c>
      <c r="E31" s="132" t="str">
        <f>IF($B31="","",VLOOKUP(D31,Destination!$B$3:$E$917,2,0))</f>
        <v>HCM(Q9)</v>
      </c>
      <c r="F31" s="133">
        <f>IF($B31="","",VLOOKUP(D31,Destination!$B$2:$E$917,4,0))</f>
        <v>27</v>
      </c>
      <c r="G31" s="133">
        <f t="shared" si="12"/>
        <v>30</v>
      </c>
      <c r="H31" s="408">
        <f>IF($G31="","",INDEX(Cost!$A$2:$G$26,MATCH(G31,Cost!$A$2:$A$26,0),MATCH($H$4,Cost!$A$2:$G$2,0)))</f>
        <v>691065</v>
      </c>
      <c r="I31" s="142"/>
      <c r="J31" s="142"/>
      <c r="K31" s="142">
        <f t="shared" ref="K31:K32" si="13">IF(G31="","",H31+I31)</f>
        <v>691065</v>
      </c>
      <c r="L31" s="143"/>
      <c r="M31" s="144"/>
      <c r="N31" s="145"/>
      <c r="O31" s="129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48"/>
    </row>
    <row r="32" spans="1:111" s="113" customFormat="1" ht="21.75" customHeight="1">
      <c r="A32" s="279">
        <f>IF(C32&lt;&gt;"",COUNTA(C$7:C32),"")</f>
        <v>26</v>
      </c>
      <c r="B32" s="130" t="str">
        <f>IF(NHAP!B820=XE,NHAP!C820,"")</f>
        <v>27/10/16</v>
      </c>
      <c r="C32" s="131">
        <f>IF(NHAP!$B820=XE,NHAP!$D820,"")</f>
        <v>3153</v>
      </c>
      <c r="D32" s="64" t="str">
        <f>IF('2634-5T1'!B32="","",VLOOKUP(C32,NHAP!$D$6:$F$909,3,0))</f>
        <v>SAMSUNG1</v>
      </c>
      <c r="E32" s="132" t="str">
        <f>IF($B32="","",VLOOKUP(D32,Destination!$B$3:$E$917,2,0))</f>
        <v>HCM(Q9)</v>
      </c>
      <c r="F32" s="133">
        <f>IF($B32="","",VLOOKUP(D32,Destination!$B$2:$E$917,4,0))</f>
        <v>27</v>
      </c>
      <c r="G32" s="133">
        <f t="shared" si="12"/>
        <v>30</v>
      </c>
      <c r="H32" s="408">
        <f>IF($G32="","",INDEX(Cost!$A$2:$G$26,MATCH(G32,Cost!$A$2:$A$26,0),MATCH($H$4,Cost!$A$2:$G$2,0)))</f>
        <v>691065</v>
      </c>
      <c r="I32" s="142"/>
      <c r="J32" s="142"/>
      <c r="K32" s="142">
        <f t="shared" si="13"/>
        <v>691065</v>
      </c>
      <c r="L32" s="143"/>
      <c r="M32" s="144"/>
      <c r="N32" s="145"/>
      <c r="O32" s="12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49"/>
      <c r="BW32" s="149"/>
      <c r="BX32" s="149"/>
      <c r="BY32" s="149"/>
      <c r="BZ32" s="149"/>
      <c r="CA32" s="149"/>
      <c r="CB32" s="149"/>
      <c r="CC32" s="149"/>
      <c r="CD32" s="149"/>
      <c r="CE32" s="149"/>
      <c r="CF32" s="149"/>
      <c r="CG32" s="149"/>
      <c r="CH32" s="149"/>
      <c r="CI32" s="149"/>
      <c r="CJ32" s="149"/>
      <c r="CK32" s="149"/>
      <c r="CL32" s="149"/>
      <c r="CM32" s="149"/>
      <c r="CN32" s="149"/>
      <c r="CO32" s="149"/>
      <c r="CP32" s="149"/>
      <c r="CQ32" s="149"/>
      <c r="CR32" s="149"/>
      <c r="CS32" s="149"/>
      <c r="CT32" s="149"/>
      <c r="CU32" s="149"/>
      <c r="CV32" s="149"/>
      <c r="CW32" s="149"/>
      <c r="CX32" s="149"/>
      <c r="CY32" s="149"/>
      <c r="CZ32" s="149"/>
      <c r="DA32" s="149"/>
      <c r="DB32" s="149"/>
      <c r="DC32" s="149"/>
      <c r="DD32" s="149"/>
      <c r="DE32" s="149"/>
      <c r="DF32" s="149"/>
      <c r="DG32" s="149"/>
    </row>
    <row r="33" spans="1:111" s="113" customFormat="1" ht="21.75" customHeight="1">
      <c r="A33" s="279">
        <f>IF(C33&lt;&gt;"",COUNTA(C$7:C33),"")</f>
        <v>27</v>
      </c>
      <c r="B33" s="130" t="str">
        <f>IF(NHAP!B866=XE,NHAP!C866,"")</f>
        <v>28/10/16</v>
      </c>
      <c r="C33" s="131">
        <f>IF(NHAP!$B866=XE,NHAP!$D866,"")</f>
        <v>3227</v>
      </c>
      <c r="D33" s="64" t="str">
        <f>IF('2634-5T1'!B33="","",VLOOKUP(C33,NHAP!$D$6:$F$909,3,0))</f>
        <v>SAMSUNG1</v>
      </c>
      <c r="E33" s="132" t="str">
        <f>IF($B33="","",VLOOKUP(D33,Destination!$B$3:$E$917,2,0))</f>
        <v>HCM(Q9)</v>
      </c>
      <c r="F33" s="133">
        <f>IF($B33="","",VLOOKUP(D33,Destination!$B$2:$E$917,4,0))</f>
        <v>27</v>
      </c>
      <c r="G33" s="133">
        <f t="shared" ref="G33" si="14">IF(F33="","",ROUNDUP(F33,-1))</f>
        <v>30</v>
      </c>
      <c r="H33" s="408">
        <f>IF($G33="","",INDEX(Cost!$A$2:$G$26,MATCH(G33,Cost!$A$2:$A$26,0),MATCH($H$4,Cost!$A$2:$G$2,0)))</f>
        <v>691065</v>
      </c>
      <c r="I33" s="142"/>
      <c r="J33" s="142"/>
      <c r="K33" s="142">
        <f t="shared" ref="K33" si="15">IF(G33="","",H33+I33)</f>
        <v>691065</v>
      </c>
      <c r="L33" s="143"/>
      <c r="M33" s="144"/>
      <c r="N33" s="145"/>
      <c r="O33" s="129"/>
      <c r="AG33" s="149"/>
      <c r="AH33" s="149"/>
      <c r="AI33" s="149"/>
      <c r="AJ33" s="149"/>
      <c r="AK33" s="149"/>
      <c r="AL33" s="149"/>
      <c r="AM33" s="149"/>
      <c r="AN33" s="149"/>
      <c r="AO33" s="149"/>
      <c r="AP33" s="149"/>
      <c r="AQ33" s="149"/>
      <c r="AR33" s="149"/>
      <c r="AS33" s="149"/>
      <c r="AT33" s="149"/>
      <c r="AU33" s="149"/>
      <c r="AV33" s="149"/>
      <c r="AW33" s="149"/>
      <c r="AX33" s="149"/>
      <c r="AY33" s="149"/>
      <c r="AZ33" s="149"/>
      <c r="BA33" s="149"/>
      <c r="BB33" s="149"/>
      <c r="BC33" s="149"/>
      <c r="BD33" s="149"/>
      <c r="BE33" s="149"/>
      <c r="BF33" s="149"/>
      <c r="BG33" s="149"/>
      <c r="BH33" s="149"/>
      <c r="BI33" s="149"/>
      <c r="BJ33" s="149"/>
      <c r="BK33" s="149"/>
      <c r="BL33" s="149"/>
      <c r="BM33" s="149"/>
      <c r="BN33" s="149"/>
      <c r="BO33" s="149"/>
      <c r="BP33" s="149"/>
      <c r="BQ33" s="149"/>
      <c r="BR33" s="149"/>
      <c r="BS33" s="149"/>
      <c r="BT33" s="149"/>
      <c r="BU33" s="149"/>
      <c r="BV33" s="149"/>
      <c r="BW33" s="149"/>
      <c r="BX33" s="149"/>
      <c r="BY33" s="149"/>
      <c r="BZ33" s="149"/>
      <c r="CA33" s="149"/>
      <c r="CB33" s="149"/>
      <c r="CC33" s="149"/>
      <c r="CD33" s="149"/>
      <c r="CE33" s="149"/>
      <c r="CF33" s="149"/>
      <c r="CG33" s="149"/>
      <c r="CH33" s="149"/>
      <c r="CI33" s="149"/>
      <c r="CJ33" s="149"/>
      <c r="CK33" s="149"/>
      <c r="CL33" s="149"/>
      <c r="CM33" s="149"/>
      <c r="CN33" s="149"/>
      <c r="CO33" s="149"/>
      <c r="CP33" s="149"/>
      <c r="CQ33" s="149"/>
      <c r="CR33" s="149"/>
      <c r="CS33" s="149"/>
      <c r="CT33" s="149"/>
      <c r="CU33" s="149"/>
      <c r="CV33" s="149"/>
      <c r="CW33" s="149"/>
      <c r="CX33" s="149"/>
      <c r="CY33" s="149"/>
      <c r="CZ33" s="149"/>
      <c r="DA33" s="149"/>
      <c r="DB33" s="149"/>
      <c r="DC33" s="149"/>
      <c r="DD33" s="149"/>
      <c r="DE33" s="149"/>
      <c r="DF33" s="149"/>
      <c r="DG33" s="149"/>
    </row>
    <row r="34" spans="1:111" s="113" customFormat="1" ht="21.75" customHeight="1">
      <c r="A34" s="279">
        <v>1</v>
      </c>
      <c r="B34" s="130" t="s">
        <v>663</v>
      </c>
      <c r="C34" s="131">
        <v>4916</v>
      </c>
      <c r="D34" s="64" t="s">
        <v>633</v>
      </c>
      <c r="E34" s="132" t="str">
        <f>IF($B34="","",VLOOKUP(D34,Destination!$B$3:$E$917,2,0))</f>
        <v>TAN YUEN</v>
      </c>
      <c r="F34" s="133">
        <f>IF($B34="","",VLOOKUP(D34,Destination!$B$2:$E$917,4,0))</f>
        <v>34</v>
      </c>
      <c r="G34" s="133">
        <f t="shared" ref="G34" si="16">IF(F34="","",ROUNDUP(F34,-1))</f>
        <v>40</v>
      </c>
      <c r="H34" s="408">
        <f>IF($G34="","",INDEX(Cost!$A$2:$G$26,MATCH(G34,Cost!$A$2:$A$26,0),MATCH($H$4,Cost!$A$2:$G$2,0)))</f>
        <v>777275</v>
      </c>
      <c r="I34" s="142"/>
      <c r="J34" s="142"/>
      <c r="K34" s="142">
        <f t="shared" ref="K34" si="17">IF(G34="","",H34+I34)</f>
        <v>777275</v>
      </c>
      <c r="L34" s="143"/>
      <c r="M34" s="303"/>
      <c r="N34" s="232"/>
      <c r="O34" s="304"/>
      <c r="AG34" s="149"/>
      <c r="AH34" s="149"/>
      <c r="AI34" s="149"/>
      <c r="AJ34" s="149"/>
      <c r="AK34" s="149"/>
      <c r="AL34" s="149"/>
      <c r="AM34" s="149"/>
      <c r="AN34" s="149"/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9"/>
      <c r="BH34" s="149"/>
      <c r="BI34" s="149"/>
      <c r="BJ34" s="149"/>
      <c r="BK34" s="149"/>
      <c r="BL34" s="149"/>
      <c r="BM34" s="149"/>
      <c r="BN34" s="149"/>
      <c r="BO34" s="149"/>
      <c r="BP34" s="149"/>
      <c r="BQ34" s="149"/>
      <c r="BR34" s="149"/>
      <c r="BS34" s="149"/>
      <c r="BT34" s="149"/>
      <c r="BU34" s="149"/>
      <c r="BV34" s="149"/>
      <c r="BW34" s="149"/>
      <c r="BX34" s="149"/>
      <c r="BY34" s="149"/>
      <c r="BZ34" s="149"/>
      <c r="CA34" s="149"/>
      <c r="CB34" s="149"/>
      <c r="CC34" s="149"/>
      <c r="CD34" s="149"/>
      <c r="CE34" s="149"/>
      <c r="CF34" s="149"/>
      <c r="CG34" s="149"/>
      <c r="CH34" s="149"/>
      <c r="CI34" s="149"/>
      <c r="CJ34" s="149"/>
      <c r="CK34" s="149"/>
      <c r="CL34" s="149"/>
      <c r="CM34" s="149"/>
      <c r="CN34" s="149"/>
      <c r="CO34" s="149"/>
      <c r="CP34" s="149"/>
      <c r="CQ34" s="149"/>
      <c r="CR34" s="149"/>
      <c r="CS34" s="149"/>
      <c r="CT34" s="149"/>
      <c r="CU34" s="149"/>
      <c r="CV34" s="149"/>
      <c r="CW34" s="149"/>
      <c r="CX34" s="149"/>
      <c r="CY34" s="149"/>
      <c r="CZ34" s="149"/>
      <c r="DA34" s="149"/>
      <c r="DB34" s="149"/>
      <c r="DC34" s="149"/>
      <c r="DD34" s="149"/>
      <c r="DE34" s="149"/>
      <c r="DF34" s="149"/>
      <c r="DG34" s="149"/>
    </row>
    <row r="35" spans="1:111" s="114" customFormat="1" ht="24" customHeight="1">
      <c r="A35" s="151">
        <f>COUNT(A7:A34)</f>
        <v>28</v>
      </c>
      <c r="B35" s="433" t="s">
        <v>144</v>
      </c>
      <c r="C35" s="433"/>
      <c r="D35" s="433"/>
      <c r="E35" s="434"/>
      <c r="F35" s="152"/>
      <c r="G35" s="152"/>
      <c r="H35" s="408"/>
      <c r="I35" s="408"/>
      <c r="J35" s="161"/>
      <c r="K35" s="408">
        <f>SUM(K7:K34)</f>
        <v>26335211.5</v>
      </c>
      <c r="L35" s="162">
        <f>SUM(L7:L33)</f>
        <v>0</v>
      </c>
      <c r="M35" s="162"/>
      <c r="N35" s="163"/>
      <c r="O35" s="164"/>
      <c r="P35" s="165"/>
      <c r="Q35" s="165"/>
      <c r="R35" s="165"/>
      <c r="S35" s="165"/>
      <c r="T35" s="165"/>
      <c r="U35" s="165"/>
      <c r="V35" s="165"/>
      <c r="W35" s="165"/>
      <c r="X35" s="165"/>
      <c r="Y35" s="165"/>
      <c r="Z35" s="165"/>
      <c r="AA35" s="165"/>
      <c r="AB35" s="165"/>
      <c r="AC35" s="165"/>
      <c r="AD35" s="165"/>
      <c r="AE35" s="165"/>
      <c r="AF35" s="165"/>
      <c r="AG35" s="170"/>
      <c r="AH35" s="170"/>
      <c r="AI35" s="170"/>
      <c r="AJ35" s="170"/>
      <c r="AK35" s="170"/>
      <c r="AL35" s="170"/>
      <c r="AM35" s="170"/>
      <c r="AN35" s="170"/>
      <c r="AO35" s="170"/>
      <c r="AP35" s="170"/>
      <c r="AQ35" s="170"/>
      <c r="AR35" s="170"/>
      <c r="AS35" s="170"/>
      <c r="AT35" s="170"/>
      <c r="AU35" s="170"/>
      <c r="AV35" s="170"/>
      <c r="AW35" s="170"/>
      <c r="AX35" s="170"/>
      <c r="AY35" s="170"/>
      <c r="AZ35" s="170"/>
      <c r="BA35" s="170"/>
      <c r="BB35" s="170"/>
      <c r="BC35" s="170"/>
      <c r="BD35" s="170"/>
      <c r="BE35" s="170"/>
      <c r="BF35" s="170"/>
      <c r="BG35" s="170"/>
      <c r="BH35" s="170"/>
      <c r="BI35" s="170"/>
      <c r="BJ35" s="170"/>
      <c r="BK35" s="170"/>
      <c r="BL35" s="170"/>
      <c r="BM35" s="170"/>
      <c r="BN35" s="170"/>
      <c r="BO35" s="170"/>
      <c r="BP35" s="170"/>
      <c r="BQ35" s="170"/>
      <c r="BR35" s="170"/>
      <c r="BS35" s="170"/>
      <c r="BT35" s="170"/>
      <c r="BU35" s="170"/>
      <c r="BV35" s="170"/>
      <c r="BW35" s="170"/>
      <c r="BX35" s="170"/>
      <c r="BY35" s="170"/>
      <c r="BZ35" s="170"/>
      <c r="CA35" s="170"/>
      <c r="CB35" s="170"/>
      <c r="CC35" s="170"/>
      <c r="CD35" s="170"/>
      <c r="CE35" s="170"/>
      <c r="CF35" s="170"/>
      <c r="CG35" s="170"/>
      <c r="CH35" s="170"/>
      <c r="CI35" s="170"/>
      <c r="CJ35" s="170"/>
      <c r="CK35" s="170"/>
      <c r="CL35" s="170"/>
      <c r="CM35" s="170"/>
      <c r="CN35" s="170"/>
      <c r="CO35" s="170"/>
      <c r="CP35" s="170"/>
      <c r="CQ35" s="170"/>
      <c r="CR35" s="170"/>
      <c r="CS35" s="170"/>
      <c r="CT35" s="170"/>
      <c r="CU35" s="170"/>
      <c r="CV35" s="170"/>
      <c r="CW35" s="170"/>
      <c r="CX35" s="170"/>
      <c r="CY35" s="170"/>
      <c r="CZ35" s="170"/>
      <c r="DA35" s="170"/>
      <c r="DB35" s="170"/>
      <c r="DC35" s="170"/>
      <c r="DD35" s="170"/>
      <c r="DE35" s="170"/>
      <c r="DF35" s="170"/>
      <c r="DG35" s="170"/>
    </row>
    <row r="36" spans="1:111" s="114" customFormat="1" ht="11.25" customHeight="1">
      <c r="A36" s="153"/>
      <c r="B36" s="154"/>
      <c r="C36" s="154"/>
      <c r="D36" s="154"/>
      <c r="E36" s="154"/>
      <c r="F36" s="155"/>
      <c r="G36" s="155"/>
      <c r="H36" s="155"/>
      <c r="I36" s="155"/>
      <c r="J36" s="155"/>
      <c r="K36" s="155"/>
      <c r="L36" s="166"/>
      <c r="M36" s="166"/>
      <c r="N36" s="153"/>
      <c r="O36" s="165"/>
      <c r="P36" s="165"/>
      <c r="Q36" s="165"/>
      <c r="R36" s="165"/>
      <c r="S36" s="165"/>
      <c r="T36" s="165"/>
      <c r="U36" s="165"/>
      <c r="V36" s="165"/>
      <c r="W36" s="165"/>
      <c r="X36" s="165"/>
      <c r="Y36" s="165"/>
      <c r="Z36" s="165"/>
      <c r="AA36" s="165"/>
      <c r="AB36" s="165"/>
      <c r="AC36" s="165"/>
      <c r="AD36" s="165"/>
      <c r="AE36" s="165"/>
      <c r="AF36" s="165"/>
      <c r="AG36" s="165"/>
      <c r="AH36" s="165"/>
      <c r="AI36" s="165"/>
      <c r="AJ36" s="165"/>
      <c r="AK36" s="165"/>
      <c r="AL36" s="165"/>
      <c r="AM36" s="165"/>
      <c r="AN36" s="165"/>
      <c r="AO36" s="165"/>
      <c r="AP36" s="165"/>
      <c r="AQ36" s="165"/>
      <c r="AR36" s="165"/>
      <c r="AS36" s="165"/>
      <c r="AT36" s="165"/>
      <c r="AU36" s="165"/>
      <c r="AV36" s="165"/>
      <c r="AW36" s="165"/>
      <c r="AX36" s="165"/>
      <c r="AY36" s="165"/>
      <c r="AZ36" s="165"/>
      <c r="BA36" s="165"/>
      <c r="BB36" s="165"/>
      <c r="BC36" s="165"/>
      <c r="BD36" s="165"/>
      <c r="BE36" s="165"/>
      <c r="BF36" s="165"/>
      <c r="BG36" s="165"/>
      <c r="BH36" s="165"/>
      <c r="BI36" s="165"/>
      <c r="BJ36" s="165"/>
      <c r="BK36" s="165"/>
      <c r="BL36" s="165"/>
      <c r="BM36" s="165"/>
      <c r="BN36" s="165"/>
      <c r="BO36" s="165"/>
      <c r="BP36" s="165"/>
      <c r="BQ36" s="165"/>
      <c r="BR36" s="165"/>
      <c r="BS36" s="165"/>
      <c r="BT36" s="165"/>
      <c r="BU36" s="165"/>
      <c r="BV36" s="165"/>
      <c r="BW36" s="165"/>
      <c r="BX36" s="165"/>
      <c r="BY36" s="165"/>
      <c r="BZ36" s="165"/>
      <c r="CA36" s="165"/>
      <c r="CB36" s="165"/>
      <c r="CC36" s="165"/>
      <c r="CD36" s="165"/>
      <c r="CE36" s="165"/>
      <c r="CF36" s="165"/>
      <c r="CG36" s="165"/>
      <c r="CH36" s="165"/>
      <c r="CI36" s="165"/>
      <c r="CJ36" s="165"/>
      <c r="CK36" s="165"/>
      <c r="CL36" s="165"/>
      <c r="CM36" s="165"/>
      <c r="CN36" s="165"/>
      <c r="CO36" s="165"/>
      <c r="CP36" s="165"/>
      <c r="CQ36" s="165"/>
      <c r="CR36" s="165"/>
      <c r="CS36" s="165"/>
      <c r="CT36" s="165"/>
      <c r="CU36" s="165"/>
      <c r="CV36" s="165"/>
      <c r="CW36" s="165"/>
      <c r="CX36" s="165"/>
      <c r="CY36" s="165"/>
      <c r="CZ36" s="165"/>
      <c r="DA36" s="165"/>
      <c r="DB36" s="165"/>
      <c r="DC36" s="165"/>
      <c r="DD36" s="165"/>
      <c r="DE36" s="165"/>
      <c r="DF36" s="165"/>
      <c r="DG36" s="165"/>
    </row>
    <row r="37" spans="1:111" ht="13.5" customHeight="1">
      <c r="D37" s="115"/>
      <c r="E37" s="115"/>
      <c r="F37" s="115"/>
      <c r="G37" s="115"/>
      <c r="I37" s="167" t="s">
        <v>145</v>
      </c>
      <c r="K37" s="41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</row>
    <row r="38" spans="1:111" ht="13.5" customHeight="1">
      <c r="D38" s="156" t="s">
        <v>146</v>
      </c>
      <c r="E38" s="157"/>
      <c r="F38" s="424" t="s">
        <v>147</v>
      </c>
      <c r="G38" s="424"/>
      <c r="I38" s="167" t="s">
        <v>148</v>
      </c>
      <c r="K38" s="168">
        <f>A$35</f>
        <v>28</v>
      </c>
    </row>
    <row r="39" spans="1:111" ht="13.5" customHeight="1">
      <c r="D39" s="116"/>
      <c r="E39" s="116"/>
      <c r="G39" s="115"/>
      <c r="I39" s="167"/>
      <c r="K39" s="169"/>
    </row>
    <row r="40" spans="1:111" ht="13.5" customHeight="1">
      <c r="D40" s="158"/>
      <c r="E40" s="159"/>
      <c r="F40" s="160"/>
      <c r="G40" s="115"/>
      <c r="I40" s="167" t="s">
        <v>149</v>
      </c>
      <c r="K40" s="168">
        <f>K35</f>
        <v>26335211.5</v>
      </c>
    </row>
    <row r="41" spans="1:111" ht="13.5" customHeight="1">
      <c r="D41" s="158"/>
      <c r="E41" s="159"/>
      <c r="F41" s="160"/>
      <c r="G41" s="115"/>
      <c r="I41" s="167"/>
    </row>
    <row r="42" spans="1:111" ht="13.5" customHeight="1">
      <c r="D42" s="158"/>
      <c r="E42" s="159"/>
      <c r="F42" s="160"/>
    </row>
  </sheetData>
  <autoFilter ref="A6:DG34"/>
  <mergeCells count="4">
    <mergeCell ref="B35:E35"/>
    <mergeCell ref="F38:G38"/>
    <mergeCell ref="A5:I5"/>
    <mergeCell ref="D4:G4"/>
  </mergeCells>
  <conditionalFormatting sqref="C35:C1048576 C1:C4 C6">
    <cfRule type="duplicateValues" dxfId="5" priority="2"/>
  </conditionalFormatting>
  <conditionalFormatting sqref="C5">
    <cfRule type="duplicateValues" dxfId="4" priority="1"/>
  </conditionalFormatting>
  <printOptions horizontalCentered="1"/>
  <pageMargins left="0.25" right="0.25" top="1" bottom="1" header="0.3" footer="0.3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FF00"/>
  </sheetPr>
  <dimension ref="A1:DI32"/>
  <sheetViews>
    <sheetView topLeftCell="A7" workbookViewId="0">
      <selection activeCell="I10" sqref="I10"/>
    </sheetView>
  </sheetViews>
  <sheetFormatPr defaultColWidth="9.140625" defaultRowHeight="13.5" customHeight="1"/>
  <cols>
    <col min="1" max="1" width="7.140625" style="115" customWidth="1"/>
    <col min="2" max="2" width="11" style="116" customWidth="1"/>
    <col min="3" max="3" width="11" style="116" hidden="1" customWidth="1"/>
    <col min="4" max="4" width="17.7109375" style="17" customWidth="1"/>
    <col min="5" max="5" width="13.140625" style="17" customWidth="1"/>
    <col min="6" max="6" width="11.140625" style="17" hidden="1" customWidth="1"/>
    <col min="7" max="7" width="11" style="17" customWidth="1"/>
    <col min="8" max="8" width="12.5703125" style="117" customWidth="1"/>
    <col min="9" max="9" width="7.85546875" style="117" customWidth="1"/>
    <col min="10" max="10" width="12.85546875" style="117" customWidth="1"/>
    <col min="11" max="11" width="13.42578125" style="118" hidden="1" customWidth="1"/>
    <col min="12" max="12" width="21" style="118" hidden="1" customWidth="1"/>
    <col min="13" max="13" width="16" style="118" customWidth="1"/>
    <col min="14" max="14" width="9.140625" style="17" hidden="1" customWidth="1"/>
    <col min="15" max="15" width="13.140625" style="17" hidden="1" customWidth="1"/>
    <col min="16" max="16" width="22.28515625" style="115" hidden="1" customWidth="1"/>
    <col min="17" max="17" width="36.140625" style="17" hidden="1" customWidth="1"/>
    <col min="18" max="20" width="9.140625" style="17" customWidth="1"/>
    <col min="21" max="16384" width="9.140625" style="17"/>
  </cols>
  <sheetData>
    <row r="1" spans="1:17" s="109" customFormat="1" ht="20.25">
      <c r="A1" s="119" t="s">
        <v>47</v>
      </c>
      <c r="B1" s="120"/>
      <c r="C1" s="120"/>
      <c r="H1" s="121"/>
      <c r="I1" s="121"/>
      <c r="J1" s="121"/>
      <c r="K1" s="136"/>
      <c r="L1" s="136"/>
      <c r="M1" s="136"/>
      <c r="P1" s="120"/>
    </row>
    <row r="2" spans="1:17" s="109" customFormat="1" ht="20.25">
      <c r="A2" s="119" t="s">
        <v>49</v>
      </c>
      <c r="B2" s="120"/>
      <c r="C2" s="120"/>
      <c r="H2" s="121"/>
      <c r="I2" s="121"/>
      <c r="J2" s="121"/>
      <c r="K2" s="136"/>
      <c r="L2" s="136"/>
      <c r="M2" s="136"/>
      <c r="P2" s="120"/>
    </row>
    <row r="3" spans="1:17" s="109" customFormat="1" ht="20.25">
      <c r="A3" s="122" t="s">
        <v>50</v>
      </c>
      <c r="B3" s="120"/>
      <c r="C3" s="120"/>
      <c r="D3" s="123">
        <v>42659</v>
      </c>
      <c r="H3" s="121"/>
      <c r="J3" s="121"/>
      <c r="K3" s="136"/>
      <c r="L3" s="136"/>
      <c r="M3" s="136"/>
      <c r="P3" s="120"/>
    </row>
    <row r="4" spans="1:17" s="109" customFormat="1" ht="20.25">
      <c r="A4" s="122" t="s">
        <v>51</v>
      </c>
      <c r="B4" s="120"/>
      <c r="C4" s="120"/>
      <c r="D4" s="419"/>
      <c r="E4" s="419"/>
      <c r="F4" s="119"/>
      <c r="G4" s="124">
        <v>71306</v>
      </c>
      <c r="H4" s="407" t="s">
        <v>42</v>
      </c>
      <c r="I4" s="125"/>
      <c r="J4" s="407"/>
      <c r="K4" s="136"/>
      <c r="L4" s="136"/>
      <c r="M4" s="136"/>
      <c r="P4" s="120"/>
    </row>
    <row r="5" spans="1:17" s="109" customFormat="1" ht="25.5" customHeight="1">
      <c r="A5" s="427" t="s">
        <v>705</v>
      </c>
      <c r="B5" s="427"/>
      <c r="C5" s="427"/>
      <c r="D5" s="427"/>
      <c r="E5" s="427"/>
      <c r="F5" s="427"/>
      <c r="G5" s="427"/>
      <c r="H5" s="427"/>
      <c r="I5" s="427"/>
      <c r="J5" s="121"/>
      <c r="K5" s="136"/>
      <c r="L5" s="136"/>
      <c r="M5" s="136"/>
      <c r="P5" s="120"/>
    </row>
    <row r="6" spans="1:17" s="110" customFormat="1" ht="35.25" customHeight="1">
      <c r="A6" s="126" t="s">
        <v>162</v>
      </c>
      <c r="B6" s="126" t="s">
        <v>163</v>
      </c>
      <c r="C6" s="126" t="s">
        <v>55</v>
      </c>
      <c r="D6" s="126" t="s">
        <v>57</v>
      </c>
      <c r="E6" s="126" t="s">
        <v>58</v>
      </c>
      <c r="F6" s="126" t="s">
        <v>59</v>
      </c>
      <c r="G6" s="127" t="s">
        <v>60</v>
      </c>
      <c r="H6" s="128" t="s">
        <v>61</v>
      </c>
      <c r="I6" s="128"/>
      <c r="J6" s="128"/>
      <c r="K6" s="137" t="s">
        <v>62</v>
      </c>
      <c r="L6" s="137" t="s">
        <v>63</v>
      </c>
      <c r="M6" s="137" t="s">
        <v>64</v>
      </c>
      <c r="N6" s="138" t="s">
        <v>65</v>
      </c>
      <c r="O6" s="138" t="s">
        <v>66</v>
      </c>
      <c r="P6" s="139" t="s">
        <v>67</v>
      </c>
      <c r="Q6" s="140" t="s">
        <v>68</v>
      </c>
    </row>
    <row r="7" spans="1:17" s="111" customFormat="1" ht="20.25" customHeight="1">
      <c r="A7" s="279">
        <f>IF(C7&lt;&gt;"",COUNTA(C$7:C7),"")</f>
        <v>1</v>
      </c>
      <c r="B7" s="130">
        <f>IF(NHAP!B348=XE,NHAP!C348,"")</f>
        <v>42439</v>
      </c>
      <c r="C7" s="131">
        <f>IF(NHAP!$B348=XE,NHAP!$D348,"")</f>
        <v>4228</v>
      </c>
      <c r="D7" s="64" t="str">
        <f>IF('71306-8T'!B7="","",VLOOKUP(C7,NHAP!$D$6:$F$909,3,0))</f>
        <v>HAIMY</v>
      </c>
      <c r="E7" s="132" t="str">
        <f>IF($B7="","",VLOOKUP(D7,Destination!$B$3:$E$917,2,0))</f>
        <v>Binh Duong</v>
      </c>
      <c r="F7" s="133">
        <f>IF($B7="","",VLOOKUP(D7,Destination!$B$2:$E$917,4,0))</f>
        <v>10</v>
      </c>
      <c r="G7" s="133">
        <f t="shared" ref="G7:G14" si="0">IF(F7="","",ROUNDUP(F7,-1))</f>
        <v>10</v>
      </c>
      <c r="H7" s="408">
        <f>IF($G7="","",INDEX(Cost!$A$2:$G$26,MATCH(G7,Cost!$A$2:$A$26,0),MATCH($H$4,Cost!$A$2:$G$2,0)))</f>
        <v>941356</v>
      </c>
      <c r="I7" s="134"/>
      <c r="J7" s="408">
        <f>H7*(100%-I7)</f>
        <v>941356</v>
      </c>
      <c r="K7" s="142"/>
      <c r="L7" s="142"/>
      <c r="M7" s="142">
        <f>J7+K7</f>
        <v>941356</v>
      </c>
      <c r="N7" s="143"/>
      <c r="O7" s="144"/>
      <c r="P7" s="145"/>
      <c r="Q7" s="129"/>
    </row>
    <row r="8" spans="1:17" s="111" customFormat="1" ht="20.25" customHeight="1">
      <c r="A8" s="279">
        <f>IF(C8&lt;&gt;"",COUNTA(C$7:C8),"")</f>
        <v>2</v>
      </c>
      <c r="B8" s="130">
        <f>IF(NHAP!B349=XE,NHAP!C349,"")</f>
        <v>42470</v>
      </c>
      <c r="C8" s="131">
        <f>IF(NHAP!$B349=XE,NHAP!$D349,"")</f>
        <v>4367</v>
      </c>
      <c r="D8" s="64" t="str">
        <f>IF('71306-8T'!B8="","",VLOOKUP(C8,NHAP!$D$6:$F$909,3,0))</f>
        <v>POUYUEN</v>
      </c>
      <c r="E8" s="132" t="str">
        <f>IF($B8="","",VLOOKUP(D8,Destination!$B$3:$E$917,2,0))</f>
        <v>HCM</v>
      </c>
      <c r="F8" s="133">
        <f>IF($B8="","",VLOOKUP(D8,Destination!$B$2:$E$917,4,0))</f>
        <v>55</v>
      </c>
      <c r="G8" s="133">
        <f t="shared" si="0"/>
        <v>60</v>
      </c>
      <c r="H8" s="408">
        <f>IF($G8="","",INDEX(Cost!$A$2:$G$26,MATCH(G8,Cost!$A$2:$A$26,0),MATCH($H$4,Cost!$A$2:$G$2,0)))</f>
        <v>1468296</v>
      </c>
      <c r="I8" s="134"/>
      <c r="J8" s="408">
        <f t="shared" ref="J8:J13" si="1">H8*(100%-I8)</f>
        <v>1468296</v>
      </c>
      <c r="K8" s="142"/>
      <c r="L8" s="142"/>
      <c r="M8" s="142">
        <f t="shared" ref="M8:M13" si="2">J8+K8</f>
        <v>1468296</v>
      </c>
      <c r="N8" s="143"/>
      <c r="O8" s="144"/>
      <c r="P8" s="145"/>
      <c r="Q8" s="129"/>
    </row>
    <row r="9" spans="1:17" s="111" customFormat="1" ht="20.25" customHeight="1">
      <c r="A9" s="279">
        <f>IF(C9&lt;&gt;"",COUNTA(C$7:C9),"")</f>
        <v>3</v>
      </c>
      <c r="B9" s="130">
        <f>IF(NHAP!B350=XE,NHAP!C350,"")</f>
        <v>42500</v>
      </c>
      <c r="C9" s="131">
        <f>IF(NHAP!$B350=XE,NHAP!$D350,"")</f>
        <v>4390</v>
      </c>
      <c r="D9" s="64" t="str">
        <f>IF('71306-8T'!B9="","",VLOOKUP(C9,NHAP!$D$6:$F$909,3,0))</f>
        <v>POUYUEN</v>
      </c>
      <c r="E9" s="132" t="str">
        <f>IF($B9="","",VLOOKUP(D9,Destination!$B$3:$E$917,2,0))</f>
        <v>HCM</v>
      </c>
      <c r="F9" s="133">
        <f>IF($B9="","",VLOOKUP(D9,Destination!$B$2:$E$917,4,0))</f>
        <v>55</v>
      </c>
      <c r="G9" s="133">
        <f t="shared" si="0"/>
        <v>60</v>
      </c>
      <c r="H9" s="408">
        <f>IF($G9="","",INDEX(Cost!$A$2:$G$26,MATCH(G9,Cost!$A$2:$A$26,0),MATCH($H$4,Cost!$A$2:$G$2,0)))</f>
        <v>1468296</v>
      </c>
      <c r="I9" s="134"/>
      <c r="J9" s="408">
        <f t="shared" si="1"/>
        <v>1468296</v>
      </c>
      <c r="K9" s="142"/>
      <c r="L9" s="142"/>
      <c r="M9" s="142">
        <f t="shared" si="2"/>
        <v>1468296</v>
      </c>
      <c r="N9" s="143"/>
      <c r="O9" s="144"/>
      <c r="P9" s="145"/>
      <c r="Q9" s="129"/>
    </row>
    <row r="10" spans="1:17" s="111" customFormat="1" ht="20.25" customHeight="1">
      <c r="A10" s="279">
        <f>IF(C10&lt;&gt;"",COUNTA(C$7:C10),"")</f>
        <v>4</v>
      </c>
      <c r="B10" s="130">
        <f>IF(NHAP!B351=XE,NHAP!C351,"")</f>
        <v>42531</v>
      </c>
      <c r="C10" s="131">
        <f>IF(NHAP!$B351=XE,NHAP!$D351,"")</f>
        <v>4136</v>
      </c>
      <c r="D10" s="64" t="str">
        <f>IF('71306-8T'!B10="","",VLOOKUP(C10,NHAP!$D$6:$F$909,3,0))</f>
        <v>LAVIE</v>
      </c>
      <c r="E10" s="132" t="str">
        <f>IF($B10="","",VLOOKUP(D10,Destination!$B$3:$E$917,2,0))</f>
        <v>Long An</v>
      </c>
      <c r="F10" s="133">
        <f>IF($B10="","",VLOOKUP(D10,Destination!$B$2:$E$917,4,0))</f>
        <v>93</v>
      </c>
      <c r="G10" s="133">
        <f t="shared" si="0"/>
        <v>100</v>
      </c>
      <c r="H10" s="408">
        <f>IF($G10="","",INDEX(Cost!$A$2:$G$26,MATCH(G10,Cost!$A$2:$A$26,0),MATCH($H$4,Cost!$A$2:$G$2,0)))</f>
        <v>1868569</v>
      </c>
      <c r="I10" s="134"/>
      <c r="J10" s="408">
        <f t="shared" si="1"/>
        <v>1868569</v>
      </c>
      <c r="K10" s="142"/>
      <c r="L10" s="142"/>
      <c r="M10" s="142">
        <f t="shared" si="2"/>
        <v>1868569</v>
      </c>
      <c r="N10" s="143"/>
      <c r="O10" s="144"/>
      <c r="P10" s="145"/>
      <c r="Q10" s="129"/>
    </row>
    <row r="11" spans="1:17" s="111" customFormat="1" ht="20.25" customHeight="1">
      <c r="A11" s="279">
        <f>IF(C11&lt;&gt;"",COUNTA(C$7:C11),"")</f>
        <v>5</v>
      </c>
      <c r="B11" s="130">
        <f>IF(NHAP!B352=XE,NHAP!C352,"")</f>
        <v>42653</v>
      </c>
      <c r="C11" s="131">
        <f>IF(NHAP!$B352=XE,NHAP!$D352,"")</f>
        <v>3733</v>
      </c>
      <c r="D11" s="64" t="str">
        <f>IF('71306-8T'!B11="","",VLOOKUP(C11,NHAP!$D$6:$F$909,3,0))</f>
        <v>TANTHANH</v>
      </c>
      <c r="E11" s="132" t="str">
        <f>IF($B11="","",VLOOKUP(D11,Destination!$B$3:$E$917,2,0))</f>
        <v>DI AN</v>
      </c>
      <c r="F11" s="133">
        <f>IF($B11="","",VLOOKUP(D11,Destination!$B$2:$E$917,4,0))</f>
        <v>6</v>
      </c>
      <c r="G11" s="133">
        <f t="shared" si="0"/>
        <v>10</v>
      </c>
      <c r="H11" s="408">
        <f>IF($G11="","",INDEX(Cost!$A$2:$G$26,MATCH(G11,Cost!$A$2:$A$26,0),MATCH($H$4,Cost!$A$2:$G$2,0)))</f>
        <v>941356</v>
      </c>
      <c r="I11" s="134"/>
      <c r="J11" s="408">
        <f t="shared" si="1"/>
        <v>941356</v>
      </c>
      <c r="K11" s="142"/>
      <c r="L11" s="142"/>
      <c r="M11" s="142">
        <f t="shared" si="2"/>
        <v>941356</v>
      </c>
      <c r="N11" s="143"/>
      <c r="O11" s="144"/>
      <c r="P11" s="145"/>
      <c r="Q11" s="129"/>
    </row>
    <row r="12" spans="1:17" s="111" customFormat="1" ht="20.25" customHeight="1">
      <c r="A12" s="279">
        <f>IF(C12&lt;&gt;"",COUNTA(C$7:C12),"")</f>
        <v>6</v>
      </c>
      <c r="B12" s="130">
        <f>IF(NHAP!B353=XE,NHAP!C353,"")</f>
        <v>42684</v>
      </c>
      <c r="C12" s="131">
        <f>IF(NHAP!$B353=XE,NHAP!$D353,"")</f>
        <v>3672</v>
      </c>
      <c r="D12" s="64" t="str">
        <f>IF('71306-8T'!B12="","",VLOOKUP(C12,NHAP!$D$6:$F$909,3,0))</f>
        <v>LAVIE</v>
      </c>
      <c r="E12" s="132" t="str">
        <f>IF($B12="","",VLOOKUP(D12,Destination!$B$3:$E$917,2,0))</f>
        <v>Long An</v>
      </c>
      <c r="F12" s="133">
        <f>IF($B12="","",VLOOKUP(D12,Destination!$B$2:$E$917,4,0))</f>
        <v>93</v>
      </c>
      <c r="G12" s="133">
        <f t="shared" si="0"/>
        <v>100</v>
      </c>
      <c r="H12" s="408">
        <f>IF($G12="","",INDEX(Cost!$A$2:$G$26,MATCH(G12,Cost!$A$2:$A$26,0),MATCH($H$4,Cost!$A$2:$G$2,0)))</f>
        <v>1868569</v>
      </c>
      <c r="I12" s="134"/>
      <c r="J12" s="408">
        <f t="shared" si="1"/>
        <v>1868569</v>
      </c>
      <c r="K12" s="142"/>
      <c r="L12" s="142"/>
      <c r="M12" s="142">
        <f t="shared" si="2"/>
        <v>1868569</v>
      </c>
      <c r="N12" s="143"/>
      <c r="O12" s="144"/>
      <c r="P12" s="145"/>
      <c r="Q12" s="129"/>
    </row>
    <row r="13" spans="1:17" s="111" customFormat="1" ht="20.25" customHeight="1">
      <c r="A13" s="279">
        <f>IF(C13&lt;&gt;"",COUNTA(C$7:C13),"")</f>
        <v>7</v>
      </c>
      <c r="B13" s="130" t="str">
        <f>IF(NHAP!B354=XE,NHAP!C354,"")</f>
        <v>30/09/2016</v>
      </c>
      <c r="C13" s="131">
        <f>IF(NHAP!$B354=XE,NHAP!$D354,"")</f>
        <v>2783</v>
      </c>
      <c r="D13" s="64" t="str">
        <f>IF('71306-8T'!B13="","",VLOOKUP(C13,NHAP!$D$6:$F$909,3,0))</f>
        <v>POUYUEN</v>
      </c>
      <c r="E13" s="132" t="str">
        <f>IF($B13="","",VLOOKUP(D13,Destination!$B$3:$E$917,2,0))</f>
        <v>HCM</v>
      </c>
      <c r="F13" s="133">
        <f>IF($B13="","",VLOOKUP(D13,Destination!$B$2:$E$917,4,0))</f>
        <v>55</v>
      </c>
      <c r="G13" s="133">
        <f t="shared" si="0"/>
        <v>60</v>
      </c>
      <c r="H13" s="408">
        <f>IF($G13="","",INDEX(Cost!$A$2:$G$26,MATCH(G13,Cost!$A$2:$A$26,0),MATCH($H$4,Cost!$A$2:$G$2,0)))</f>
        <v>1468296</v>
      </c>
      <c r="I13" s="134"/>
      <c r="J13" s="408">
        <f t="shared" si="1"/>
        <v>1468296</v>
      </c>
      <c r="K13" s="142"/>
      <c r="L13" s="142"/>
      <c r="M13" s="142">
        <f t="shared" si="2"/>
        <v>1468296</v>
      </c>
      <c r="N13" s="143"/>
      <c r="O13" s="144"/>
      <c r="P13" s="145"/>
      <c r="Q13" s="129"/>
    </row>
    <row r="14" spans="1:17" s="111" customFormat="1" ht="20.25" customHeight="1">
      <c r="A14" s="279">
        <f>IF(C14&lt;&gt;"",COUNTA(C$7:C14),"")</f>
        <v>8</v>
      </c>
      <c r="B14" s="130">
        <f>IF(NHAP!B359=XE,NHAP!C359,"")</f>
        <v>42561</v>
      </c>
      <c r="C14" s="131">
        <f>IF(NHAP!$B359=XE,NHAP!$D359,"")</f>
        <v>4197</v>
      </c>
      <c r="D14" s="64" t="str">
        <f>IF('71306-8T'!B14="","",VLOOKUP(C14,NHAP!$D$6:$F$909,3,0))</f>
        <v>HUNGCHENG</v>
      </c>
      <c r="E14" s="132" t="str">
        <f>IF($B14="","",VLOOKUP(D14,Destination!$B$3:$E$917,2,0))</f>
        <v>Binh Duong</v>
      </c>
      <c r="F14" s="133">
        <f>IF($B14="","",VLOOKUP(D14,Destination!$B$2:$E$917,4,0))</f>
        <v>5</v>
      </c>
      <c r="G14" s="133">
        <f t="shared" si="0"/>
        <v>10</v>
      </c>
      <c r="H14" s="408">
        <f>IF($G14="","",INDEX(Cost!$A$2:$G$26,MATCH(G14,Cost!$A$2:$A$26,0),MATCH($H$4,Cost!$A$2:$G$2,0)))</f>
        <v>941356</v>
      </c>
      <c r="I14" s="134"/>
      <c r="J14" s="408">
        <f t="shared" ref="J14:J24" si="3">H14*(100%-I14)</f>
        <v>941356</v>
      </c>
      <c r="K14" s="142"/>
      <c r="L14" s="142"/>
      <c r="M14" s="142">
        <f t="shared" ref="M14:M24" si="4">J14+K14</f>
        <v>941356</v>
      </c>
      <c r="N14" s="143"/>
      <c r="O14" s="144"/>
      <c r="P14" s="145"/>
      <c r="Q14" s="129"/>
    </row>
    <row r="15" spans="1:17" s="111" customFormat="1" ht="20.25" customHeight="1">
      <c r="A15" s="279">
        <f>IF(C15&lt;&gt;"",COUNTA(C$7:C15),"")</f>
        <v>9</v>
      </c>
      <c r="B15" s="130" t="str">
        <f>IF(NHAP!B418=XE,NHAP!C418,"")</f>
        <v>13/10/2016</v>
      </c>
      <c r="C15" s="131">
        <f>IF(NHAP!$B418=XE,NHAP!$D418,"")</f>
        <v>4712</v>
      </c>
      <c r="D15" s="64" t="str">
        <f>IF('71306-8T'!B15="","",VLOOKUP(C15,NHAP!$D$6:$F$909,3,0))</f>
        <v>BINHMINH(LA)</v>
      </c>
      <c r="E15" s="132" t="str">
        <f>IF($B15="","",VLOOKUP(D15,Destination!$B$3:$E$917,2,0))</f>
        <v>LONG AN</v>
      </c>
      <c r="F15" s="133">
        <f>IF($B15="","",VLOOKUP(D15,Destination!$B$2:$E$917,4,0))</f>
        <v>64</v>
      </c>
      <c r="G15" s="133">
        <f t="shared" ref="G15:G16" si="5">IF(F15="","",ROUNDUP(F15,-1))</f>
        <v>70</v>
      </c>
      <c r="H15" s="408">
        <f>IF($G15="","",INDEX(Cost!$A$2:$G$26,MATCH(G15,Cost!$A$2:$A$26,0),MATCH($H$4,Cost!$A$2:$G$2,0)))</f>
        <v>1564565</v>
      </c>
      <c r="I15" s="134"/>
      <c r="J15" s="408">
        <f t="shared" si="3"/>
        <v>1564565</v>
      </c>
      <c r="K15" s="142"/>
      <c r="L15" s="142"/>
      <c r="M15" s="142">
        <f t="shared" si="4"/>
        <v>1564565</v>
      </c>
      <c r="N15" s="143"/>
      <c r="O15" s="144"/>
      <c r="P15" s="145"/>
      <c r="Q15" s="129"/>
    </row>
    <row r="16" spans="1:17" s="111" customFormat="1" ht="20.25" customHeight="1">
      <c r="A16" s="279">
        <f>IF(C16&lt;&gt;"",COUNTA(C$7:C16),"")</f>
        <v>10</v>
      </c>
      <c r="B16" s="130" t="str">
        <f>IF(NHAP!B444=XE,NHAP!C444,"")</f>
        <v>14/10/2016</v>
      </c>
      <c r="C16" s="131">
        <f>IF(NHAP!$B444=XE,NHAP!$D444,"")</f>
        <v>4770</v>
      </c>
      <c r="D16" s="64" t="str">
        <f>IF('71306-8T'!B16="","",VLOOKUP(C16,NHAP!$D$6:$F$909,3,0))</f>
        <v>POUYUEN</v>
      </c>
      <c r="E16" s="132" t="str">
        <f>IF($B16="","",VLOOKUP(D16,Destination!$B$3:$E$917,2,0))</f>
        <v>HCM</v>
      </c>
      <c r="F16" s="133">
        <f>IF($B16="","",VLOOKUP(D16,Destination!$B$2:$E$917,4,0))</f>
        <v>55</v>
      </c>
      <c r="G16" s="133">
        <f t="shared" si="5"/>
        <v>60</v>
      </c>
      <c r="H16" s="408">
        <f>IF($G16="","",INDEX(Cost!$A$2:$G$26,MATCH(G16,Cost!$A$2:$A$26,0),MATCH($H$4,Cost!$A$2:$G$2,0)))</f>
        <v>1468296</v>
      </c>
      <c r="I16" s="134"/>
      <c r="J16" s="408">
        <f t="shared" si="3"/>
        <v>1468296</v>
      </c>
      <c r="K16" s="142"/>
      <c r="L16" s="142"/>
      <c r="M16" s="142">
        <f t="shared" si="4"/>
        <v>1468296</v>
      </c>
      <c r="N16" s="143"/>
      <c r="O16" s="144"/>
      <c r="P16" s="145"/>
      <c r="Q16" s="129"/>
    </row>
    <row r="17" spans="1:113" s="111" customFormat="1" ht="20.25" customHeight="1">
      <c r="A17" s="279">
        <f>IF(C17&lt;&gt;"",COUNTA(C$7:C17),"")</f>
        <v>11</v>
      </c>
      <c r="B17" s="130" t="str">
        <f>IF(NHAP!B552=XE,NHAP!C552,"")</f>
        <v>18/10/16</v>
      </c>
      <c r="C17" s="131">
        <f>IF(NHAP!$B552=XE,NHAP!$D552,"")</f>
        <v>4440</v>
      </c>
      <c r="D17" s="64" t="str">
        <f>IF('71306-8T'!B17="","",VLOOKUP(C17,NHAP!$D$6:$F$909,3,0))</f>
        <v>TL BEN THANH</v>
      </c>
      <c r="E17" s="132" t="str">
        <f>IF($B17="","",VLOOKUP(D17,Destination!$B$3:$E$917,2,0))</f>
        <v>HCM</v>
      </c>
      <c r="F17" s="133">
        <f>IF($B17="","",VLOOKUP(D17,Destination!$B$2:$E$917,4,0))</f>
        <v>35</v>
      </c>
      <c r="G17" s="133">
        <f t="shared" ref="G17:G18" si="6">IF(F17="","",ROUNDUP(F17,-1))</f>
        <v>40</v>
      </c>
      <c r="H17" s="408">
        <f>IF($G17="","",INDEX(Cost!$A$2:$G$26,MATCH(G17,Cost!$A$2:$A$26,0),MATCH($H$4,Cost!$A$2:$G$2,0)))</f>
        <v>1260559</v>
      </c>
      <c r="I17" s="134"/>
      <c r="J17" s="408">
        <f t="shared" si="3"/>
        <v>1260559</v>
      </c>
      <c r="K17" s="142"/>
      <c r="L17" s="142"/>
      <c r="M17" s="142">
        <f t="shared" si="4"/>
        <v>1260559</v>
      </c>
      <c r="N17" s="143"/>
      <c r="O17" s="144"/>
      <c r="P17" s="145"/>
      <c r="Q17" s="129"/>
    </row>
    <row r="18" spans="1:113" s="111" customFormat="1" ht="20.25" customHeight="1">
      <c r="A18" s="279">
        <f>IF(C18&lt;&gt;"",COUNTA(C$7:C18),"")</f>
        <v>12</v>
      </c>
      <c r="B18" s="130" t="str">
        <f>IF(NHAP!B571=XE,NHAP!C571,"")</f>
        <v>19/10/16</v>
      </c>
      <c r="C18" s="131">
        <f>IF(NHAP!$B571=XE,NHAP!$D571,"")</f>
        <v>2327</v>
      </c>
      <c r="D18" s="64" t="str">
        <f>IF('71306-8T'!B18="","",VLOOKUP(C18,NHAP!$D$6:$F$909,3,0))</f>
        <v>POUYUEN</v>
      </c>
      <c r="E18" s="132" t="str">
        <f>IF($B18="","",VLOOKUP(D18,Destination!$B$3:$E$917,2,0))</f>
        <v>HCM</v>
      </c>
      <c r="F18" s="133">
        <f>IF($B18="","",VLOOKUP(D18,Destination!$B$2:$E$917,4,0))</f>
        <v>55</v>
      </c>
      <c r="G18" s="133">
        <f t="shared" si="6"/>
        <v>60</v>
      </c>
      <c r="H18" s="408">
        <f>IF($G18="","",INDEX(Cost!$A$2:$G$26,MATCH(G18,Cost!$A$2:$A$26,0),MATCH($H$4,Cost!$A$2:$G$2,0)))</f>
        <v>1468296</v>
      </c>
      <c r="I18" s="134"/>
      <c r="J18" s="408">
        <f t="shared" si="3"/>
        <v>1468296</v>
      </c>
      <c r="K18" s="142"/>
      <c r="L18" s="142"/>
      <c r="M18" s="142">
        <f t="shared" si="4"/>
        <v>1468296</v>
      </c>
      <c r="N18" s="143"/>
      <c r="O18" s="144"/>
      <c r="P18" s="145"/>
      <c r="Q18" s="129"/>
    </row>
    <row r="19" spans="1:113" s="111" customFormat="1" ht="20.25" customHeight="1">
      <c r="A19" s="305">
        <f>IF(C19&lt;&gt;"",COUNTA(C$7:C19),"")</f>
        <v>13</v>
      </c>
      <c r="B19" s="308" t="str">
        <f>IF(NHAP!B607=XE,NHAP!C607,"")</f>
        <v>20/10/16</v>
      </c>
      <c r="C19" s="131">
        <f>IF(NHAP!$B607=XE,NHAP!$D607,"")</f>
        <v>2410</v>
      </c>
      <c r="D19" s="64" t="str">
        <f>IF('71306-8T'!B19="","",VLOOKUP(C19,NHAP!$D$6:$F$909,3,0))</f>
        <v>LAVIE</v>
      </c>
      <c r="E19" s="132" t="str">
        <f>IF($B19="","",VLOOKUP(D19,Destination!$B$3:$E$917,2,0))</f>
        <v>Long An</v>
      </c>
      <c r="F19" s="133">
        <f>IF($B19="","",VLOOKUP(D19,Destination!$B$2:$E$917,4,0))</f>
        <v>93</v>
      </c>
      <c r="G19" s="133">
        <f t="shared" ref="G19" si="7">IF(F19="","",ROUNDUP(F19,-1))</f>
        <v>100</v>
      </c>
      <c r="H19" s="408">
        <f>IF($G19="","",INDEX(Cost!$A$2:$G$26,MATCH(G19,Cost!$A$2:$A$26,0),MATCH($H$4,Cost!$A$2:$G$2,0)))</f>
        <v>1868569</v>
      </c>
      <c r="I19" s="134"/>
      <c r="J19" s="408">
        <f t="shared" si="3"/>
        <v>1868569</v>
      </c>
      <c r="K19" s="142"/>
      <c r="L19" s="142"/>
      <c r="M19" s="142">
        <f t="shared" si="4"/>
        <v>1868569</v>
      </c>
      <c r="N19" s="143"/>
      <c r="O19" s="144"/>
      <c r="P19" s="145"/>
      <c r="Q19" s="129"/>
    </row>
    <row r="20" spans="1:113" s="111" customFormat="1" ht="20.25" customHeight="1">
      <c r="A20" s="279">
        <f>IF(C20&lt;&gt;"",COUNTA(C$7:C20),"")</f>
        <v>14</v>
      </c>
      <c r="B20" s="308" t="str">
        <f>IF(NHAP!B669=XE,NHAP!C669,"")</f>
        <v>21/10/16</v>
      </c>
      <c r="C20" s="131">
        <f>IF(NHAP!$B669=XE,NHAP!$D669,"")</f>
        <v>2604</v>
      </c>
      <c r="D20" s="64" t="str">
        <f>IF('71306-8T'!B20="","",VLOOKUP(C20,NHAP!$D$6:$F$909,3,0))</f>
        <v>HUNGCHENG</v>
      </c>
      <c r="E20" s="132" t="str">
        <f>IF($B20="","",VLOOKUP(D20,Destination!$B$3:$E$917,2,0))</f>
        <v>Binh Duong</v>
      </c>
      <c r="F20" s="133">
        <f>IF($B20="","",VLOOKUP(D20,Destination!$B$2:$E$917,4,0))</f>
        <v>5</v>
      </c>
      <c r="G20" s="133">
        <f t="shared" ref="G20" si="8">IF(F20="","",ROUNDUP(F20,-1))</f>
        <v>10</v>
      </c>
      <c r="H20" s="408">
        <f>IF($G20="","",INDEX(Cost!$A$2:$G$26,MATCH(G20,Cost!$A$2:$A$26,0),MATCH($H$4,Cost!$A$2:$G$2,0)))</f>
        <v>941356</v>
      </c>
      <c r="I20" s="134"/>
      <c r="J20" s="408">
        <f t="shared" si="3"/>
        <v>941356</v>
      </c>
      <c r="K20" s="142"/>
      <c r="L20" s="142"/>
      <c r="M20" s="142">
        <f t="shared" si="4"/>
        <v>941356</v>
      </c>
      <c r="N20" s="143"/>
      <c r="O20" s="144"/>
      <c r="P20" s="145"/>
      <c r="Q20" s="129"/>
    </row>
    <row r="21" spans="1:113" s="110" customFormat="1" ht="21.75" customHeight="1">
      <c r="A21" s="279">
        <f>IF(C21&lt;&gt;"",COUNTA(C$7:C21),"")</f>
        <v>15</v>
      </c>
      <c r="B21" s="308" t="str">
        <f>IF(NHAP!B740=XE,NHAP!C740,"")</f>
        <v>24/10/16</v>
      </c>
      <c r="C21" s="131">
        <f>IF(NHAP!$B740=XE,NHAP!$D740,"")</f>
        <v>2647</v>
      </c>
      <c r="D21" s="64" t="str">
        <f>IF('71306-8T'!B21="","",VLOOKUP(C21,NHAP!$D$6:$F$909,3,0))</f>
        <v>HUNGCHENG</v>
      </c>
      <c r="E21" s="132" t="str">
        <f>IF($B21="","",VLOOKUP(D21,Destination!$B$3:$E$917,2,0))</f>
        <v>Binh Duong</v>
      </c>
      <c r="F21" s="133">
        <f>IF($B21="","",VLOOKUP(D21,Destination!$B$2:$E$917,4,0))</f>
        <v>5</v>
      </c>
      <c r="G21" s="133">
        <f t="shared" ref="G21" si="9">IF(F21="","",ROUNDUP(F21,-1))</f>
        <v>10</v>
      </c>
      <c r="H21" s="408">
        <f>IF($G21="","",INDEX(Cost!$A$2:$G$26,MATCH(G21,Cost!$A$2:$A$26,0),MATCH($H$4,Cost!$A$2:$G$2,0)))</f>
        <v>941356</v>
      </c>
      <c r="I21" s="134"/>
      <c r="J21" s="408">
        <f t="shared" si="3"/>
        <v>941356</v>
      </c>
      <c r="K21" s="142"/>
      <c r="L21" s="142"/>
      <c r="M21" s="142">
        <f t="shared" si="4"/>
        <v>941356</v>
      </c>
      <c r="N21" s="143"/>
      <c r="O21" s="144"/>
      <c r="P21" s="145"/>
      <c r="Q21" s="129"/>
    </row>
    <row r="22" spans="1:113" s="112" customFormat="1" ht="21.75" customHeight="1">
      <c r="A22" s="279">
        <f>IF(C22&lt;&gt;"",COUNTA(C$7:C22),"")</f>
        <v>16</v>
      </c>
      <c r="B22" s="308" t="str">
        <f>IF(NHAP!B784=XE,NHAP!C784,"")</f>
        <v>26/10/16</v>
      </c>
      <c r="C22" s="131">
        <f>IF(NHAP!$B784=XE,NHAP!$D784,"")</f>
        <v>2972</v>
      </c>
      <c r="D22" s="64" t="str">
        <f>IF('71306-8T'!B22="","",VLOOKUP(C22,NHAP!$D$6:$F$909,3,0))</f>
        <v>HAIMY</v>
      </c>
      <c r="E22" s="132" t="str">
        <f>IF($B22="","",VLOOKUP(D22,Destination!$B$3:$E$917,2,0))</f>
        <v>Binh Duong</v>
      </c>
      <c r="F22" s="133">
        <f>IF($B22="","",VLOOKUP(D22,Destination!$B$2:$E$917,4,0))</f>
        <v>10</v>
      </c>
      <c r="G22" s="133">
        <f t="shared" ref="G22" si="10">IF(F22="","",ROUNDUP(F22,-1))</f>
        <v>10</v>
      </c>
      <c r="H22" s="408">
        <f>IF($G22="","",INDEX(Cost!$A$2:$G$26,MATCH(G22,Cost!$A$2:$A$26,0),MATCH($H$4,Cost!$A$2:$G$2,0)))</f>
        <v>941356</v>
      </c>
      <c r="I22" s="134"/>
      <c r="J22" s="408">
        <f t="shared" si="3"/>
        <v>941356</v>
      </c>
      <c r="K22" s="142"/>
      <c r="L22" s="142"/>
      <c r="M22" s="142">
        <f t="shared" si="4"/>
        <v>941356</v>
      </c>
      <c r="N22" s="143"/>
      <c r="O22" s="144"/>
      <c r="P22" s="145"/>
      <c r="Q22" s="129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48"/>
    </row>
    <row r="23" spans="1:113" s="113" customFormat="1" ht="21.75" customHeight="1">
      <c r="A23" s="279">
        <f>IF(C23&lt;&gt;"",COUNTA(C$7:C23),"")</f>
        <v>17</v>
      </c>
      <c r="B23" s="308" t="str">
        <f>IF(NHAP!B879=XE,NHAP!C879,"")</f>
        <v>28/10/16</v>
      </c>
      <c r="C23" s="131">
        <f>IF(NHAP!$B879=XE,NHAP!$D879,"")</f>
        <v>3223</v>
      </c>
      <c r="D23" s="64" t="str">
        <f>IF('71306-8T'!B23="","",VLOOKUP(C23,NHAP!$D$6:$F$909,3,0))</f>
        <v>URC</v>
      </c>
      <c r="E23" s="132" t="str">
        <f>IF($B23="","",VLOOKUP(D23,Destination!$B$3:$E$917,2,0))</f>
        <v>Binh Duong</v>
      </c>
      <c r="F23" s="133">
        <f>IF($B23="","",VLOOKUP(D23,Destination!$B$2:$E$917,4,0))</f>
        <v>1</v>
      </c>
      <c r="G23" s="133">
        <f t="shared" ref="G23" si="11">IF(F23="","",ROUNDUP(F23,-1))</f>
        <v>10</v>
      </c>
      <c r="H23" s="408">
        <f>IF($G23="","",INDEX(Cost!$A$2:$G$26,MATCH(G23,Cost!$A$2:$A$26,0),MATCH($H$4,Cost!$A$2:$G$2,0)))</f>
        <v>941356</v>
      </c>
      <c r="I23" s="319">
        <v>0.1</v>
      </c>
      <c r="J23" s="408">
        <f t="shared" si="3"/>
        <v>847220.4</v>
      </c>
      <c r="K23" s="142"/>
      <c r="L23" s="142"/>
      <c r="M23" s="142">
        <f t="shared" si="4"/>
        <v>847220.4</v>
      </c>
      <c r="N23" s="143"/>
      <c r="O23" s="144"/>
      <c r="P23" s="145"/>
      <c r="Q23" s="12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49"/>
      <c r="BI23" s="149"/>
      <c r="BJ23" s="149"/>
      <c r="BK23" s="149"/>
      <c r="BL23" s="149"/>
      <c r="BM23" s="149"/>
      <c r="BN23" s="149"/>
      <c r="BO23" s="149"/>
      <c r="BP23" s="149"/>
      <c r="BQ23" s="149"/>
      <c r="BR23" s="149"/>
      <c r="BS23" s="149"/>
      <c r="BT23" s="149"/>
      <c r="BU23" s="149"/>
      <c r="BV23" s="149"/>
      <c r="BW23" s="149"/>
      <c r="BX23" s="149"/>
      <c r="BY23" s="149"/>
      <c r="BZ23" s="149"/>
      <c r="CA23" s="149"/>
      <c r="CB23" s="149"/>
      <c r="CC23" s="149"/>
      <c r="CD23" s="149"/>
      <c r="CE23" s="149"/>
      <c r="CF23" s="149"/>
      <c r="CG23" s="149"/>
      <c r="CH23" s="149"/>
      <c r="CI23" s="149"/>
      <c r="CJ23" s="149"/>
      <c r="CK23" s="149"/>
      <c r="CL23" s="149"/>
      <c r="CM23" s="149"/>
      <c r="CN23" s="149"/>
      <c r="CO23" s="149"/>
      <c r="CP23" s="149"/>
      <c r="CQ23" s="149"/>
      <c r="CR23" s="149"/>
      <c r="CS23" s="149"/>
      <c r="CT23" s="149"/>
      <c r="CU23" s="149"/>
      <c r="CV23" s="149"/>
      <c r="CW23" s="149"/>
      <c r="CX23" s="149"/>
      <c r="CY23" s="149"/>
      <c r="CZ23" s="149"/>
      <c r="DA23" s="149"/>
      <c r="DB23" s="149"/>
      <c r="DC23" s="149"/>
      <c r="DD23" s="149"/>
      <c r="DE23" s="149"/>
      <c r="DF23" s="149"/>
      <c r="DG23" s="149"/>
      <c r="DH23" s="149"/>
      <c r="DI23" s="149"/>
    </row>
    <row r="24" spans="1:113" s="113" customFormat="1" ht="21.75" customHeight="1">
      <c r="A24" s="279">
        <f>IF(C24&lt;&gt;"",COUNTA(C$7:C24),"")</f>
        <v>18</v>
      </c>
      <c r="B24" s="130" t="s">
        <v>663</v>
      </c>
      <c r="C24" s="131">
        <v>4908</v>
      </c>
      <c r="D24" s="64" t="s">
        <v>99</v>
      </c>
      <c r="E24" s="132" t="str">
        <f>IF($B24="","",VLOOKUP(D24,Destination!$B$3:$E$917,2,0))</f>
        <v>Binh Duong</v>
      </c>
      <c r="F24" s="133">
        <f>IF($B24="","",VLOOKUP(D24,Destination!$B$2:$E$917,4,0))</f>
        <v>8</v>
      </c>
      <c r="G24" s="133">
        <f t="shared" ref="G24" si="12">IF(F24="","",ROUNDUP(F24,-1))</f>
        <v>10</v>
      </c>
      <c r="H24" s="408">
        <f>IF($G24="","",INDEX(Cost!$A$2:$G$26,MATCH(G24,Cost!$A$2:$A$26,0),MATCH($H$4,Cost!$A$2:$G$2,0)))</f>
        <v>941356</v>
      </c>
      <c r="I24" s="134"/>
      <c r="J24" s="408">
        <f t="shared" si="3"/>
        <v>941356</v>
      </c>
      <c r="K24" s="142"/>
      <c r="L24" s="142"/>
      <c r="M24" s="142">
        <f t="shared" si="4"/>
        <v>941356</v>
      </c>
      <c r="N24" s="143"/>
      <c r="O24" s="303"/>
      <c r="P24" s="232"/>
      <c r="Q24" s="304"/>
      <c r="AI24" s="149"/>
      <c r="AJ24" s="149"/>
      <c r="AK24" s="149"/>
      <c r="AL24" s="149"/>
      <c r="AM24" s="149"/>
      <c r="AN24" s="149"/>
      <c r="AO24" s="149"/>
      <c r="AP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49"/>
      <c r="BC24" s="149"/>
      <c r="BD24" s="149"/>
      <c r="BE24" s="149"/>
      <c r="BF24" s="149"/>
      <c r="BG24" s="149"/>
      <c r="BH24" s="149"/>
      <c r="BI24" s="149"/>
      <c r="BJ24" s="149"/>
      <c r="BK24" s="149"/>
      <c r="BL24" s="149"/>
      <c r="BM24" s="149"/>
      <c r="BN24" s="149"/>
      <c r="BO24" s="149"/>
      <c r="BP24" s="149"/>
      <c r="BQ24" s="149"/>
      <c r="BR24" s="149"/>
      <c r="BS24" s="149"/>
      <c r="BT24" s="149"/>
      <c r="BU24" s="149"/>
      <c r="BV24" s="149"/>
      <c r="BW24" s="149"/>
      <c r="BX24" s="149"/>
      <c r="BY24" s="149"/>
      <c r="BZ24" s="149"/>
      <c r="CA24" s="149"/>
      <c r="CB24" s="149"/>
      <c r="CC24" s="149"/>
      <c r="CD24" s="149"/>
      <c r="CE24" s="149"/>
      <c r="CF24" s="149"/>
      <c r="CG24" s="149"/>
      <c r="CH24" s="149"/>
      <c r="CI24" s="149"/>
      <c r="CJ24" s="149"/>
      <c r="CK24" s="149"/>
      <c r="CL24" s="149"/>
      <c r="CM24" s="149"/>
      <c r="CN24" s="149"/>
      <c r="CO24" s="149"/>
      <c r="CP24" s="149"/>
      <c r="CQ24" s="149"/>
      <c r="CR24" s="149"/>
      <c r="CS24" s="149"/>
      <c r="CT24" s="149"/>
      <c r="CU24" s="149"/>
      <c r="CV24" s="149"/>
      <c r="CW24" s="149"/>
      <c r="CX24" s="149"/>
      <c r="CY24" s="149"/>
      <c r="CZ24" s="149"/>
      <c r="DA24" s="149"/>
      <c r="DB24" s="149"/>
      <c r="DC24" s="149"/>
      <c r="DD24" s="149"/>
      <c r="DE24" s="149"/>
      <c r="DF24" s="149"/>
      <c r="DG24" s="149"/>
      <c r="DH24" s="149"/>
      <c r="DI24" s="149"/>
    </row>
    <row r="25" spans="1:113" s="114" customFormat="1" ht="24" customHeight="1">
      <c r="A25" s="151">
        <f>COUNT(A7:A24)</f>
        <v>18</v>
      </c>
      <c r="B25" s="433" t="s">
        <v>144</v>
      </c>
      <c r="C25" s="433"/>
      <c r="D25" s="433"/>
      <c r="E25" s="434"/>
      <c r="F25" s="152"/>
      <c r="G25" s="152"/>
      <c r="H25" s="408"/>
      <c r="I25" s="320"/>
      <c r="J25" s="412"/>
      <c r="K25" s="161"/>
      <c r="L25" s="161"/>
      <c r="M25" s="142">
        <f>SUBTOTAL(9,M7:M24)</f>
        <v>23209023.399999999</v>
      </c>
      <c r="N25" s="162">
        <f>SUM(N7:N23)</f>
        <v>0</v>
      </c>
      <c r="O25" s="162"/>
      <c r="P25" s="163"/>
      <c r="Q25" s="164"/>
      <c r="R25" s="165"/>
      <c r="S25" s="165"/>
      <c r="T25" s="165"/>
      <c r="U25" s="165"/>
      <c r="V25" s="165"/>
      <c r="W25" s="165"/>
      <c r="X25" s="165"/>
      <c r="Y25" s="165"/>
      <c r="Z25" s="165"/>
      <c r="AA25" s="165"/>
      <c r="AB25" s="165"/>
      <c r="AC25" s="165"/>
      <c r="AD25" s="165"/>
      <c r="AE25" s="165"/>
      <c r="AF25" s="165"/>
      <c r="AG25" s="165"/>
      <c r="AH25" s="165"/>
      <c r="AI25" s="170"/>
      <c r="AJ25" s="170"/>
      <c r="AK25" s="170"/>
      <c r="AL25" s="170"/>
      <c r="AM25" s="170"/>
      <c r="AN25" s="170"/>
      <c r="AO25" s="170"/>
      <c r="AP25" s="170"/>
      <c r="AQ25" s="170"/>
      <c r="AR25" s="170"/>
      <c r="AS25" s="170"/>
      <c r="AT25" s="170"/>
      <c r="AU25" s="170"/>
      <c r="AV25" s="170"/>
      <c r="AW25" s="170"/>
      <c r="AX25" s="170"/>
      <c r="AY25" s="170"/>
      <c r="AZ25" s="170"/>
      <c r="BA25" s="170"/>
      <c r="BB25" s="170"/>
      <c r="BC25" s="170"/>
      <c r="BD25" s="170"/>
      <c r="BE25" s="170"/>
      <c r="BF25" s="170"/>
      <c r="BG25" s="170"/>
      <c r="BH25" s="170"/>
      <c r="BI25" s="170"/>
      <c r="BJ25" s="170"/>
      <c r="BK25" s="170"/>
      <c r="BL25" s="170"/>
      <c r="BM25" s="170"/>
      <c r="BN25" s="170"/>
      <c r="BO25" s="170"/>
      <c r="BP25" s="170"/>
      <c r="BQ25" s="170"/>
      <c r="BR25" s="170"/>
      <c r="BS25" s="170"/>
      <c r="BT25" s="170"/>
      <c r="BU25" s="170"/>
      <c r="BV25" s="170"/>
      <c r="BW25" s="170"/>
      <c r="BX25" s="170"/>
      <c r="BY25" s="170"/>
      <c r="BZ25" s="170"/>
      <c r="CA25" s="170"/>
      <c r="CB25" s="170"/>
      <c r="CC25" s="170"/>
      <c r="CD25" s="170"/>
      <c r="CE25" s="170"/>
      <c r="CF25" s="170"/>
      <c r="CG25" s="170"/>
      <c r="CH25" s="170"/>
      <c r="CI25" s="170"/>
      <c r="CJ25" s="170"/>
      <c r="CK25" s="170"/>
      <c r="CL25" s="170"/>
      <c r="CM25" s="170"/>
      <c r="CN25" s="170"/>
      <c r="CO25" s="170"/>
      <c r="CP25" s="170"/>
      <c r="CQ25" s="170"/>
      <c r="CR25" s="170"/>
      <c r="CS25" s="170"/>
      <c r="CT25" s="170"/>
      <c r="CU25" s="170"/>
      <c r="CV25" s="170"/>
      <c r="CW25" s="170"/>
      <c r="CX25" s="170"/>
      <c r="CY25" s="170"/>
      <c r="CZ25" s="170"/>
      <c r="DA25" s="170"/>
      <c r="DB25" s="170"/>
      <c r="DC25" s="170"/>
      <c r="DD25" s="170"/>
      <c r="DE25" s="170"/>
      <c r="DF25" s="170"/>
      <c r="DG25" s="170"/>
      <c r="DH25" s="170"/>
      <c r="DI25" s="170"/>
    </row>
    <row r="26" spans="1:113" s="114" customFormat="1" ht="11.25" customHeight="1">
      <c r="A26" s="153"/>
      <c r="B26" s="154"/>
      <c r="C26" s="154"/>
      <c r="D26" s="154"/>
      <c r="E26" s="154"/>
      <c r="F26" s="155"/>
      <c r="G26" s="155"/>
      <c r="H26" s="155"/>
      <c r="I26" s="155"/>
      <c r="J26" s="155"/>
      <c r="K26" s="155"/>
      <c r="L26" s="155"/>
      <c r="M26" s="155"/>
      <c r="N26" s="166"/>
      <c r="O26" s="166"/>
      <c r="P26" s="153"/>
      <c r="Q26" s="165"/>
      <c r="R26" s="165"/>
      <c r="S26" s="165"/>
      <c r="T26" s="165"/>
      <c r="U26" s="165"/>
      <c r="V26" s="165"/>
      <c r="W26" s="165"/>
      <c r="X26" s="165"/>
      <c r="Y26" s="165"/>
      <c r="Z26" s="165"/>
      <c r="AA26" s="165"/>
      <c r="AB26" s="165"/>
      <c r="AC26" s="165"/>
      <c r="AD26" s="165"/>
      <c r="AE26" s="165"/>
      <c r="AF26" s="165"/>
      <c r="AG26" s="165"/>
      <c r="AH26" s="165"/>
      <c r="AI26" s="165"/>
      <c r="AJ26" s="165"/>
      <c r="AK26" s="165"/>
      <c r="AL26" s="165"/>
      <c r="AM26" s="165"/>
      <c r="AN26" s="165"/>
      <c r="AO26" s="165"/>
      <c r="AP26" s="165"/>
      <c r="AQ26" s="165"/>
      <c r="AR26" s="165"/>
      <c r="AS26" s="165"/>
      <c r="AT26" s="165"/>
      <c r="AU26" s="165"/>
      <c r="AV26" s="165"/>
      <c r="AW26" s="165"/>
      <c r="AX26" s="165"/>
      <c r="AY26" s="165"/>
      <c r="AZ26" s="165"/>
      <c r="BA26" s="165"/>
      <c r="BB26" s="165"/>
      <c r="BC26" s="165"/>
      <c r="BD26" s="165"/>
      <c r="BE26" s="165"/>
      <c r="BF26" s="165"/>
      <c r="BG26" s="165"/>
      <c r="BH26" s="165"/>
      <c r="BI26" s="165"/>
      <c r="BJ26" s="165"/>
      <c r="BK26" s="165"/>
      <c r="BL26" s="165"/>
      <c r="BM26" s="165"/>
      <c r="BN26" s="165"/>
      <c r="BO26" s="165"/>
      <c r="BP26" s="165"/>
      <c r="BQ26" s="165"/>
      <c r="BR26" s="165"/>
      <c r="BS26" s="165"/>
      <c r="BT26" s="165"/>
      <c r="BU26" s="165"/>
      <c r="BV26" s="165"/>
      <c r="BW26" s="165"/>
      <c r="BX26" s="165"/>
      <c r="BY26" s="165"/>
      <c r="BZ26" s="165"/>
      <c r="CA26" s="165"/>
      <c r="CB26" s="165"/>
      <c r="CC26" s="165"/>
      <c r="CD26" s="165"/>
      <c r="CE26" s="165"/>
      <c r="CF26" s="165"/>
      <c r="CG26" s="165"/>
      <c r="CH26" s="165"/>
      <c r="CI26" s="165"/>
      <c r="CJ26" s="165"/>
      <c r="CK26" s="165"/>
      <c r="CL26" s="165"/>
      <c r="CM26" s="165"/>
      <c r="CN26" s="165"/>
      <c r="CO26" s="165"/>
      <c r="CP26" s="165"/>
      <c r="CQ26" s="165"/>
      <c r="CR26" s="165"/>
      <c r="CS26" s="165"/>
      <c r="CT26" s="165"/>
      <c r="CU26" s="165"/>
      <c r="CV26" s="165"/>
      <c r="CW26" s="165"/>
      <c r="CX26" s="165"/>
      <c r="CY26" s="165"/>
      <c r="CZ26" s="165"/>
      <c r="DA26" s="165"/>
      <c r="DB26" s="165"/>
      <c r="DC26" s="165"/>
      <c r="DD26" s="165"/>
      <c r="DE26" s="165"/>
      <c r="DF26" s="165"/>
      <c r="DG26" s="165"/>
      <c r="DH26" s="165"/>
      <c r="DI26" s="165"/>
    </row>
    <row r="27" spans="1:113" ht="13.5" customHeight="1">
      <c r="D27" s="115"/>
      <c r="E27" s="115"/>
      <c r="F27" s="115"/>
      <c r="G27" s="115"/>
      <c r="K27" s="167" t="s">
        <v>145</v>
      </c>
      <c r="M27" s="41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</row>
    <row r="28" spans="1:113" ht="13.5" customHeight="1">
      <c r="D28" s="156" t="s">
        <v>146</v>
      </c>
      <c r="E28" s="157"/>
      <c r="F28" s="424" t="s">
        <v>147</v>
      </c>
      <c r="G28" s="424"/>
      <c r="K28" s="167" t="s">
        <v>148</v>
      </c>
      <c r="M28" s="168">
        <f>A$25</f>
        <v>18</v>
      </c>
    </row>
    <row r="29" spans="1:113" ht="13.5" customHeight="1">
      <c r="D29" s="116"/>
      <c r="E29" s="116"/>
      <c r="G29" s="115"/>
      <c r="K29" s="167"/>
      <c r="M29" s="169"/>
    </row>
    <row r="30" spans="1:113" ht="13.5" customHeight="1">
      <c r="D30" s="158"/>
      <c r="E30" s="159"/>
      <c r="F30" s="160"/>
      <c r="G30" s="115"/>
      <c r="K30" s="167" t="s">
        <v>149</v>
      </c>
      <c r="M30" s="168">
        <f>M25</f>
        <v>23209023.399999999</v>
      </c>
    </row>
    <row r="31" spans="1:113" ht="13.5" customHeight="1">
      <c r="D31" s="158"/>
      <c r="E31" s="159"/>
      <c r="F31" s="160"/>
      <c r="G31" s="115"/>
      <c r="K31" s="167"/>
    </row>
    <row r="32" spans="1:113" ht="13.5" customHeight="1">
      <c r="D32" s="158"/>
      <c r="E32" s="159"/>
      <c r="F32" s="160"/>
    </row>
  </sheetData>
  <autoFilter ref="A6:DI24"/>
  <mergeCells count="4">
    <mergeCell ref="D4:E4"/>
    <mergeCell ref="B25:E25"/>
    <mergeCell ref="F28:G28"/>
    <mergeCell ref="A5:I5"/>
  </mergeCells>
  <conditionalFormatting sqref="C25:C1048576 C1:C4 C6">
    <cfRule type="duplicateValues" dxfId="3" priority="2"/>
  </conditionalFormatting>
  <conditionalFormatting sqref="C5">
    <cfRule type="duplicateValues" dxfId="2" priority="1"/>
  </conditionalFormatting>
  <pageMargins left="0.25" right="0.25" top="0.75" bottom="0.75" header="0.3" footer="0.3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F0"/>
  </sheetPr>
  <dimension ref="A1:DG31"/>
  <sheetViews>
    <sheetView topLeftCell="A4" workbookViewId="0">
      <selection activeCell="E16" sqref="E16"/>
    </sheetView>
  </sheetViews>
  <sheetFormatPr defaultColWidth="9.140625" defaultRowHeight="13.5" customHeight="1"/>
  <cols>
    <col min="1" max="1" width="7.140625" style="115" customWidth="1"/>
    <col min="2" max="2" width="11" style="116" customWidth="1"/>
    <col min="3" max="3" width="11" style="116" hidden="1" customWidth="1"/>
    <col min="4" max="4" width="18.5703125" style="17" customWidth="1"/>
    <col min="5" max="5" width="15.5703125" style="17" customWidth="1"/>
    <col min="6" max="6" width="11.140625" style="17" hidden="1" customWidth="1"/>
    <col min="7" max="7" width="13" style="17" customWidth="1"/>
    <col min="8" max="8" width="15.140625" style="117" customWidth="1"/>
    <col min="9" max="9" width="13.42578125" style="118" hidden="1" customWidth="1"/>
    <col min="10" max="10" width="21" style="118" hidden="1" customWidth="1"/>
    <col min="11" max="11" width="16" style="118" customWidth="1"/>
    <col min="12" max="12" width="9.140625" style="17" hidden="1" customWidth="1"/>
    <col min="13" max="13" width="13.140625" style="17" hidden="1" customWidth="1"/>
    <col min="14" max="14" width="22.28515625" style="115" hidden="1" customWidth="1"/>
    <col min="15" max="15" width="36.140625" style="17" hidden="1" customWidth="1"/>
    <col min="16" max="18" width="9.140625" style="17" customWidth="1"/>
    <col min="19" max="16384" width="9.140625" style="17"/>
  </cols>
  <sheetData>
    <row r="1" spans="1:15" s="109" customFormat="1" ht="20.25">
      <c r="A1" s="119" t="s">
        <v>47</v>
      </c>
      <c r="B1" s="120"/>
      <c r="C1" s="120"/>
      <c r="H1" s="121"/>
      <c r="I1" s="136"/>
      <c r="J1" s="136"/>
      <c r="K1" s="136"/>
      <c r="N1" s="120"/>
    </row>
    <row r="2" spans="1:15" s="109" customFormat="1" ht="20.25">
      <c r="A2" s="119" t="s">
        <v>49</v>
      </c>
      <c r="B2" s="120"/>
      <c r="C2" s="120"/>
      <c r="H2" s="121"/>
      <c r="I2" s="136"/>
      <c r="J2" s="136"/>
      <c r="K2" s="136"/>
      <c r="N2" s="120"/>
    </row>
    <row r="3" spans="1:15" s="109" customFormat="1" ht="20.25">
      <c r="A3" s="122" t="s">
        <v>50</v>
      </c>
      <c r="B3" s="120"/>
      <c r="C3" s="120"/>
      <c r="D3" s="123">
        <v>42659</v>
      </c>
      <c r="H3" s="121"/>
      <c r="I3" s="136"/>
      <c r="J3" s="136"/>
      <c r="K3" s="136"/>
      <c r="N3" s="120"/>
    </row>
    <row r="4" spans="1:15" s="109" customFormat="1" ht="20.25">
      <c r="A4" s="122" t="s">
        <v>51</v>
      </c>
      <c r="B4" s="120"/>
      <c r="C4" s="120"/>
      <c r="D4" s="419"/>
      <c r="E4" s="419"/>
      <c r="F4" s="119"/>
      <c r="G4" s="256" t="s">
        <v>43</v>
      </c>
      <c r="H4" s="407" t="s">
        <v>42</v>
      </c>
      <c r="I4" s="136"/>
      <c r="J4" s="136"/>
      <c r="K4" s="136"/>
      <c r="N4" s="120"/>
    </row>
    <row r="5" spans="1:15" s="109" customFormat="1" ht="25.5" customHeight="1">
      <c r="A5" s="427" t="s">
        <v>705</v>
      </c>
      <c r="B5" s="427"/>
      <c r="C5" s="427"/>
      <c r="D5" s="427"/>
      <c r="E5" s="427"/>
      <c r="F5" s="427"/>
      <c r="G5" s="427"/>
      <c r="H5" s="427"/>
      <c r="I5" s="427"/>
      <c r="J5" s="136"/>
      <c r="K5" s="136"/>
      <c r="N5" s="120"/>
    </row>
    <row r="6" spans="1:15" s="110" customFormat="1" ht="35.25" customHeight="1">
      <c r="A6" s="126" t="s">
        <v>162</v>
      </c>
      <c r="B6" s="126" t="s">
        <v>163</v>
      </c>
      <c r="C6" s="126" t="s">
        <v>55</v>
      </c>
      <c r="D6" s="126" t="s">
        <v>57</v>
      </c>
      <c r="E6" s="126" t="s">
        <v>58</v>
      </c>
      <c r="F6" s="126" t="s">
        <v>59</v>
      </c>
      <c r="G6" s="127" t="s">
        <v>60</v>
      </c>
      <c r="H6" s="128" t="s">
        <v>61</v>
      </c>
      <c r="I6" s="137" t="s">
        <v>62</v>
      </c>
      <c r="J6" s="137" t="s">
        <v>63</v>
      </c>
      <c r="K6" s="137" t="s">
        <v>64</v>
      </c>
      <c r="L6" s="138" t="s">
        <v>65</v>
      </c>
      <c r="M6" s="138" t="s">
        <v>66</v>
      </c>
      <c r="N6" s="139" t="s">
        <v>67</v>
      </c>
      <c r="O6" s="140" t="s">
        <v>68</v>
      </c>
    </row>
    <row r="7" spans="1:15" s="111" customFormat="1" ht="20.25" customHeight="1">
      <c r="A7" s="279">
        <f>IF(C7&lt;&gt;"",COUNTA(C$7:C7),"")</f>
        <v>1</v>
      </c>
      <c r="B7" s="130">
        <f>IF(NHAP!B355=XE,NHAP!C355,"")</f>
        <v>42379</v>
      </c>
      <c r="C7" s="131">
        <f>IF(NHAP!$B355=XE,NHAP!$D355,"")</f>
        <v>2786</v>
      </c>
      <c r="D7" s="64" t="str">
        <f>IF('0271-8T'!B7="","",VLOOKUP(C7,NHAP!$D$6:$F$909,3,0))</f>
        <v>BINHMINH(LA)</v>
      </c>
      <c r="E7" s="132" t="str">
        <f>IF($B7="","",VLOOKUP(D7,Destination!$B$3:$E$917,2,0))</f>
        <v>LONG AN</v>
      </c>
      <c r="F7" s="133">
        <f>IF($B7="","",VLOOKUP(D7,Destination!$B$2:$E$917,4,0))</f>
        <v>64</v>
      </c>
      <c r="G7" s="133">
        <f t="shared" ref="G7:G13" si="0">IF(F7="","",ROUNDUP(F7,-1))</f>
        <v>70</v>
      </c>
      <c r="H7" s="408">
        <f>IF($G7="","",INDEX(Cost!$A$2:$G$26,MATCH(G7,Cost!$A$2:$A$26,0),MATCH($H$4,Cost!$A$2:$G$2,0)))</f>
        <v>1564565</v>
      </c>
      <c r="I7" s="142"/>
      <c r="J7" s="142"/>
      <c r="K7" s="142">
        <f t="shared" ref="K7:K13" si="1">IF(G7="","",H7+I7)</f>
        <v>1564565</v>
      </c>
      <c r="L7" s="143"/>
      <c r="M7" s="144"/>
      <c r="N7" s="145"/>
      <c r="O7" s="129"/>
    </row>
    <row r="8" spans="1:15" s="111" customFormat="1" ht="20.25" customHeight="1">
      <c r="A8" s="279">
        <f>IF(C8&lt;&gt;"",COUNTA(C$7:C8),"")</f>
        <v>2</v>
      </c>
      <c r="B8" s="130">
        <f>IF(NHAP!B356=XE,NHAP!C356,"")</f>
        <v>42439</v>
      </c>
      <c r="C8" s="131">
        <f>IF(NHAP!$B356=XE,NHAP!$D356,"")</f>
        <v>4334</v>
      </c>
      <c r="D8" s="64" t="str">
        <f>IF('0271-8T'!B8="","",VLOOKUP(C8,NHAP!$D$6:$F$909,3,0))</f>
        <v>BINHMINH(LA)</v>
      </c>
      <c r="E8" s="132" t="str">
        <f>IF($B8="","",VLOOKUP(D8,Destination!$B$3:$E$917,2,0))</f>
        <v>LONG AN</v>
      </c>
      <c r="F8" s="133">
        <f>IF($B8="","",VLOOKUP(D8,Destination!$B$2:$E$917,4,0))</f>
        <v>64</v>
      </c>
      <c r="G8" s="133">
        <f t="shared" si="0"/>
        <v>70</v>
      </c>
      <c r="H8" s="408">
        <f>IF($G8="","",INDEX(Cost!$A$2:$G$26,MATCH(G8,Cost!$A$2:$A$26,0),MATCH($H$4,Cost!$A$2:$G$2,0)))</f>
        <v>1564565</v>
      </c>
      <c r="I8" s="142"/>
      <c r="J8" s="142"/>
      <c r="K8" s="142">
        <f t="shared" si="1"/>
        <v>1564565</v>
      </c>
      <c r="L8" s="143"/>
      <c r="M8" s="144"/>
      <c r="N8" s="145"/>
      <c r="O8" s="129"/>
    </row>
    <row r="9" spans="1:15" s="111" customFormat="1" ht="20.25" customHeight="1">
      <c r="A9" s="279">
        <f>IF(C9&lt;&gt;"",COUNTA(C$7:C9),"")</f>
        <v>3</v>
      </c>
      <c r="B9" s="130">
        <f>IF(NHAP!B357=XE,NHAP!C357,"")</f>
        <v>42500</v>
      </c>
      <c r="C9" s="131">
        <f>IF(NHAP!$B357=XE,NHAP!$D357,"")</f>
        <v>4452</v>
      </c>
      <c r="D9" s="64" t="str">
        <f>IF('0271-8T'!B9="","",VLOOKUP(C9,NHAP!$D$6:$F$909,3,0))</f>
        <v>LAVIE</v>
      </c>
      <c r="E9" s="132" t="str">
        <f>IF($B9="","",VLOOKUP(D9,Destination!$B$3:$E$917,2,0))</f>
        <v>Long An</v>
      </c>
      <c r="F9" s="133">
        <f>IF($B9="","",VLOOKUP(D9,Destination!$B$2:$E$917,4,0))</f>
        <v>93</v>
      </c>
      <c r="G9" s="133">
        <f t="shared" si="0"/>
        <v>100</v>
      </c>
      <c r="H9" s="408">
        <f>IF($G9="","",INDEX(Cost!$A$2:$G$26,MATCH(G9,Cost!$A$2:$A$26,0),MATCH($H$4,Cost!$A$2:$G$2,0)))</f>
        <v>1868569</v>
      </c>
      <c r="I9" s="142"/>
      <c r="J9" s="142"/>
      <c r="K9" s="142">
        <f t="shared" si="1"/>
        <v>1868569</v>
      </c>
      <c r="L9" s="143"/>
      <c r="M9" s="144"/>
      <c r="N9" s="145"/>
      <c r="O9" s="129"/>
    </row>
    <row r="10" spans="1:15" s="111" customFormat="1" ht="20.25" customHeight="1">
      <c r="A10" s="279">
        <f>IF(C10&lt;&gt;"",COUNTA(C$7:C10),"")</f>
        <v>4</v>
      </c>
      <c r="B10" s="130">
        <f>IF(NHAP!B358=XE,NHAP!C358,"")</f>
        <v>42531</v>
      </c>
      <c r="C10" s="131">
        <f>IF(NHAP!$B358=XE,NHAP!$D358,"")</f>
        <v>3603</v>
      </c>
      <c r="D10" s="64" t="str">
        <f>IF('0271-8T'!B10="","",VLOOKUP(C10,NHAP!$D$6:$F$909,3,0))</f>
        <v>TYXUAN</v>
      </c>
      <c r="E10" s="283" t="str">
        <f>IF($B10="","",VLOOKUP(D10,Destination!$B$3:$E$917,2,0))</f>
        <v>VINH LONG</v>
      </c>
      <c r="F10" s="133">
        <f>IF($B10="","",VLOOKUP(D10,Destination!$B$2:$E$917,4,0))</f>
        <v>179</v>
      </c>
      <c r="G10" s="133">
        <f t="shared" si="0"/>
        <v>180</v>
      </c>
      <c r="H10" s="408">
        <f>IF($G10="","",INDEX(Cost!$A$2:$G$26,MATCH(G10,Cost!$A$2:$A$26,0),MATCH($H$4,Cost!$A$2:$G$2,0)))</f>
        <v>5047000</v>
      </c>
      <c r="I10" s="142"/>
      <c r="J10" s="142"/>
      <c r="K10" s="142">
        <f t="shared" si="1"/>
        <v>5047000</v>
      </c>
      <c r="L10" s="143"/>
      <c r="M10" s="144"/>
      <c r="N10" s="145"/>
      <c r="O10" s="129"/>
    </row>
    <row r="11" spans="1:15" s="111" customFormat="1" ht="20.25" customHeight="1">
      <c r="A11" s="279">
        <f>IF(C11&lt;&gt;"",COUNTA(C$7:C11),"")</f>
        <v>5</v>
      </c>
      <c r="B11" s="130">
        <f>IF(NHAP!B360=XE,NHAP!C360,"")</f>
        <v>42592</v>
      </c>
      <c r="C11" s="131">
        <f>IF(NHAP!$B360=XE,NHAP!$D360,"")</f>
        <v>3740</v>
      </c>
      <c r="D11" s="64" t="str">
        <f>IF('0271-8T'!B11="","",VLOOKUP(C11,NHAP!$D$6:$F$909,3,0))</f>
        <v>HUNGCHENG</v>
      </c>
      <c r="E11" s="132" t="str">
        <f>IF($B11="","",VLOOKUP(D11,Destination!$B$3:$E$917,2,0))</f>
        <v>Binh Duong</v>
      </c>
      <c r="F11" s="133">
        <f>IF($B11="","",VLOOKUP(D11,Destination!$B$2:$E$917,4,0))</f>
        <v>5</v>
      </c>
      <c r="G11" s="133">
        <f t="shared" si="0"/>
        <v>10</v>
      </c>
      <c r="H11" s="408">
        <f>IF($G11="","",INDEX(Cost!$A$2:$G$26,MATCH(G11,Cost!$A$2:$A$26,0),MATCH($H$4,Cost!$A$2:$G$2,0)))</f>
        <v>941356</v>
      </c>
      <c r="I11" s="142"/>
      <c r="J11" s="142"/>
      <c r="K11" s="142">
        <f t="shared" si="1"/>
        <v>941356</v>
      </c>
      <c r="L11" s="143"/>
      <c r="M11" s="144"/>
      <c r="N11" s="145"/>
      <c r="O11" s="129"/>
    </row>
    <row r="12" spans="1:15" s="111" customFormat="1" ht="20.25" customHeight="1">
      <c r="A12" s="279">
        <f>IF(C12&lt;&gt;"",COUNTA(C$7:C12),"")</f>
        <v>6</v>
      </c>
      <c r="B12" s="130">
        <f>IF(NHAP!B361=XE,NHAP!C361,"")</f>
        <v>42714</v>
      </c>
      <c r="C12" s="131">
        <f>IF(NHAP!$B361=XE,NHAP!$D361,"")</f>
        <v>3910</v>
      </c>
      <c r="D12" s="64" t="str">
        <f>IF('0271-8T'!B12="","",VLOOKUP(C12,NHAP!$D$6:$F$909,3,0))</f>
        <v>POUYUEN</v>
      </c>
      <c r="E12" s="132" t="str">
        <f>IF($B12="","",VLOOKUP(D12,Destination!$B$3:$E$917,2,0))</f>
        <v>HCM</v>
      </c>
      <c r="F12" s="133">
        <f>IF($B12="","",VLOOKUP(D12,Destination!$B$2:$E$917,4,0))</f>
        <v>55</v>
      </c>
      <c r="G12" s="133">
        <f t="shared" si="0"/>
        <v>60</v>
      </c>
      <c r="H12" s="408">
        <f>IF($G12="","",INDEX(Cost!$A$2:$G$26,MATCH(G12,Cost!$A$2:$A$26,0),MATCH($H$4,Cost!$A$2:$G$2,0)))</f>
        <v>1468296</v>
      </c>
      <c r="I12" s="142"/>
      <c r="J12" s="142"/>
      <c r="K12" s="142">
        <f t="shared" si="1"/>
        <v>1468296</v>
      </c>
      <c r="L12" s="143"/>
      <c r="M12" s="144"/>
      <c r="N12" s="145"/>
      <c r="O12" s="129"/>
    </row>
    <row r="13" spans="1:15" s="111" customFormat="1" ht="20.25" customHeight="1">
      <c r="A13" s="279">
        <f>IF(C13&lt;&gt;"",COUNTA(C$7:C13),"")</f>
        <v>7</v>
      </c>
      <c r="B13" s="130" t="str">
        <f>IF(NHAP!B389=XE,NHAP!C389,"")</f>
        <v>13/10/2016</v>
      </c>
      <c r="C13" s="131">
        <f>IF(NHAP!$B389=XE,NHAP!$D389,"")</f>
        <v>3996</v>
      </c>
      <c r="D13" s="64" t="str">
        <f>IF('0271-8T'!B13="","",VLOOKUP(C13,NHAP!$D$6:$F$909,3,0))</f>
        <v>POUYUEN</v>
      </c>
      <c r="E13" s="132" t="str">
        <f>IF($B13="","",VLOOKUP(D13,Destination!$B$3:$E$917,2,0))</f>
        <v>HCM</v>
      </c>
      <c r="F13" s="133">
        <f>IF($B13="","",VLOOKUP(D13,Destination!$B$2:$E$917,4,0))</f>
        <v>55</v>
      </c>
      <c r="G13" s="133">
        <f t="shared" si="0"/>
        <v>60</v>
      </c>
      <c r="H13" s="408">
        <f>IF($G13="","",INDEX(Cost!$A$2:$G$26,MATCH(G13,Cost!$A$2:$A$26,0),MATCH($H$4,Cost!$A$2:$G$2,0)))</f>
        <v>1468296</v>
      </c>
      <c r="I13" s="142"/>
      <c r="J13" s="142"/>
      <c r="K13" s="142">
        <f t="shared" si="1"/>
        <v>1468296</v>
      </c>
      <c r="L13" s="143"/>
      <c r="M13" s="144"/>
      <c r="N13" s="145"/>
      <c r="O13" s="129"/>
    </row>
    <row r="14" spans="1:15" s="111" customFormat="1" ht="20.25" customHeight="1">
      <c r="A14" s="279">
        <f>IF(C14&lt;&gt;"",COUNTA(C$7:C14),"")</f>
        <v>8</v>
      </c>
      <c r="B14" s="130" t="str">
        <f>IF(NHAP!B459=XE,NHAP!C459,"")</f>
        <v>15/10/2016</v>
      </c>
      <c r="C14" s="131">
        <f>IF(NHAP!$B459=XE,NHAP!$D459,"")</f>
        <v>4756</v>
      </c>
      <c r="D14" s="64" t="str">
        <f>IF('0271-8T'!B14="","",VLOOKUP(C14,NHAP!$D$6:$F$909,3,0))</f>
        <v>LAVIE</v>
      </c>
      <c r="E14" s="132" t="str">
        <f>IF($B14="","",VLOOKUP(D14,Destination!$B$3:$E$917,2,0))</f>
        <v>Long An</v>
      </c>
      <c r="F14" s="133">
        <f>IF($B14="","",VLOOKUP(D14,Destination!$B$2:$E$917,4,0))</f>
        <v>93</v>
      </c>
      <c r="G14" s="133">
        <f t="shared" ref="G14:G16" si="2">IF(F14="","",ROUNDUP(F14,-1))</f>
        <v>100</v>
      </c>
      <c r="H14" s="408">
        <f>IF($G14="","",INDEX(Cost!$A$2:$G$26,MATCH(G14,Cost!$A$2:$A$26,0),MATCH($H$4,Cost!$A$2:$G$2,0)))</f>
        <v>1868569</v>
      </c>
      <c r="I14" s="142"/>
      <c r="J14" s="142"/>
      <c r="K14" s="142">
        <f t="shared" ref="K14:K16" si="3">IF(G14="","",H14+I14)</f>
        <v>1868569</v>
      </c>
      <c r="L14" s="143"/>
      <c r="M14" s="144"/>
      <c r="N14" s="145"/>
      <c r="O14" s="129"/>
    </row>
    <row r="15" spans="1:15" s="111" customFormat="1" ht="20.25" customHeight="1">
      <c r="A15" s="279">
        <f>IF(C15&lt;&gt;"",COUNTA(C$7:C15),"")</f>
        <v>9</v>
      </c>
      <c r="B15" s="130" t="str">
        <f>IF(NHAP!B487=XE,NHAP!C487,"")</f>
        <v>15/10/2016</v>
      </c>
      <c r="C15" s="131">
        <f>IF(NHAP!$B487=XE,NHAP!$D487,"")</f>
        <v>4547</v>
      </c>
      <c r="D15" s="64" t="str">
        <f>IF('0271-8T'!B15="","",VLOOKUP(C15,NHAP!$D$6:$F$909,3,0))</f>
        <v>TUONG AN1</v>
      </c>
      <c r="E15" s="132" t="str">
        <f>IF($B15="","",VLOOKUP(D15,Destination!$B$3:$E$917,2,0))</f>
        <v>Vung Tau</v>
      </c>
      <c r="F15" s="133">
        <f>IF($B15="","",VLOOKUP(D15,Destination!$B$2:$E$917,4,0))</f>
        <v>100</v>
      </c>
      <c r="G15" s="133">
        <f t="shared" si="2"/>
        <v>100</v>
      </c>
      <c r="H15" s="408">
        <f>IF($G15="","",INDEX(Cost!$A$2:$G$26,MATCH(G15,Cost!$A$2:$A$26,0),MATCH($H$4,Cost!$A$2:$G$2,0)))</f>
        <v>1868569</v>
      </c>
      <c r="I15" s="142"/>
      <c r="J15" s="142"/>
      <c r="K15" s="142">
        <f t="shared" si="3"/>
        <v>1868569</v>
      </c>
      <c r="L15" s="143"/>
      <c r="M15" s="144"/>
      <c r="N15" s="145"/>
      <c r="O15" s="129"/>
    </row>
    <row r="16" spans="1:15" s="111" customFormat="1" ht="20.25" customHeight="1">
      <c r="A16" s="279">
        <f>IF(C16&lt;&gt;"",COUNTA(C$7:C16),"")</f>
        <v>10</v>
      </c>
      <c r="B16" s="130" t="str">
        <f>IF(NHAP!B495=XE,NHAP!C495,"")</f>
        <v>17/10/2016</v>
      </c>
      <c r="C16" s="131">
        <f>IF(NHAP!$B495=XE,NHAP!$D495,"")</f>
        <v>4618</v>
      </c>
      <c r="D16" s="64" t="str">
        <f>IF('0271-8T'!B16="","",VLOOKUP(C16,NHAP!$D$6:$F$909,3,0))</f>
        <v>TYXUAN</v>
      </c>
      <c r="E16" s="283" t="str">
        <f>IF($B16="","",VLOOKUP(D16,Destination!$B$3:$E$917,2,0))</f>
        <v>VINH LONG</v>
      </c>
      <c r="F16" s="133">
        <f>IF($B16="","",VLOOKUP(D16,Destination!$B$2:$E$917,4,0))</f>
        <v>179</v>
      </c>
      <c r="G16" s="133">
        <f t="shared" si="2"/>
        <v>180</v>
      </c>
      <c r="H16" s="408">
        <f>IF($G16="","",INDEX(Cost!$A$2:$G$26,MATCH(G16,Cost!$A$2:$A$26,0),MATCH($H$4,Cost!$A$2:$G$2,0)))</f>
        <v>5047000</v>
      </c>
      <c r="I16" s="142"/>
      <c r="J16" s="142"/>
      <c r="K16" s="142">
        <f t="shared" si="3"/>
        <v>5047000</v>
      </c>
      <c r="L16" s="143"/>
      <c r="M16" s="144"/>
      <c r="N16" s="145"/>
      <c r="O16" s="129"/>
    </row>
    <row r="17" spans="1:111" s="111" customFormat="1" ht="20.25" customHeight="1">
      <c r="A17" s="279">
        <f>IF(C17&lt;&gt;"",COUNTA(C$7:C17),"")</f>
        <v>11</v>
      </c>
      <c r="B17" s="130" t="str">
        <f>IF(NHAP!B590=XE,NHAP!C590,"")</f>
        <v>19/10/16</v>
      </c>
      <c r="C17" s="131">
        <f>IF(NHAP!$B590=XE,NHAP!$D590,"")</f>
        <v>2337</v>
      </c>
      <c r="D17" s="64" t="str">
        <f>IF('0271-8T'!B17="","",VLOOKUP(C17,NHAP!$D$6:$F$909,3,0))</f>
        <v>HAIMY</v>
      </c>
      <c r="E17" s="132" t="str">
        <f>IF($B17="","",VLOOKUP(D17,Destination!$B$3:$E$917,2,0))</f>
        <v>Binh Duong</v>
      </c>
      <c r="F17" s="133">
        <f>IF($B17="","",VLOOKUP(D17,Destination!$B$2:$E$917,4,0))</f>
        <v>10</v>
      </c>
      <c r="G17" s="133">
        <f t="shared" ref="G17:G18" si="4">IF(F17="","",ROUNDUP(F17,-1))</f>
        <v>10</v>
      </c>
      <c r="H17" s="408">
        <f>IF($G17="","",INDEX(Cost!$A$2:$G$26,MATCH(G17,Cost!$A$2:$A$26,0),MATCH($H$4,Cost!$A$2:$G$2,0)))</f>
        <v>941356</v>
      </c>
      <c r="I17" s="142"/>
      <c r="J17" s="142"/>
      <c r="K17" s="142">
        <f t="shared" ref="K17:K18" si="5">IF(G17="","",H17+I17)</f>
        <v>941356</v>
      </c>
      <c r="L17" s="143"/>
      <c r="M17" s="144"/>
      <c r="N17" s="145"/>
      <c r="O17" s="129"/>
    </row>
    <row r="18" spans="1:111" s="111" customFormat="1" ht="20.25" customHeight="1">
      <c r="A18" s="279">
        <f>IF(C18&lt;&gt;"",COUNTA(C$7:C18),"")</f>
        <v>12</v>
      </c>
      <c r="B18" s="130" t="str">
        <f>IF(NHAP!B639=XE,NHAP!C639,"")</f>
        <v>20/10/16</v>
      </c>
      <c r="C18" s="131">
        <f>IF(NHAP!$B639=XE,NHAP!$D639,"")</f>
        <v>2378</v>
      </c>
      <c r="D18" s="64" t="str">
        <f>IF('0271-8T'!B18="","",VLOOKUP(C18,NHAP!$D$6:$F$909,3,0))</f>
        <v>TUONG AN1</v>
      </c>
      <c r="E18" s="132" t="str">
        <f>IF($B18="","",VLOOKUP(D18,Destination!$B$3:$E$917,2,0))</f>
        <v>Vung Tau</v>
      </c>
      <c r="F18" s="133">
        <f>IF($B18="","",VLOOKUP(D18,Destination!$B$2:$E$917,4,0))</f>
        <v>100</v>
      </c>
      <c r="G18" s="133">
        <f t="shared" si="4"/>
        <v>100</v>
      </c>
      <c r="H18" s="408">
        <f>IF($G18="","",INDEX(Cost!$A$2:$G$26,MATCH(G18,Cost!$A$2:$A$26,0),MATCH($H$4,Cost!$A$2:$G$2,0)))</f>
        <v>1868569</v>
      </c>
      <c r="I18" s="142"/>
      <c r="J18" s="142"/>
      <c r="K18" s="142">
        <f t="shared" si="5"/>
        <v>1868569</v>
      </c>
      <c r="L18" s="143"/>
      <c r="M18" s="144"/>
      <c r="N18" s="145"/>
      <c r="O18" s="129"/>
    </row>
    <row r="19" spans="1:111" s="111" customFormat="1" ht="20.25" customHeight="1">
      <c r="A19" s="279">
        <f>IF(C19&lt;&gt;"",COUNTA(C$7:C19),"")</f>
        <v>13</v>
      </c>
      <c r="B19" s="130" t="str">
        <f>IF(NHAP!B653=XE,NHAP!C653,"")</f>
        <v>21/10/16</v>
      </c>
      <c r="C19" s="131">
        <f>IF(NHAP!$B653=XE,NHAP!$D653,"")</f>
        <v>2445</v>
      </c>
      <c r="D19" s="64" t="str">
        <f>IF('0271-8T'!B19="","",VLOOKUP(C19,NHAP!$D$6:$F$909,3,0))</f>
        <v>TUONG AN1</v>
      </c>
      <c r="E19" s="132" t="str">
        <f>IF($B19="","",VLOOKUP(D19,Destination!$B$3:$E$917,2,0))</f>
        <v>Vung Tau</v>
      </c>
      <c r="F19" s="133">
        <f>IF($B19="","",VLOOKUP(D19,Destination!$B$2:$E$917,4,0))</f>
        <v>100</v>
      </c>
      <c r="G19" s="133">
        <f t="shared" ref="G19" si="6">IF(F19="","",ROUNDUP(F19,-1))</f>
        <v>100</v>
      </c>
      <c r="H19" s="408">
        <f>IF($G19="","",INDEX(Cost!$A$2:$G$26,MATCH(G19,Cost!$A$2:$A$26,0),MATCH($H$4,Cost!$A$2:$G$2,0)))</f>
        <v>1868569</v>
      </c>
      <c r="I19" s="142"/>
      <c r="J19" s="142"/>
      <c r="K19" s="142">
        <f t="shared" ref="K19" si="7">IF(G19="","",H19+I19)</f>
        <v>1868569</v>
      </c>
      <c r="L19" s="143"/>
      <c r="M19" s="144"/>
      <c r="N19" s="145"/>
      <c r="O19" s="129"/>
    </row>
    <row r="20" spans="1:111" s="110" customFormat="1" ht="21.75" customHeight="1">
      <c r="A20" s="279">
        <f>IF(C20&lt;&gt;"",COUNTA(C$7:C20),"")</f>
        <v>14</v>
      </c>
      <c r="B20" s="130" t="str">
        <f>IF(NHAP!B732=XE,NHAP!C732,"")</f>
        <v>24/10/16</v>
      </c>
      <c r="C20" s="131">
        <f>IF(NHAP!$B732=XE,NHAP!$D732,"")</f>
        <v>2525</v>
      </c>
      <c r="D20" s="64" t="str">
        <f>IF('0271-8T'!B20="","",VLOOKUP(C20,NHAP!$D$6:$F$909,3,0))</f>
        <v>TUONG AN1</v>
      </c>
      <c r="E20" s="132" t="str">
        <f>IF($B20="","",VLOOKUP(D20,Destination!$B$3:$E$917,2,0))</f>
        <v>Vung Tau</v>
      </c>
      <c r="F20" s="133">
        <f>IF($B20="","",VLOOKUP(D20,Destination!$B$2:$E$917,4,0))</f>
        <v>100</v>
      </c>
      <c r="G20" s="133">
        <f t="shared" ref="G20" si="8">IF(F20="","",ROUNDUP(F20,-1))</f>
        <v>100</v>
      </c>
      <c r="H20" s="408">
        <f>IF($G20="","",INDEX(Cost!$A$2:$G$26,MATCH(G20,Cost!$A$2:$A$26,0),MATCH($H$4,Cost!$A$2:$G$2,0)))</f>
        <v>1868569</v>
      </c>
      <c r="I20" s="142"/>
      <c r="J20" s="142"/>
      <c r="K20" s="142">
        <f t="shared" ref="K20:K21" si="9">IF(G20="","",H20+I20)</f>
        <v>1868569</v>
      </c>
      <c r="L20" s="143"/>
      <c r="M20" s="144"/>
      <c r="N20" s="145"/>
      <c r="O20" s="129"/>
    </row>
    <row r="21" spans="1:111" s="112" customFormat="1" ht="21.75" customHeight="1">
      <c r="A21" s="279">
        <f>IF(C21&lt;&gt;"",COUNTA(C$7:C21),"")</f>
        <v>15</v>
      </c>
      <c r="B21" s="130" t="str">
        <f>IF(NHAP!B776=XE,NHAP!C776,"")</f>
        <v>26/10/16</v>
      </c>
      <c r="C21" s="131">
        <f>IF(NHAP!$B776=XE,NHAP!$D776,"")</f>
        <v>2962</v>
      </c>
      <c r="D21" s="64" t="str">
        <f>IF('0271-8T'!B21="","",VLOOKUP(C21,NHAP!$D$6:$F$909,3,0))</f>
        <v>LAVIE</v>
      </c>
      <c r="E21" s="132" t="str">
        <f>IF($B21="","",VLOOKUP(D21,Destination!$B$3:$E$917,2,0))</f>
        <v>Long An</v>
      </c>
      <c r="F21" s="133">
        <f>IF($B21="","",VLOOKUP(D21,Destination!$B$2:$E$917,4,0))</f>
        <v>93</v>
      </c>
      <c r="G21" s="133">
        <f t="shared" ref="G21" si="10">IF(F21="","",ROUNDUP(F21,-1))</f>
        <v>100</v>
      </c>
      <c r="H21" s="408">
        <f>IF($G21="","",INDEX(Cost!$A$2:$G$26,MATCH(G21,Cost!$A$2:$A$26,0),MATCH($H$4,Cost!$A$2:$G$2,0)))</f>
        <v>1868569</v>
      </c>
      <c r="I21" s="142"/>
      <c r="J21" s="142"/>
      <c r="K21" s="142">
        <f t="shared" si="9"/>
        <v>1868569</v>
      </c>
      <c r="L21" s="143"/>
      <c r="M21" s="144"/>
      <c r="N21" s="145"/>
      <c r="O21" s="129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48"/>
    </row>
    <row r="22" spans="1:111" s="113" customFormat="1" ht="21.75" customHeight="1">
      <c r="A22" s="279">
        <f>IF(C22&lt;&gt;"",COUNTA(C$7:C22),"")</f>
        <v>16</v>
      </c>
      <c r="B22" s="130" t="str">
        <f>IF(NHAP!B847=XE,NHAP!C847,"")</f>
        <v>27/10/16</v>
      </c>
      <c r="C22" s="131">
        <f>IF(NHAP!$B847=XE,NHAP!$D847,"")</f>
        <v>3172</v>
      </c>
      <c r="D22" s="64" t="str">
        <f>IF('0271-8T'!B22="","",VLOOKUP(C22,NHAP!$D$6:$F$909,3,0))</f>
        <v>POUYUEN</v>
      </c>
      <c r="E22" s="132" t="str">
        <f>IF($B22="","",VLOOKUP(D22,Destination!$B$3:$E$917,2,0))</f>
        <v>HCM</v>
      </c>
      <c r="F22" s="133">
        <f>IF($B22="","",VLOOKUP(D22,Destination!$B$2:$E$917,4,0))</f>
        <v>55</v>
      </c>
      <c r="G22" s="133">
        <f t="shared" ref="G22:G23" si="11">IF(F22="","",ROUNDUP(F22,-1))</f>
        <v>60</v>
      </c>
      <c r="H22" s="408">
        <f>IF($G22="","",INDEX(Cost!$A$2:$G$26,MATCH(G22,Cost!$A$2:$A$26,0),MATCH($H$4,Cost!$A$2:$G$2,0)))</f>
        <v>1468296</v>
      </c>
      <c r="I22" s="142"/>
      <c r="J22" s="142"/>
      <c r="K22" s="142">
        <f t="shared" ref="K22:K23" si="12">IF(G22="","",H22+I22)</f>
        <v>1468296</v>
      </c>
      <c r="L22" s="143"/>
      <c r="M22" s="144"/>
      <c r="N22" s="145"/>
      <c r="O22" s="12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9"/>
      <c r="BH22" s="149"/>
      <c r="BI22" s="149"/>
      <c r="BJ22" s="149"/>
      <c r="BK22" s="149"/>
      <c r="BL22" s="149"/>
      <c r="BM22" s="149"/>
      <c r="BN22" s="149"/>
      <c r="BO22" s="149"/>
      <c r="BP22" s="149"/>
      <c r="BQ22" s="149"/>
      <c r="BR22" s="149"/>
      <c r="BS22" s="149"/>
      <c r="BT22" s="149"/>
      <c r="BU22" s="149"/>
      <c r="BV22" s="149"/>
      <c r="BW22" s="149"/>
      <c r="BX22" s="149"/>
      <c r="BY22" s="149"/>
      <c r="BZ22" s="149"/>
      <c r="CA22" s="149"/>
      <c r="CB22" s="149"/>
      <c r="CC22" s="149"/>
      <c r="CD22" s="149"/>
      <c r="CE22" s="149"/>
      <c r="CF22" s="149"/>
      <c r="CG22" s="149"/>
      <c r="CH22" s="149"/>
      <c r="CI22" s="149"/>
      <c r="CJ22" s="149"/>
      <c r="CK22" s="149"/>
      <c r="CL22" s="149"/>
      <c r="CM22" s="149"/>
      <c r="CN22" s="149"/>
      <c r="CO22" s="149"/>
      <c r="CP22" s="149"/>
      <c r="CQ22" s="149"/>
      <c r="CR22" s="149"/>
      <c r="CS22" s="149"/>
      <c r="CT22" s="149"/>
      <c r="CU22" s="149"/>
      <c r="CV22" s="149"/>
      <c r="CW22" s="149"/>
      <c r="CX22" s="149"/>
      <c r="CY22" s="149"/>
      <c r="CZ22" s="149"/>
      <c r="DA22" s="149"/>
      <c r="DB22" s="149"/>
      <c r="DC22" s="149"/>
      <c r="DD22" s="149"/>
      <c r="DE22" s="149"/>
      <c r="DF22" s="149"/>
      <c r="DG22" s="149"/>
    </row>
    <row r="23" spans="1:111" s="113" customFormat="1" ht="21.75" customHeight="1">
      <c r="A23" s="279">
        <f>IF(C23&lt;&gt;"",COUNTA(C$7:C23),"")</f>
        <v>17</v>
      </c>
      <c r="B23" s="130" t="str">
        <f>IF(NHAP!B891=XE,NHAP!C891,"")</f>
        <v>28/10/16</v>
      </c>
      <c r="C23" s="131">
        <f>IF(NHAP!$B891=XE,NHAP!$D891,"")</f>
        <v>3241</v>
      </c>
      <c r="D23" s="64" t="str">
        <f>IF('0271-8T'!B23="","",VLOOKUP(C23,NHAP!$D$6:$F$909,3,0))</f>
        <v>NHATKIEN</v>
      </c>
      <c r="E23" s="132" t="str">
        <f>IF($B23="","",VLOOKUP(D23,Destination!$B$3:$E$917,2,0))</f>
        <v>Binh Duong</v>
      </c>
      <c r="F23" s="133">
        <f>IF($B23="","",VLOOKUP(D23,Destination!$B$2:$E$917,4,0))</f>
        <v>25</v>
      </c>
      <c r="G23" s="133">
        <f t="shared" si="11"/>
        <v>30</v>
      </c>
      <c r="H23" s="408">
        <f>IF($G23="","",INDEX(Cost!$A$2:$G$26,MATCH(G23,Cost!$A$2:$A$26,0),MATCH($H$4,Cost!$A$2:$G$2,0)))</f>
        <v>1159225</v>
      </c>
      <c r="I23" s="142"/>
      <c r="J23" s="142"/>
      <c r="K23" s="142">
        <f t="shared" si="12"/>
        <v>1159225</v>
      </c>
      <c r="L23" s="143"/>
      <c r="M23" s="144"/>
      <c r="N23" s="145"/>
      <c r="O23" s="12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49"/>
      <c r="BI23" s="149"/>
      <c r="BJ23" s="149"/>
      <c r="BK23" s="149"/>
      <c r="BL23" s="149"/>
      <c r="BM23" s="149"/>
      <c r="BN23" s="149"/>
      <c r="BO23" s="149"/>
      <c r="BP23" s="149"/>
      <c r="BQ23" s="149"/>
      <c r="BR23" s="149"/>
      <c r="BS23" s="149"/>
      <c r="BT23" s="149"/>
      <c r="BU23" s="149"/>
      <c r="BV23" s="149"/>
      <c r="BW23" s="149"/>
      <c r="BX23" s="149"/>
      <c r="BY23" s="149"/>
      <c r="BZ23" s="149"/>
      <c r="CA23" s="149"/>
      <c r="CB23" s="149"/>
      <c r="CC23" s="149"/>
      <c r="CD23" s="149"/>
      <c r="CE23" s="149"/>
      <c r="CF23" s="149"/>
      <c r="CG23" s="149"/>
      <c r="CH23" s="149"/>
      <c r="CI23" s="149"/>
      <c r="CJ23" s="149"/>
      <c r="CK23" s="149"/>
      <c r="CL23" s="149"/>
      <c r="CM23" s="149"/>
      <c r="CN23" s="149"/>
      <c r="CO23" s="149"/>
      <c r="CP23" s="149"/>
      <c r="CQ23" s="149"/>
      <c r="CR23" s="149"/>
      <c r="CS23" s="149"/>
      <c r="CT23" s="149"/>
      <c r="CU23" s="149"/>
      <c r="CV23" s="149"/>
      <c r="CW23" s="149"/>
      <c r="CX23" s="149"/>
      <c r="CY23" s="149"/>
      <c r="CZ23" s="149"/>
      <c r="DA23" s="149"/>
      <c r="DB23" s="149"/>
      <c r="DC23" s="149"/>
      <c r="DD23" s="149"/>
      <c r="DE23" s="149"/>
      <c r="DF23" s="149"/>
      <c r="DG23" s="149"/>
    </row>
    <row r="24" spans="1:111" s="114" customFormat="1" ht="24" customHeight="1">
      <c r="A24" s="151">
        <f>COUNT(A7:A23)</f>
        <v>17</v>
      </c>
      <c r="B24" s="433" t="s">
        <v>144</v>
      </c>
      <c r="C24" s="433"/>
      <c r="D24" s="433"/>
      <c r="E24" s="434"/>
      <c r="F24" s="152"/>
      <c r="G24" s="152"/>
      <c r="H24" s="408"/>
      <c r="I24" s="161"/>
      <c r="J24" s="161"/>
      <c r="K24" s="414">
        <f>SUBTOTAL(9,K7:K23)</f>
        <v>33749938</v>
      </c>
      <c r="L24" s="162"/>
      <c r="M24" s="162"/>
      <c r="N24" s="163"/>
      <c r="O24" s="164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  <c r="AA24" s="165"/>
      <c r="AB24" s="165"/>
      <c r="AC24" s="165"/>
      <c r="AD24" s="165"/>
      <c r="AE24" s="165"/>
      <c r="AF24" s="165"/>
      <c r="AG24" s="170"/>
      <c r="AH24" s="170"/>
      <c r="AI24" s="170"/>
      <c r="AJ24" s="170"/>
      <c r="AK24" s="170"/>
      <c r="AL24" s="170"/>
      <c r="AM24" s="170"/>
      <c r="AN24" s="170"/>
      <c r="AO24" s="170"/>
      <c r="AP24" s="170"/>
      <c r="AQ24" s="170"/>
      <c r="AR24" s="170"/>
      <c r="AS24" s="170"/>
      <c r="AT24" s="170"/>
      <c r="AU24" s="170"/>
      <c r="AV24" s="170"/>
      <c r="AW24" s="170"/>
      <c r="AX24" s="170"/>
      <c r="AY24" s="170"/>
      <c r="AZ24" s="170"/>
      <c r="BA24" s="170"/>
      <c r="BB24" s="170"/>
      <c r="BC24" s="170"/>
      <c r="BD24" s="170"/>
      <c r="BE24" s="170"/>
      <c r="BF24" s="170"/>
      <c r="BG24" s="170"/>
      <c r="BH24" s="170"/>
      <c r="BI24" s="170"/>
      <c r="BJ24" s="170"/>
      <c r="BK24" s="170"/>
      <c r="BL24" s="170"/>
      <c r="BM24" s="170"/>
      <c r="BN24" s="170"/>
      <c r="BO24" s="170"/>
      <c r="BP24" s="170"/>
      <c r="BQ24" s="170"/>
      <c r="BR24" s="170"/>
      <c r="BS24" s="170"/>
      <c r="BT24" s="170"/>
      <c r="BU24" s="170"/>
      <c r="BV24" s="170"/>
      <c r="BW24" s="170"/>
      <c r="BX24" s="170"/>
      <c r="BY24" s="170"/>
      <c r="BZ24" s="170"/>
      <c r="CA24" s="170"/>
      <c r="CB24" s="170"/>
      <c r="CC24" s="170"/>
      <c r="CD24" s="170"/>
      <c r="CE24" s="170"/>
      <c r="CF24" s="170"/>
      <c r="CG24" s="170"/>
      <c r="CH24" s="170"/>
      <c r="CI24" s="170"/>
      <c r="CJ24" s="170"/>
      <c r="CK24" s="170"/>
      <c r="CL24" s="170"/>
      <c r="CM24" s="170"/>
      <c r="CN24" s="170"/>
      <c r="CO24" s="170"/>
      <c r="CP24" s="170"/>
      <c r="CQ24" s="170"/>
      <c r="CR24" s="170"/>
      <c r="CS24" s="170"/>
      <c r="CT24" s="170"/>
      <c r="CU24" s="170"/>
      <c r="CV24" s="170"/>
      <c r="CW24" s="170"/>
      <c r="CX24" s="170"/>
      <c r="CY24" s="170"/>
      <c r="CZ24" s="170"/>
      <c r="DA24" s="170"/>
      <c r="DB24" s="170"/>
      <c r="DC24" s="170"/>
      <c r="DD24" s="170"/>
      <c r="DE24" s="170"/>
      <c r="DF24" s="170"/>
      <c r="DG24" s="170"/>
    </row>
    <row r="25" spans="1:111" s="114" customFormat="1" ht="11.25" customHeight="1">
      <c r="A25" s="153"/>
      <c r="B25" s="154"/>
      <c r="C25" s="154"/>
      <c r="D25" s="154"/>
      <c r="E25" s="154"/>
      <c r="F25" s="155"/>
      <c r="G25" s="155"/>
      <c r="H25" s="155"/>
      <c r="I25" s="155"/>
      <c r="J25" s="155"/>
      <c r="K25" s="155"/>
      <c r="L25" s="166"/>
      <c r="M25" s="166"/>
      <c r="N25" s="153"/>
      <c r="O25" s="165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65"/>
      <c r="AA25" s="165"/>
      <c r="AB25" s="165"/>
      <c r="AC25" s="165"/>
      <c r="AD25" s="165"/>
      <c r="AE25" s="165"/>
      <c r="AF25" s="165"/>
      <c r="AG25" s="165"/>
      <c r="AH25" s="165"/>
      <c r="AI25" s="165"/>
      <c r="AJ25" s="165"/>
      <c r="AK25" s="165"/>
      <c r="AL25" s="165"/>
      <c r="AM25" s="165"/>
      <c r="AN25" s="165"/>
      <c r="AO25" s="165"/>
      <c r="AP25" s="165"/>
      <c r="AQ25" s="165"/>
      <c r="AR25" s="165"/>
      <c r="AS25" s="165"/>
      <c r="AT25" s="165"/>
      <c r="AU25" s="165"/>
      <c r="AV25" s="165"/>
      <c r="AW25" s="165"/>
      <c r="AX25" s="165"/>
      <c r="AY25" s="165"/>
      <c r="AZ25" s="165"/>
      <c r="BA25" s="165"/>
      <c r="BB25" s="165"/>
      <c r="BC25" s="165"/>
      <c r="BD25" s="165"/>
      <c r="BE25" s="165"/>
      <c r="BF25" s="165"/>
      <c r="BG25" s="165"/>
      <c r="BH25" s="165"/>
      <c r="BI25" s="165"/>
      <c r="BJ25" s="165"/>
      <c r="BK25" s="165"/>
      <c r="BL25" s="165"/>
      <c r="BM25" s="165"/>
      <c r="BN25" s="165"/>
      <c r="BO25" s="165"/>
      <c r="BP25" s="165"/>
      <c r="BQ25" s="165"/>
      <c r="BR25" s="165"/>
      <c r="BS25" s="165"/>
      <c r="BT25" s="165"/>
      <c r="BU25" s="165"/>
      <c r="BV25" s="165"/>
      <c r="BW25" s="165"/>
      <c r="BX25" s="165"/>
      <c r="BY25" s="165"/>
      <c r="BZ25" s="165"/>
      <c r="CA25" s="165"/>
      <c r="CB25" s="165"/>
      <c r="CC25" s="165"/>
      <c r="CD25" s="165"/>
      <c r="CE25" s="165"/>
      <c r="CF25" s="165"/>
      <c r="CG25" s="165"/>
      <c r="CH25" s="165"/>
      <c r="CI25" s="165"/>
      <c r="CJ25" s="165"/>
      <c r="CK25" s="165"/>
      <c r="CL25" s="165"/>
      <c r="CM25" s="165"/>
      <c r="CN25" s="165"/>
      <c r="CO25" s="165"/>
      <c r="CP25" s="165"/>
      <c r="CQ25" s="165"/>
      <c r="CR25" s="165"/>
      <c r="CS25" s="165"/>
      <c r="CT25" s="165"/>
      <c r="CU25" s="165"/>
      <c r="CV25" s="165"/>
      <c r="CW25" s="165"/>
      <c r="CX25" s="165"/>
      <c r="CY25" s="165"/>
      <c r="CZ25" s="165"/>
      <c r="DA25" s="165"/>
      <c r="DB25" s="165"/>
      <c r="DC25" s="165"/>
      <c r="DD25" s="165"/>
      <c r="DE25" s="165"/>
      <c r="DF25" s="165"/>
      <c r="DG25" s="165"/>
    </row>
    <row r="26" spans="1:111" ht="13.5" customHeight="1">
      <c r="D26" s="115"/>
      <c r="E26" s="115"/>
      <c r="F26" s="115"/>
      <c r="G26" s="115"/>
      <c r="I26" s="167" t="s">
        <v>145</v>
      </c>
      <c r="K26" s="41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</row>
    <row r="27" spans="1:111" ht="13.5" customHeight="1">
      <c r="D27" s="156" t="s">
        <v>146</v>
      </c>
      <c r="E27" s="157"/>
      <c r="F27" s="424" t="s">
        <v>147</v>
      </c>
      <c r="G27" s="424"/>
      <c r="I27" s="167" t="s">
        <v>148</v>
      </c>
      <c r="K27" s="168">
        <f>A$24</f>
        <v>17</v>
      </c>
    </row>
    <row r="28" spans="1:111" ht="13.5" customHeight="1">
      <c r="D28" s="116"/>
      <c r="E28" s="116"/>
      <c r="G28" s="115"/>
      <c r="I28" s="167"/>
      <c r="K28" s="169"/>
    </row>
    <row r="29" spans="1:111" ht="13.5" customHeight="1">
      <c r="D29" s="158"/>
      <c r="E29" s="159"/>
      <c r="F29" s="160"/>
      <c r="G29" s="115"/>
      <c r="I29" s="167" t="s">
        <v>149</v>
      </c>
      <c r="K29" s="168">
        <f>K24</f>
        <v>33749938</v>
      </c>
    </row>
    <row r="30" spans="1:111" ht="13.5" customHeight="1">
      <c r="D30" s="158"/>
      <c r="E30" s="159"/>
      <c r="F30" s="160"/>
      <c r="G30" s="115"/>
      <c r="I30" s="167"/>
    </row>
    <row r="31" spans="1:111" ht="13.5" customHeight="1">
      <c r="D31" s="158"/>
      <c r="E31" s="159"/>
      <c r="F31" s="160"/>
    </row>
  </sheetData>
  <autoFilter ref="A6:DG23"/>
  <mergeCells count="4">
    <mergeCell ref="D4:E4"/>
    <mergeCell ref="B24:E24"/>
    <mergeCell ref="F27:G27"/>
    <mergeCell ref="A5:I5"/>
  </mergeCells>
  <conditionalFormatting sqref="C24:C1048576 C1:C4 C6">
    <cfRule type="duplicateValues" dxfId="1" priority="2"/>
  </conditionalFormatting>
  <conditionalFormatting sqref="C5">
    <cfRule type="duplicateValues" dxfId="0" priority="1"/>
  </conditionalFormatting>
  <printOptions horizontalCentered="1"/>
  <pageMargins left="0.2" right="0.18888888888888899" top="0.72916666699999999" bottom="0.75" header="0.2" footer="0.1888888888888889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22</vt:i4>
      </vt:variant>
    </vt:vector>
  </HeadingPairs>
  <TitlesOfParts>
    <vt:vector size="38" baseType="lpstr">
      <vt:lpstr>list</vt:lpstr>
      <vt:lpstr>trong tai xe</vt:lpstr>
      <vt:lpstr>NHAP</vt:lpstr>
      <vt:lpstr>XE APV GIAO HANG TAN A</vt:lpstr>
      <vt:lpstr>14459-1.2T</vt:lpstr>
      <vt:lpstr>34439-1.2T (2)</vt:lpstr>
      <vt:lpstr>2634-5T1</vt:lpstr>
      <vt:lpstr>71306-8T</vt:lpstr>
      <vt:lpstr>0271-8T</vt:lpstr>
      <vt:lpstr>XE ALCAMAX GIAO HANG TAN A</vt:lpstr>
      <vt:lpstr>Total</vt:lpstr>
      <vt:lpstr>khach hang duoi 10km</vt:lpstr>
      <vt:lpstr>Destination</vt:lpstr>
      <vt:lpstr>DES.PAC</vt:lpstr>
      <vt:lpstr>Cost</vt:lpstr>
      <vt:lpstr>Sheet1</vt:lpstr>
      <vt:lpstr>NHAP!Criteria</vt:lpstr>
      <vt:lpstr>'XE APV GIAO HANG TAN A'!Criteria</vt:lpstr>
      <vt:lpstr>'0271-8T'!Print_Area</vt:lpstr>
      <vt:lpstr>'14459-1.2T'!Print_Area</vt:lpstr>
      <vt:lpstr>'2634-5T1'!Print_Area</vt:lpstr>
      <vt:lpstr>'34439-1.2T (2)'!Print_Area</vt:lpstr>
      <vt:lpstr>'71306-8T'!Print_Area</vt:lpstr>
      <vt:lpstr>Total!Print_Area</vt:lpstr>
      <vt:lpstr>'XE APV GIAO HANG TAN A'!Print_Area</vt:lpstr>
      <vt:lpstr>'0271-8T'!Print_Titles</vt:lpstr>
      <vt:lpstr>'14459-1.2T'!Print_Titles</vt:lpstr>
      <vt:lpstr>'2634-5T1'!Print_Titles</vt:lpstr>
      <vt:lpstr>'34439-1.2T (2)'!Print_Titles</vt:lpstr>
      <vt:lpstr>'71306-8T'!Print_Titles</vt:lpstr>
      <vt:lpstr>Destination!Print_Titles</vt:lpstr>
      <vt:lpstr>NHAP!Print_Titles</vt:lpstr>
      <vt:lpstr>'XE APV GIAO HANG TAN A'!Print_Titles</vt:lpstr>
      <vt:lpstr>'0271-8T'!XE</vt:lpstr>
      <vt:lpstr>'14459-1.2T'!XE</vt:lpstr>
      <vt:lpstr>'2634-5T1'!XE</vt:lpstr>
      <vt:lpstr>'34439-1.2T (2)'!XE</vt:lpstr>
      <vt:lpstr>'71306-8T'!XE</vt:lpstr>
    </vt:vector>
  </TitlesOfParts>
  <Company>KT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PHANVANLANH</dc:creator>
  <cp:lastModifiedBy>ASUS</cp:lastModifiedBy>
  <cp:lastPrinted>2016-11-11T02:00:24Z</cp:lastPrinted>
  <dcterms:created xsi:type="dcterms:W3CDTF">2001-12-31T21:28:00Z</dcterms:created>
  <dcterms:modified xsi:type="dcterms:W3CDTF">2016-11-25T03:21:06Z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1033-10.1.0.5783</vt:lpwstr>
  </property>
</Properties>
</file>