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740" firstSheet="2" activeTab="2"/>
  </bookViews>
  <sheets>
    <sheet name="函数快速查询手册" sheetId="1" r:id="rId1"/>
    <sheet name="函数索引" sheetId="3" r:id="rId2"/>
    <sheet name="目录" sheetId="2" r:id="rId3"/>
    <sheet name="IF" sheetId="7" r:id="rId4"/>
    <sheet name="AND" sheetId="8" r:id="rId5"/>
    <sheet name="OR" sheetId="9" r:id="rId6"/>
    <sheet name="NOT" sheetId="10" r:id="rId7"/>
    <sheet name="COUNT" sheetId="11" r:id="rId8"/>
    <sheet name="COUNTA" sheetId="12" r:id="rId9"/>
    <sheet name="COUNTBLANK" sheetId="13" r:id="rId10"/>
    <sheet name="AVERAGE" sheetId="15" r:id="rId11"/>
    <sheet name="RANK" sheetId="16" r:id="rId12"/>
    <sheet name="VALUE" sheetId="17" r:id="rId13"/>
    <sheet name="LEN" sheetId="18" r:id="rId14"/>
    <sheet name="CONCATENATE" sheetId="19" r:id="rId15"/>
    <sheet name="LEFT" sheetId="20" r:id="rId16"/>
    <sheet name="RIGHT" sheetId="21" r:id="rId17"/>
    <sheet name="MID" sheetId="22" r:id="rId18"/>
    <sheet name="CHAR" sheetId="23" r:id="rId19"/>
    <sheet name="VLOOKUP" sheetId="24" r:id="rId20"/>
    <sheet name="HLOOKUP" sheetId="25" r:id="rId21"/>
    <sheet name="LOOKUP" sheetId="27" r:id="rId22"/>
    <sheet name="MATCH" sheetId="28" r:id="rId23"/>
    <sheet name="OFFSET" sheetId="29" r:id="rId24"/>
    <sheet name="INDEX" sheetId="31" r:id="rId25"/>
    <sheet name="CHOOSE" sheetId="32" r:id="rId26"/>
    <sheet name="ADDRESS" sheetId="33" r:id="rId27"/>
    <sheet name="COLUMN" sheetId="34" r:id="rId28"/>
    <sheet name="ROW" sheetId="35" r:id="rId29"/>
    <sheet name="HYPERLINK" sheetId="36" r:id="rId30"/>
    <sheet name="DATE" sheetId="37" r:id="rId31"/>
    <sheet name="EDATE" sheetId="38" r:id="rId32"/>
    <sheet name="WORKDAY" sheetId="39" r:id="rId33"/>
    <sheet name="NETWORKDAYS" sheetId="40" r:id="rId34"/>
    <sheet name="DATEDIF" sheetId="41" r:id="rId35"/>
    <sheet name="DAYS360" sheetId="42" r:id="rId36"/>
    <sheet name="WEEKNUM" sheetId="43" r:id="rId37"/>
    <sheet name="DATEVALUE" sheetId="44" r:id="rId38"/>
    <sheet name="TODAY" sheetId="45" r:id="rId39"/>
    <sheet name="NOW" sheetId="46" r:id="rId40"/>
    <sheet name="YEAR" sheetId="47" r:id="rId41"/>
    <sheet name="MONTH" sheetId="48" r:id="rId42"/>
    <sheet name="DAY" sheetId="49" r:id="rId43"/>
    <sheet name="WEEKDAY" sheetId="50" r:id="rId44"/>
    <sheet name="HOUR" sheetId="51" r:id="rId45"/>
    <sheet name="MINUTE" sheetId="52" r:id="rId46"/>
    <sheet name="SECOND" sheetId="53" r:id="rId47"/>
    <sheet name="ISBLANK" sheetId="54" r:id="rId48"/>
    <sheet name="ISERROR" sheetId="55" r:id="rId49"/>
    <sheet name="ISERR" sheetId="56" r:id="rId50"/>
    <sheet name="ISNA" sheetId="57" r:id="rId51"/>
    <sheet name="ISODD" sheetId="58" r:id="rId52"/>
    <sheet name="ISLOGICAL" sheetId="59" r:id="rId53"/>
    <sheet name="ISNONTEXT" sheetId="60" r:id="rId54"/>
    <sheet name="ISNUMBER" sheetId="61" r:id="rId55"/>
    <sheet name="ISREF" sheetId="62" r:id="rId56"/>
    <sheet name="NA" sheetId="63" r:id="rId57"/>
    <sheet name="TYPE" sheetId="65" r:id="rId58"/>
    <sheet name="ERROR.TYPE" sheetId="66" r:id="rId59"/>
    <sheet name="CELL" sheetId="67" r:id="rId60"/>
    <sheet name="N" sheetId="69" r:id="rId61"/>
    <sheet name="INFO" sheetId="70" r:id="rId62"/>
    <sheet name="FORMULATEXT" sheetId="71" r:id="rId63"/>
    <sheet name="SUM" sheetId="72" r:id="rId64"/>
    <sheet name="SUMIFS" sheetId="73" r:id="rId65"/>
    <sheet name="COUNTIFS" sheetId="75" r:id="rId66"/>
    <sheet name="SUMPRODUCT" sheetId="76" r:id="rId67"/>
    <sheet name="INT" sheetId="78" r:id="rId68"/>
    <sheet name="TRUNC" sheetId="79" r:id="rId69"/>
    <sheet name="ROUNDDOWN" sheetId="80" r:id="rId70"/>
    <sheet name="ROUNDUP" sheetId="81" r:id="rId71"/>
    <sheet name="ROUND" sheetId="82" r:id="rId72"/>
    <sheet name="FLOOR" sheetId="83" r:id="rId73"/>
    <sheet name="CEILING" sheetId="84" r:id="rId74"/>
    <sheet name="MROUND" sheetId="85" r:id="rId75"/>
    <sheet name="EVEN" sheetId="86" r:id="rId76"/>
    <sheet name="ODD" sheetId="87" r:id="rId77"/>
    <sheet name="MOD" sheetId="89" r:id="rId78"/>
    <sheet name="ABS" sheetId="91" r:id="rId79"/>
    <sheet name="SIGN" sheetId="92" r:id="rId80"/>
    <sheet name="RAND" sheetId="93" r:id="rId81"/>
    <sheet name="RANDBETWEEN" sheetId="95" r:id="rId82"/>
  </sheets>
  <externalReferences>
    <externalReference r:id="rId83"/>
  </externalReferences>
  <definedNames>
    <definedName name="嵌套函数">[1]IF!$G$51</definedName>
  </definedNames>
  <calcPr calcId="144525"/>
</workbook>
</file>

<file path=xl/sharedStrings.xml><?xml version="1.0" encoding="utf-8"?>
<sst xmlns="http://schemas.openxmlformats.org/spreadsheetml/2006/main" count="3353" uniqueCount="1800">
  <si>
    <t>非常感谢爱学习的您与我们相遇，谢谢热爱学习的您，原与您一同进步。</t>
  </si>
  <si>
    <t>原创课程，请勿用于任何商业用途，转载请注明出处，谢谢。</t>
  </si>
  <si>
    <r>
      <rPr>
        <sz val="11"/>
        <color theme="0"/>
        <rFont val="微软雅黑"/>
        <charset val="134"/>
      </rPr>
      <t>本手册由：</t>
    </r>
    <r>
      <rPr>
        <b/>
        <sz val="14"/>
        <color theme="0"/>
        <rFont val="微软雅黑"/>
        <charset val="134"/>
      </rPr>
      <t xml:space="preserve">表姐凌祯  </t>
    </r>
    <r>
      <rPr>
        <sz val="11"/>
        <color theme="0"/>
        <rFont val="微软雅黑"/>
        <charset val="134"/>
      </rPr>
      <t>整理、汇总</t>
    </r>
  </si>
  <si>
    <t>表姐凌祯</t>
  </si>
  <si>
    <t>微信号：lingzhen08300925</t>
  </si>
  <si>
    <t>邮箱：348902122@qq.com</t>
  </si>
  <si>
    <r>
      <rPr>
        <b/>
        <sz val="26"/>
        <color rgb="FF0F9D87"/>
        <rFont val="微软雅黑"/>
        <charset val="134"/>
      </rPr>
      <t xml:space="preserve">       函 数 清 单</t>
    </r>
    <r>
      <rPr>
        <sz val="14"/>
        <color rgb="FF0F9D87"/>
        <rFont val="微软雅黑"/>
        <charset val="134"/>
      </rPr>
      <t>（按字母索引）</t>
    </r>
  </si>
  <si>
    <t>函数索引</t>
  </si>
  <si>
    <t>函数说明</t>
  </si>
  <si>
    <t>ABS</t>
  </si>
  <si>
    <t>返回参数的绝对值</t>
  </si>
  <si>
    <t>ACCRINT</t>
  </si>
  <si>
    <t>返回定期付息有价证券的应计利息</t>
  </si>
  <si>
    <t>ACCRINTM</t>
  </si>
  <si>
    <t>返回到期一次性付息有价证券的应计利息</t>
  </si>
  <si>
    <t>ACOS</t>
  </si>
  <si>
    <t>返回数字的反余弦值</t>
  </si>
  <si>
    <t>ACOSH</t>
  </si>
  <si>
    <t>返回参数的反双曲余弦值</t>
  </si>
  <si>
    <t>ADDRESS</t>
  </si>
  <si>
    <t>通过行号和列号返回单元格引用</t>
  </si>
  <si>
    <t>AMORDEGRC</t>
  </si>
  <si>
    <t>返回每个会计期间的折旧值.此函数是为法国会计系统提供的</t>
  </si>
  <si>
    <t>AMORLINC</t>
  </si>
  <si>
    <t>返回每个会计期间的折旧值,该函数为法国会计系统提供</t>
  </si>
  <si>
    <t>AND</t>
  </si>
  <si>
    <t>查看是否满足所有条件</t>
  </si>
  <si>
    <t>AREAS</t>
  </si>
  <si>
    <t>计算指定范围的领域数</t>
  </si>
  <si>
    <t>ASC</t>
  </si>
  <si>
    <t>将字符串中的全角英文字母转换为半角字符</t>
  </si>
  <si>
    <t>ASIN</t>
  </si>
  <si>
    <t>返回参数的反正弦值</t>
  </si>
  <si>
    <t>ASINH</t>
  </si>
  <si>
    <t>返回参数的反双曲正弦值</t>
  </si>
  <si>
    <t>ATAN</t>
  </si>
  <si>
    <t>返回参数的反正切值</t>
  </si>
  <si>
    <t>ATAN2</t>
  </si>
  <si>
    <t>返回给定的X及Y坐标值的反正切值</t>
  </si>
  <si>
    <t>ATANH</t>
  </si>
  <si>
    <t>返回参数的反双曲正切值</t>
  </si>
  <si>
    <t>AVEDEV</t>
  </si>
  <si>
    <t>返回平均偏差</t>
  </si>
  <si>
    <t>AVERAGE</t>
  </si>
  <si>
    <t>返回参数算术平均值</t>
  </si>
  <si>
    <t>AVERAGEA</t>
  </si>
  <si>
    <t>计算参数所有数值的算数平均值</t>
  </si>
  <si>
    <t>BAHTTEXT</t>
  </si>
  <si>
    <t>将数值转换为泰语的货币显示形式</t>
  </si>
  <si>
    <t>BESSELI</t>
  </si>
  <si>
    <r>
      <rPr>
        <sz val="10"/>
        <rFont val="微软雅黑"/>
        <charset val="134"/>
      </rPr>
      <t>返回第1种修正Bessel函数值K</t>
    </r>
    <r>
      <rPr>
        <vertAlign val="subscript"/>
        <sz val="12"/>
        <rFont val="微软雅黑"/>
        <charset val="134"/>
      </rPr>
      <t>n</t>
    </r>
    <r>
      <rPr>
        <sz val="12"/>
        <rFont val="微软雅黑"/>
        <charset val="134"/>
      </rPr>
      <t>(x)</t>
    </r>
  </si>
  <si>
    <t>BESSELJ</t>
  </si>
  <si>
    <t>返回第1种Bessel函数值Kn(x)</t>
  </si>
  <si>
    <t>BESSELK</t>
  </si>
  <si>
    <r>
      <rPr>
        <sz val="10"/>
        <rFont val="微软雅黑"/>
        <charset val="134"/>
      </rPr>
      <t>返回第2种修正Bessel函数值K</t>
    </r>
    <r>
      <rPr>
        <vertAlign val="subscript"/>
        <sz val="12"/>
        <rFont val="微软雅黑"/>
        <charset val="134"/>
      </rPr>
      <t>n</t>
    </r>
    <r>
      <rPr>
        <sz val="12"/>
        <rFont val="微软雅黑"/>
        <charset val="134"/>
      </rPr>
      <t>(x)</t>
    </r>
  </si>
  <si>
    <t>BESSELY</t>
  </si>
  <si>
    <t>返回第2种Bessel函数值Kn(x)</t>
  </si>
  <si>
    <t>BETADIST</t>
  </si>
  <si>
    <t>返回Beta分布累积函数的函数值</t>
  </si>
  <si>
    <t>BETAINV</t>
  </si>
  <si>
    <t>返回Beta分布累积函数的反函数值</t>
  </si>
  <si>
    <t>BIN2DEC</t>
  </si>
  <si>
    <t>将二进制数转换为十进数</t>
  </si>
  <si>
    <t>BIN2HEX</t>
  </si>
  <si>
    <t>将二进制数转换为十六进数</t>
  </si>
  <si>
    <t>BIN2OCT</t>
  </si>
  <si>
    <t>将二进制数转换为八进数</t>
  </si>
  <si>
    <t>BINOMDIST</t>
  </si>
  <si>
    <t>返回一元二项式分布的概率值</t>
  </si>
  <si>
    <t>CALL</t>
  </si>
  <si>
    <t>调用DLL中所含的过程</t>
  </si>
  <si>
    <t>CEILNG</t>
  </si>
  <si>
    <t>将参数Number沿绝对值增大的方向,舍入为最接通近的整数或基数</t>
  </si>
  <si>
    <t>CELL</t>
  </si>
  <si>
    <t>返回单元格的信息</t>
  </si>
  <si>
    <t>CHAR</t>
  </si>
  <si>
    <t>返回对应于文字代码的字符</t>
  </si>
  <si>
    <t>CHIDIST</t>
  </si>
  <si>
    <t>返回 2分布的单尾概率</t>
  </si>
  <si>
    <t>CHINV</t>
  </si>
  <si>
    <t>返回 2分布单尾概率的反函数</t>
  </si>
  <si>
    <t>CHITEST</t>
  </si>
  <si>
    <t>返回独立性检验值</t>
  </si>
  <si>
    <t>CHOOSE</t>
  </si>
  <si>
    <t>从参数列表中选择值</t>
  </si>
  <si>
    <t>CLEAN</t>
  </si>
  <si>
    <t>删除文本中不能打印的字符</t>
  </si>
  <si>
    <t>CODE</t>
  </si>
  <si>
    <t>返回数字代码</t>
  </si>
  <si>
    <t>COLUMN</t>
  </si>
  <si>
    <t>返回列编号</t>
  </si>
  <si>
    <t>COLUMNS</t>
  </si>
  <si>
    <t>返回列数</t>
  </si>
  <si>
    <t>COMBIN</t>
  </si>
  <si>
    <t>计算组合数或二项系数</t>
  </si>
  <si>
    <t>COMPLEX</t>
  </si>
  <si>
    <t>通过实部和虚部构成复数</t>
  </si>
  <si>
    <t>CONCATENATE</t>
  </si>
  <si>
    <t>将若干文字串合并到一个文字串中</t>
  </si>
  <si>
    <t>CONFIDENCE</t>
  </si>
  <si>
    <t>返回数据集的置信区间</t>
  </si>
  <si>
    <t>CONVERT</t>
  </si>
  <si>
    <t>将数字从一个度量系统转换到另一个度量系统中</t>
  </si>
  <si>
    <t>CORREL</t>
  </si>
  <si>
    <t>返回相关系统</t>
  </si>
  <si>
    <t>COS</t>
  </si>
  <si>
    <t>返回给定角度的余弦值</t>
  </si>
  <si>
    <t>COSH</t>
  </si>
  <si>
    <t>返回参数的双曲余弦值</t>
  </si>
  <si>
    <t>COUNT</t>
  </si>
  <si>
    <t>返回日期和数值的个数</t>
  </si>
  <si>
    <t>COUNTA</t>
  </si>
  <si>
    <t>返回参数组中非空值的个数</t>
  </si>
  <si>
    <t>COUNTBLANK</t>
  </si>
  <si>
    <t>返回参数组中空值的个数</t>
  </si>
  <si>
    <t>COUNTIF</t>
  </si>
  <si>
    <t>计算给定区域内满足特定条件的单元格的数目</t>
  </si>
  <si>
    <t>COUPDAYBS</t>
  </si>
  <si>
    <t>返回当前付息期内截止到成交日的天数</t>
  </si>
  <si>
    <t>COUPDAYS</t>
  </si>
  <si>
    <t>返回成交日所在的付息期的天数</t>
  </si>
  <si>
    <t>COUPDAYSNC</t>
  </si>
  <si>
    <t>返回从成交日到下一付息日之间的天数</t>
  </si>
  <si>
    <t>COUPNCD</t>
  </si>
  <si>
    <t>返回成交日过后的下一付息日的日期</t>
  </si>
  <si>
    <t>COUPNUM</t>
  </si>
  <si>
    <t>返回成交日和到期日之间的利息应付次数</t>
  </si>
  <si>
    <t>COUPPCD</t>
  </si>
  <si>
    <t>返回成交日之前的上一付息日的日期</t>
  </si>
  <si>
    <t>COVAR</t>
  </si>
  <si>
    <t>返回协方差</t>
  </si>
  <si>
    <t>CRITBINOM</t>
  </si>
  <si>
    <t>返回使累积二项式分布大于等于临界值的最小值</t>
  </si>
  <si>
    <t>CUMIPMT</t>
  </si>
  <si>
    <t>返回贷款在给定期间累计偿还和利息数额</t>
  </si>
  <si>
    <t>CUMPRINC</t>
  </si>
  <si>
    <t>返回贷款在给定期间累计偿还和本金数额</t>
  </si>
  <si>
    <t>DATE</t>
  </si>
  <si>
    <t>通过年、月或日返回日期</t>
  </si>
  <si>
    <t>DATEDIF</t>
  </si>
  <si>
    <t>计算期间内的天数、月数或年数</t>
  </si>
  <si>
    <t>DATEVALUE</t>
  </si>
  <si>
    <t>将以文字表示的日期转换成系列数</t>
  </si>
  <si>
    <t>DAVERAGE</t>
  </si>
  <si>
    <t>返回满足条件的列的平均</t>
  </si>
  <si>
    <t>DAY</t>
  </si>
  <si>
    <t>从日期中返回"日"</t>
  </si>
  <si>
    <t>DAYS360</t>
  </si>
  <si>
    <t>按照一年360天的算法,返回两日期间相差的天数</t>
  </si>
  <si>
    <t>DB</t>
  </si>
  <si>
    <t>用固定余额递减法算计折旧费</t>
  </si>
  <si>
    <t>DCOUNT</t>
  </si>
  <si>
    <t>返回满足条件的数值的个数</t>
  </si>
  <si>
    <t>DCOUNTA</t>
  </si>
  <si>
    <t>返回满足条件的非空单元格的个数</t>
  </si>
  <si>
    <t>DDB</t>
  </si>
  <si>
    <t>用双倍余额递减法计算折旧费</t>
  </si>
  <si>
    <t>DEC2BIN</t>
  </si>
  <si>
    <t>将十进制数转换为二进制数</t>
  </si>
  <si>
    <t>DEC2HEX</t>
  </si>
  <si>
    <t>将十进制数转换为十六进制数</t>
  </si>
  <si>
    <t>DEC2OCT</t>
  </si>
  <si>
    <t>将十进制数转换为八进制数</t>
  </si>
  <si>
    <t>DEGREES</t>
  </si>
  <si>
    <t>将弧度转换为度</t>
  </si>
  <si>
    <t>DELTA</t>
  </si>
  <si>
    <t>测试两个数值是否相等</t>
  </si>
  <si>
    <t>DEVSQ</t>
  </si>
  <si>
    <t>返回数据点与各自样本均值偏差的平方和</t>
  </si>
  <si>
    <t>DGET</t>
  </si>
  <si>
    <t>寻找满足条件的行</t>
  </si>
  <si>
    <t>DISC</t>
  </si>
  <si>
    <t>返回有价证券的贴现率</t>
  </si>
  <si>
    <t>DMAX</t>
  </si>
  <si>
    <t>返回满足条件的最大值</t>
  </si>
  <si>
    <t>DMIN</t>
  </si>
  <si>
    <t>返回满足条件的最小值</t>
  </si>
  <si>
    <t>DOLLAR</t>
  </si>
  <si>
    <t>将数值带上美元符号和千位分隔符</t>
  </si>
  <si>
    <t>DOLLARDE</t>
  </si>
  <si>
    <t>将按分数表示的美元价格转换为按小数表示</t>
  </si>
  <si>
    <t>DOLLARFR</t>
  </si>
  <si>
    <t>将按小数表示的美元价格转换为按分数表示</t>
  </si>
  <si>
    <t>DPRODUCT</t>
  </si>
  <si>
    <t>返回满足条件的列的积</t>
  </si>
  <si>
    <t>DSTDEV</t>
  </si>
  <si>
    <t>通过满足条件的行返回不偏标准偏差</t>
  </si>
  <si>
    <t>DSTDEVP</t>
  </si>
  <si>
    <t>通过满足条件的行返回标准偏差</t>
  </si>
  <si>
    <t>DSUM</t>
  </si>
  <si>
    <t>返回满足条件的列的合计</t>
  </si>
  <si>
    <t>DURATION</t>
  </si>
  <si>
    <t>返回定期付息有价证券的修正期限</t>
  </si>
  <si>
    <t>DVAR</t>
  </si>
  <si>
    <t>通过满足条件的行返回不偏分散</t>
  </si>
  <si>
    <t>DVARP</t>
  </si>
  <si>
    <t>通过满足条件的行返回分散</t>
  </si>
  <si>
    <t>EDATE</t>
  </si>
  <si>
    <t>返回数月前或数月后的日期</t>
  </si>
  <si>
    <t>EFFECT</t>
  </si>
  <si>
    <t>返回实际年利率</t>
  </si>
  <si>
    <t>EOMONTH</t>
  </si>
  <si>
    <t>返回数月前或数月后的月末</t>
  </si>
  <si>
    <t>ERF</t>
  </si>
  <si>
    <t>返回误差函数在上下限之间的积分</t>
  </si>
  <si>
    <t>ERFC</t>
  </si>
  <si>
    <t>返回余误差函数的积分</t>
  </si>
  <si>
    <t>ERROR.TYPE</t>
  </si>
  <si>
    <t>查看错误种类</t>
  </si>
  <si>
    <t>EUROCONVERT</t>
  </si>
  <si>
    <t>欧盟货币的相互转换</t>
  </si>
  <si>
    <t>EVEN</t>
  </si>
  <si>
    <t>返回沿绝对值增大方向取整后最接近的偶数</t>
  </si>
  <si>
    <t>EXACT</t>
  </si>
  <si>
    <t>比较文本,查看是否相等</t>
  </si>
  <si>
    <t>EXP</t>
  </si>
  <si>
    <t>返回自然对数的底数e的幂预算</t>
  </si>
  <si>
    <t>EXPONDIST</t>
  </si>
  <si>
    <t>返回指数分布的值</t>
  </si>
  <si>
    <t>FACT</t>
  </si>
  <si>
    <t>返回参数的阶乘</t>
  </si>
  <si>
    <t>FACTDOUBLE</t>
  </si>
  <si>
    <t>返回参数的半阶乘</t>
  </si>
  <si>
    <t>通常表示为假(FALSE)</t>
  </si>
  <si>
    <t>FDIST</t>
  </si>
  <si>
    <t>返回F概率分布</t>
  </si>
  <si>
    <t>FIND</t>
  </si>
  <si>
    <t>区分大小写,查看文本位置</t>
  </si>
  <si>
    <t>FINDB</t>
  </si>
  <si>
    <t>区分大小写,查看字节位置</t>
  </si>
  <si>
    <t>FINV</t>
  </si>
  <si>
    <t>返回F概率分布的反函数值</t>
  </si>
  <si>
    <t>FISHER</t>
  </si>
  <si>
    <t>返回Fisher变换</t>
  </si>
  <si>
    <t>FISHERINV</t>
  </si>
  <si>
    <t>返回Fisher变换的反函数数值</t>
  </si>
  <si>
    <t>FIXED</t>
  </si>
  <si>
    <t>将数值带上千位分隔符和小数点标记</t>
  </si>
  <si>
    <t>FLOOR</t>
  </si>
  <si>
    <t>将参数沿绝对值减小的方向去尾舍入,使其等于最接近的倍数</t>
  </si>
  <si>
    <t>FORECAST</t>
  </si>
  <si>
    <t>用回归直线进行预测</t>
  </si>
  <si>
    <t>FORMULATEXT</t>
  </si>
  <si>
    <t>获取单元格中填写的公式内容</t>
  </si>
  <si>
    <t>FTEST</t>
  </si>
  <si>
    <t>返回F检验的结果</t>
  </si>
  <si>
    <t>FV</t>
  </si>
  <si>
    <t>返回将来价格</t>
  </si>
  <si>
    <t>FVSCHEDULE</t>
  </si>
  <si>
    <t>返回利率发生变动的存款的将来价格</t>
  </si>
  <si>
    <t>GAMMADIST</t>
  </si>
  <si>
    <t>返回伽玛分布函数的值</t>
  </si>
  <si>
    <t>GAMMAINV</t>
  </si>
  <si>
    <t>返回伽玛分布函数的反函数值</t>
  </si>
  <si>
    <t>GAMMALN</t>
  </si>
  <si>
    <t>返回伽玛函数的自然对数</t>
  </si>
  <si>
    <t>GCD</t>
  </si>
  <si>
    <t>返回最大公约数</t>
  </si>
  <si>
    <t>GEOMEAN</t>
  </si>
  <si>
    <t>返回相乘平均(几何平均值)</t>
  </si>
  <si>
    <t>GESTEP</t>
  </si>
  <si>
    <t>查看是否在基准值以上</t>
  </si>
  <si>
    <t>GETPIVOTDATA</t>
  </si>
  <si>
    <t>(2000)从枢表中读取数据</t>
  </si>
  <si>
    <t>(2003/2000)从枢表中读取数据</t>
  </si>
  <si>
    <t>GROWTH</t>
  </si>
  <si>
    <t>用指数回归曲线进行预测</t>
  </si>
  <si>
    <t>HARMEAN</t>
  </si>
  <si>
    <t>HEX2BIN</t>
  </si>
  <si>
    <t>将十六进制数转换为二进制数</t>
  </si>
  <si>
    <t>HEX2DEC</t>
  </si>
  <si>
    <t>将十六进制数转换为十进制数</t>
  </si>
  <si>
    <t>HEX2OCT</t>
  </si>
  <si>
    <t>将十六进制数转换为八进制数</t>
  </si>
  <si>
    <t>HLOOKUP</t>
  </si>
  <si>
    <t>在数组的首行查找并返回指定单元格的值</t>
  </si>
  <si>
    <t>SECOND</t>
  </si>
  <si>
    <t>将序列号转换为小时</t>
  </si>
  <si>
    <t>HYPERLINK</t>
  </si>
  <si>
    <t>创建快捷方式或跳转，以打开存储在网络服务器、Intranet或Internet上的文档</t>
  </si>
  <si>
    <t>HYPGEOMDIST</t>
  </si>
  <si>
    <t>返回超几何分布</t>
  </si>
  <si>
    <t>IF</t>
  </si>
  <si>
    <t>指定要执行的逻辑检测</t>
  </si>
  <si>
    <t>IMABS</t>
  </si>
  <si>
    <t>返回复数的绝对值（模)</t>
  </si>
  <si>
    <t>IMAGINARY</t>
  </si>
  <si>
    <t xml:space="preserve">返回复数的虚系数 </t>
  </si>
  <si>
    <t>IMARGUMENT</t>
  </si>
  <si>
    <t>返回参数 theta，一个以弧度表示的角度</t>
  </si>
  <si>
    <t>IMCONJUGATE</t>
  </si>
  <si>
    <t>返回复数的共轭复数</t>
  </si>
  <si>
    <t>IMCOS</t>
  </si>
  <si>
    <t>返回复数的余弦</t>
  </si>
  <si>
    <t>IMDIV</t>
  </si>
  <si>
    <t>返回两个复数的商</t>
  </si>
  <si>
    <t>IMEXP</t>
  </si>
  <si>
    <t>返回复数的指数</t>
  </si>
  <si>
    <t>IMLN</t>
  </si>
  <si>
    <t>返回复数的自然对数</t>
  </si>
  <si>
    <t>IMLOG10</t>
  </si>
  <si>
    <t>返回复数的常用对数</t>
  </si>
  <si>
    <t>IMLOG2</t>
  </si>
  <si>
    <t>返回复数的以 2 为底数的对数</t>
  </si>
  <si>
    <t>IMPOWER</t>
  </si>
  <si>
    <t>返回复数的整数幂</t>
  </si>
  <si>
    <t>IMPRODUCT</t>
  </si>
  <si>
    <t>返回从 2 到 29 的复数的乘积</t>
  </si>
  <si>
    <t>IMREAL</t>
  </si>
  <si>
    <t>返回复数的实系数</t>
  </si>
  <si>
    <t>IMSIN</t>
  </si>
  <si>
    <t>返回复数的正弦</t>
  </si>
  <si>
    <t>IMSQRT</t>
  </si>
  <si>
    <t>返回复数的平方根</t>
  </si>
  <si>
    <t>IMSUM</t>
  </si>
  <si>
    <t>返回两个复数的和</t>
  </si>
  <si>
    <t>INDEX</t>
  </si>
  <si>
    <t>(单元格引用形式)</t>
  </si>
  <si>
    <t>(数组形式)</t>
  </si>
  <si>
    <t>INDIRECT</t>
  </si>
  <si>
    <t>返回由文本值表示的引用</t>
  </si>
  <si>
    <t>INFO</t>
  </si>
  <si>
    <t>返回有关当前操作环境的信息</t>
  </si>
  <si>
    <t>INT</t>
  </si>
  <si>
    <t>将数字向下舍入为最接近的整数</t>
  </si>
  <si>
    <t>INTERCEPT</t>
  </si>
  <si>
    <t>返回线性回归线截距</t>
  </si>
  <si>
    <t>INTRATE</t>
  </si>
  <si>
    <t>返回一次性付息证券的利率</t>
  </si>
  <si>
    <t>IPMT</t>
  </si>
  <si>
    <t>返回给定期间内投资的利息偿还额</t>
  </si>
  <si>
    <t>IRR</t>
  </si>
  <si>
    <t>返回一系列现金流的内部收益率</t>
  </si>
  <si>
    <t>ISBLANK</t>
  </si>
  <si>
    <t xml:space="preserve">如果值为空，则返回 TRUE </t>
  </si>
  <si>
    <t>ISERR</t>
  </si>
  <si>
    <t xml:space="preserve">如果值为除 #N/A 以外的任何错误值，则返回 TRUE </t>
  </si>
  <si>
    <t>ISERROR</t>
  </si>
  <si>
    <t>如果值为任何错误值，则返回 TRUE</t>
  </si>
  <si>
    <t>ISEVEN</t>
  </si>
  <si>
    <t>如果数字为偶数，则返回 TRUE</t>
  </si>
  <si>
    <t>ISLOGICAL</t>
  </si>
  <si>
    <t>如果值为逻辑值，则返回 TRUE</t>
  </si>
  <si>
    <t>ISNA</t>
  </si>
  <si>
    <t>如果值为 #N/A 错误值，则返回 TRUE</t>
  </si>
  <si>
    <t>ISNONTEXT</t>
  </si>
  <si>
    <t xml:space="preserve">如果值不是文本，则返回 TRUE </t>
  </si>
  <si>
    <t>ISNUMBER</t>
  </si>
  <si>
    <t>如果值为数字，则返回 TRUE</t>
  </si>
  <si>
    <t>ISODD</t>
  </si>
  <si>
    <t>如果数字为奇数，则返回 TRUE</t>
  </si>
  <si>
    <t>ISPMT</t>
  </si>
  <si>
    <t>计算在投资的特定期间内支付的利息</t>
  </si>
  <si>
    <t>ISREF</t>
  </si>
  <si>
    <t>如果值为一个引用，则返回 TRUE</t>
  </si>
  <si>
    <t>ISTEXT</t>
  </si>
  <si>
    <t>如果值为文本，则返回 TRUE</t>
  </si>
  <si>
    <t>JIS</t>
  </si>
  <si>
    <t>将字符串中的半角(单字节)英文字母更改为全角(双字节)字符</t>
  </si>
  <si>
    <t>K</t>
  </si>
  <si>
    <t>KURT</t>
  </si>
  <si>
    <t>返回数据集的峰值</t>
  </si>
  <si>
    <t>LARGE</t>
  </si>
  <si>
    <t>返回数据集中第k个最大值</t>
  </si>
  <si>
    <t>LCM</t>
  </si>
  <si>
    <t>返回最小公倍数</t>
  </si>
  <si>
    <t>LEFT</t>
  </si>
  <si>
    <t>返回文本值最左边的字符</t>
  </si>
  <si>
    <t>LEFTB</t>
  </si>
  <si>
    <t>LEN</t>
  </si>
  <si>
    <t>返回文本字符串中的字符个数</t>
  </si>
  <si>
    <t>LENB</t>
  </si>
  <si>
    <t>LINEST</t>
  </si>
  <si>
    <t>返回线性趋势的参数</t>
  </si>
  <si>
    <t>LN</t>
  </si>
  <si>
    <t>返回数字的自然对数</t>
  </si>
  <si>
    <t>LOG</t>
  </si>
  <si>
    <t>返回数字的指定底数的对数</t>
  </si>
  <si>
    <t>LOG10</t>
  </si>
  <si>
    <t>返回数字的常用对数</t>
  </si>
  <si>
    <t>LOGEST</t>
  </si>
  <si>
    <t>返回指数趋势的参数</t>
  </si>
  <si>
    <t>LOGINV</t>
  </si>
  <si>
    <t>返回反对数正态分布</t>
  </si>
  <si>
    <t>LOGNORMDIST</t>
  </si>
  <si>
    <t>返回累积对数正态分布函数</t>
  </si>
  <si>
    <t>LOOKUP</t>
  </si>
  <si>
    <t>(向量形式)</t>
  </si>
  <si>
    <t>LOWER</t>
  </si>
  <si>
    <t>将文本转换为小写形式</t>
  </si>
  <si>
    <t>MATCH</t>
  </si>
  <si>
    <t>在引用或数组中查找值</t>
  </si>
  <si>
    <t>MAX</t>
  </si>
  <si>
    <t>返回参数列表中的最大值</t>
  </si>
  <si>
    <t>MAXA</t>
  </si>
  <si>
    <t>返回参数列表中的最大值，包括数字、文本和逻辑值</t>
  </si>
  <si>
    <t>MDETERM</t>
  </si>
  <si>
    <t>返回数组的矩阵行列式</t>
  </si>
  <si>
    <t>MDURATION</t>
  </si>
  <si>
    <t>返回假设面值为 $100 的有价证券的 Macauley 修正期限</t>
  </si>
  <si>
    <t>MEDIAN</t>
  </si>
  <si>
    <t>返回给定数字的中值</t>
  </si>
  <si>
    <t>MID</t>
  </si>
  <si>
    <t>从文本字符串中的指定位置起返回特定个数的字符</t>
  </si>
  <si>
    <t>MIDB</t>
  </si>
  <si>
    <t>MIN</t>
  </si>
  <si>
    <t>返回参数列表中的最小值</t>
  </si>
  <si>
    <t>MINA</t>
  </si>
  <si>
    <t>返回参数列表中的最小值，包括数字、文本和逻辑值</t>
  </si>
  <si>
    <t>将序列号转换为分钟</t>
  </si>
  <si>
    <t>MINVERSE</t>
  </si>
  <si>
    <t>返回数组的逆矩阵</t>
  </si>
  <si>
    <t>MIRR</t>
  </si>
  <si>
    <t>返回正负现金流在不同利率下支付的内部收益率</t>
  </si>
  <si>
    <t>MMULT</t>
  </si>
  <si>
    <t>返回两数组的矩阵乘积</t>
  </si>
  <si>
    <t>MOD</t>
  </si>
  <si>
    <t>返回两数相除的余数</t>
  </si>
  <si>
    <t>MODE</t>
  </si>
  <si>
    <t>返回数据集中出现最多的值</t>
  </si>
  <si>
    <t>MONTH</t>
  </si>
  <si>
    <t>将序列号转换为月</t>
  </si>
  <si>
    <t>MROUND</t>
  </si>
  <si>
    <t>返回按指定倍数舍入后的数字</t>
  </si>
  <si>
    <t>MULTINOMIAL</t>
  </si>
  <si>
    <t>返回一组数字的多项式</t>
  </si>
  <si>
    <t>N</t>
  </si>
  <si>
    <t>返回转换为数字的值</t>
  </si>
  <si>
    <t>NA</t>
  </si>
  <si>
    <t>返回错误值 #N/A</t>
  </si>
  <si>
    <t>NEGBINOMDIST</t>
  </si>
  <si>
    <t>返回负二项式分布</t>
  </si>
  <si>
    <t>NETWORKDAYS</t>
  </si>
  <si>
    <t>返回两个日期之间的全部工作日数</t>
  </si>
  <si>
    <t>NOMINAL</t>
  </si>
  <si>
    <t>返回名义年利率</t>
  </si>
  <si>
    <t>NORMDIST</t>
  </si>
  <si>
    <t>返回正态累积分布</t>
  </si>
  <si>
    <t>NORMINV</t>
  </si>
  <si>
    <t>返回反正态累积分布</t>
  </si>
  <si>
    <t>NORMSDIST</t>
  </si>
  <si>
    <t>返回标准正态累积分布</t>
  </si>
  <si>
    <t>NORMSIINV</t>
  </si>
  <si>
    <t>NOT</t>
  </si>
  <si>
    <t>对参数的逻辑值求反</t>
  </si>
  <si>
    <t>NOW</t>
  </si>
  <si>
    <t>返回当前日期和时间的序列号</t>
  </si>
  <si>
    <t>NPER</t>
  </si>
  <si>
    <t>返回投资的期数</t>
  </si>
  <si>
    <t>NPV</t>
  </si>
  <si>
    <t>基于一系列定期的现金流和贴现率，返回一项投资的净现值</t>
  </si>
  <si>
    <t>NUMBERSTRING</t>
  </si>
  <si>
    <t>O</t>
  </si>
  <si>
    <t>OCT2BIN</t>
  </si>
  <si>
    <t>将八进制数转换为二进制数</t>
  </si>
  <si>
    <t>OCT2DEC</t>
  </si>
  <si>
    <t>将八进制数转换为十进制数</t>
  </si>
  <si>
    <t>OCT2HEX</t>
  </si>
  <si>
    <t>将八进制数转换为十六进制数</t>
  </si>
  <si>
    <t>ODD</t>
  </si>
  <si>
    <t>将数字向上舍入为最接近的奇型整数</t>
  </si>
  <si>
    <t>ODDFPRICE</t>
  </si>
  <si>
    <t>返回首期付息日不固定的面值 $100 的有价证券的价格</t>
  </si>
  <si>
    <t>ODDFYIELD</t>
  </si>
  <si>
    <t>返回首期付息日不固定的有价证券的收益率</t>
  </si>
  <si>
    <t>ODDLPRICH</t>
  </si>
  <si>
    <t>返回末期付息日不固定的面值 $100 的有价证券的价格</t>
  </si>
  <si>
    <t>ODDLYIELD</t>
  </si>
  <si>
    <t>返回末期付息日不固定的有价证券的收益率</t>
  </si>
  <si>
    <t>OFFSET</t>
  </si>
  <si>
    <t>从给定引用中返回引用偏移量</t>
  </si>
  <si>
    <t>OR</t>
  </si>
  <si>
    <t>如果任一参数为TRUE，则返回TRUE</t>
  </si>
  <si>
    <t>P</t>
  </si>
  <si>
    <t>PEARSON</t>
  </si>
  <si>
    <t>返回Pearson乘积矩相关系数</t>
  </si>
  <si>
    <t>PERCENTILE</t>
  </si>
  <si>
    <t>返回区域中的第k个百分位值</t>
  </si>
  <si>
    <t>PERCENTRANK</t>
  </si>
  <si>
    <t>返回数据集中值的百分比排位</t>
  </si>
  <si>
    <t>PERMUT</t>
  </si>
  <si>
    <t>返回给定数目对象的排列数</t>
  </si>
  <si>
    <t>PI</t>
  </si>
  <si>
    <t>返回Pi值</t>
  </si>
  <si>
    <t>PMT</t>
  </si>
  <si>
    <t>返回年金的定期付款额</t>
  </si>
  <si>
    <t>POISSON</t>
  </si>
  <si>
    <t>返回Poisson分布</t>
  </si>
  <si>
    <t>POWER</t>
  </si>
  <si>
    <t>返回数的乘幂结果</t>
  </si>
  <si>
    <t>PPMT</t>
  </si>
  <si>
    <t>返回投资在某一给定期间内的本金偿还额</t>
  </si>
  <si>
    <t>PRICE</t>
  </si>
  <si>
    <t>返回定期付息的面值 $100 的有价证券的价格</t>
  </si>
  <si>
    <t>PRICEDISC</t>
  </si>
  <si>
    <t>返回折价发行的面值 $100 的有价证券的价格</t>
  </si>
  <si>
    <t>PRICEMAT</t>
  </si>
  <si>
    <t>返回到期付息的面值 $100 的有价证券的价格</t>
  </si>
  <si>
    <t>PROB</t>
  </si>
  <si>
    <t>返回区域中的值在上下限之间的概率</t>
  </si>
  <si>
    <t>PRODUCT</t>
  </si>
  <si>
    <t>将所有以参数形式给出的数字相乘</t>
  </si>
  <si>
    <t>PROPER</t>
  </si>
  <si>
    <t>将文本值中每一个单词的首字母设置为大写</t>
  </si>
  <si>
    <t>PV</t>
  </si>
  <si>
    <t>返回投资的现值</t>
  </si>
  <si>
    <t>QUARTILE</t>
  </si>
  <si>
    <t>返回一组数据的四分位点</t>
  </si>
  <si>
    <t>QUOTIENT</t>
  </si>
  <si>
    <t>返回商的整数部分，即舍去商的小数部分。</t>
  </si>
  <si>
    <t>RADANS</t>
  </si>
  <si>
    <t>将一个表示角度的数值或参数转换为弧度。</t>
  </si>
  <si>
    <t>RAND</t>
  </si>
  <si>
    <t>R回一个大于等于0小于1的随机数，每次计算工作表(按F9键)将返回一个新的数值。</t>
  </si>
  <si>
    <t>RANDBETWEEN</t>
  </si>
  <si>
    <t>产生位于两个指定数值之间的一个随机数，每次重新计算工作表(按F9键)都将返回新的数值。</t>
  </si>
  <si>
    <t>RANK</t>
  </si>
  <si>
    <t>返回一个数值在一组数值中的排位(如果数据清单已经排过序了，则数值的排位就是它当前的位置)</t>
  </si>
  <si>
    <t>RATE</t>
  </si>
  <si>
    <t>返回年金的各期利率。函数RATE通过迭代法计算得出，并且可能无解或有多个解。</t>
  </si>
  <si>
    <t>RECEIVED</t>
  </si>
  <si>
    <t>返回一次性付息的有价证券到期收回的金额。</t>
  </si>
  <si>
    <t>REGISTER</t>
  </si>
  <si>
    <t>REGISTER.ID</t>
  </si>
  <si>
    <t>REPLACE</t>
  </si>
  <si>
    <t>替换文本内的字符</t>
  </si>
  <si>
    <t>REPLACEB</t>
  </si>
  <si>
    <t>根据所指定的字节数替换另一文本串中的部分文本</t>
  </si>
  <si>
    <t>REPT</t>
  </si>
  <si>
    <t>按照给定的次数重复显示文本。可以通过REPT函数对单元格进行重复填充。</t>
  </si>
  <si>
    <t>按给定次数重复文本</t>
  </si>
  <si>
    <t>RIGHT</t>
  </si>
  <si>
    <t>返回文本值最右边的字符</t>
  </si>
  <si>
    <t>RIGHTB</t>
  </si>
  <si>
    <t>ROMAN</t>
  </si>
  <si>
    <t>将阿拉伯数字转换为文本形式的罗马数字。</t>
  </si>
  <si>
    <t>ROUND</t>
  </si>
  <si>
    <t>按指定位数四舍五入某个数字。</t>
  </si>
  <si>
    <t>ROUNDDOWN</t>
  </si>
  <si>
    <t>按绝对值减小的方向舍入某一数字。</t>
  </si>
  <si>
    <t>ROUNDUP</t>
  </si>
  <si>
    <t>按绝对值增大的方向舍入一个数字。</t>
  </si>
  <si>
    <t>ROW</t>
  </si>
  <si>
    <t>返回给定引用的行号。</t>
  </si>
  <si>
    <t>ROWS</t>
  </si>
  <si>
    <t>返回引用或数组的行数</t>
  </si>
  <si>
    <t>RSQ</t>
  </si>
  <si>
    <t>返回给定数据点的Pearson乘积矩相关系数的平方。</t>
  </si>
  <si>
    <t>RMB</t>
  </si>
  <si>
    <t>RTD</t>
  </si>
  <si>
    <t>从支持COM自动化的程序中返回实时数据。</t>
  </si>
  <si>
    <t>SEARCH</t>
  </si>
  <si>
    <t>返回从start_num开始首次找到特定字符或文本串的位置编号。
其中SEARCH以字符数为单位，SEARCHB以字节数为单位。</t>
  </si>
  <si>
    <t>SEARCHB</t>
  </si>
  <si>
    <t>返回时间值的秒数(为0至59之间的一个整数)。</t>
  </si>
  <si>
    <t>SERIESSUM</t>
  </si>
  <si>
    <t>返回幂级数的和。</t>
  </si>
  <si>
    <t>SIGN</t>
  </si>
  <si>
    <t>返回数字的符号。正数返回1，零返回0，负数时返回-1。</t>
  </si>
  <si>
    <t>SIN</t>
  </si>
  <si>
    <t>返回某一角度的正弦值。</t>
  </si>
  <si>
    <t>SINH</t>
  </si>
  <si>
    <t>返回任意实数的双曲正弦值。</t>
  </si>
  <si>
    <t>SKEW</t>
  </si>
  <si>
    <t>返回一个分布的不对称度.它反映以平均值为中心的分布的不对称程度,正不对称度表示不对称边的分布更趋向正值.负不对称度表示不对称边的分布更趋向负值</t>
  </si>
  <si>
    <t>SLN</t>
  </si>
  <si>
    <t>返回某项资产在一个期间中的线性折旧值</t>
  </si>
  <si>
    <t>SLOPE</t>
  </si>
  <si>
    <t>返回经过给定数据点的线性回归拟合线方程的斜率(它是直线上任意两点的垂直距离与水平距离的比值，也就是回归直线的变化率)</t>
  </si>
  <si>
    <t>SMALL</t>
  </si>
  <si>
    <t>返回数据集中第k个最小值，从而得到数据集中特定位置上的数值。</t>
  </si>
  <si>
    <t>SQL.REQUEST</t>
  </si>
  <si>
    <t>与外部数据源连接，从工作表运行查询，然后SQL.REQUEST将查询结果以数组的形式返回，而无需进行宏编程。</t>
  </si>
  <si>
    <t>SQRT</t>
  </si>
  <si>
    <t>返回某一正数的算术平方根。</t>
  </si>
  <si>
    <t>SQRTPI</t>
  </si>
  <si>
    <t>返回一个正实数与π的乘积的平方根。</t>
  </si>
  <si>
    <t>STANDARDIZE</t>
  </si>
  <si>
    <t>返回以mean为平均值，以standard-dev为标准偏差的分布的正态化数值。</t>
  </si>
  <si>
    <t>STDEV</t>
  </si>
  <si>
    <t>估算样本的标准偏差。它反映了数据相对于平均值(mean)的离散程度。</t>
  </si>
  <si>
    <t>STDEVA</t>
  </si>
  <si>
    <t>计算基于给定样本的标准偏差。它与STDEV函数的区别是文本值和逻辑值(TRUE或FALSE)也将参与计算。</t>
  </si>
  <si>
    <t>STDEVP</t>
  </si>
  <si>
    <t>返回整个样本总体的标准偏差。它反映了样本总体相对于平均值(mean)的离散程度。</t>
  </si>
  <si>
    <t>STDEVPA</t>
  </si>
  <si>
    <t>计算样本总体的标准偏差</t>
  </si>
  <si>
    <t>STEYX</t>
  </si>
  <si>
    <t>返回通过线性回归法计算y预测值时所产生的标准误差</t>
  </si>
  <si>
    <t>SUBSTITUTE</t>
  </si>
  <si>
    <t>在文字串中用new_text替代old_text</t>
  </si>
  <si>
    <t>SUBTOTAL</t>
  </si>
  <si>
    <t>返回数据清单或数据库中的分类汇总</t>
  </si>
  <si>
    <t>SUM</t>
  </si>
  <si>
    <t>对满足条件的单元格的数值求和</t>
  </si>
  <si>
    <t>SUMIF</t>
  </si>
  <si>
    <t>根据指定条件对若干单元格、区域或引用求和</t>
  </si>
  <si>
    <t>SUMPRODUCT</t>
  </si>
  <si>
    <t>在给定的几组数组中，将数组间对应的元素相乘，并返回乘积之和</t>
  </si>
  <si>
    <t>SUMSQ</t>
  </si>
  <si>
    <t>返回所有参数的平方和</t>
  </si>
  <si>
    <t>SUMX2MY2</t>
  </si>
  <si>
    <t>返回两数组中对应数值的平方差之和</t>
  </si>
  <si>
    <t>SUMX2PY2</t>
  </si>
  <si>
    <t>返回两数组中对应数值的平方和的总和</t>
  </si>
  <si>
    <t>SUMXMY2</t>
  </si>
  <si>
    <t>返回两数组中对应数值之差的平方和</t>
  </si>
  <si>
    <t>SYD</t>
  </si>
  <si>
    <t>返回某项资产按年限总和折旧法计算的指定期间的折旧值</t>
  </si>
  <si>
    <t>T</t>
  </si>
  <si>
    <t>将数值转换成文本</t>
  </si>
  <si>
    <t>TAN</t>
  </si>
  <si>
    <t>返回某一角度的正切值</t>
  </si>
  <si>
    <t>TANH</t>
  </si>
  <si>
    <t>返回任意实数的双曲正切值</t>
  </si>
  <si>
    <t>TBILLEQ</t>
  </si>
  <si>
    <t>返回国库券的等效收益率</t>
  </si>
  <si>
    <t>TBILLPRICH</t>
  </si>
  <si>
    <t>返回面值$100的国库券的价格</t>
  </si>
  <si>
    <t>TBILLYIELD</t>
  </si>
  <si>
    <t>返回国库券的收益率</t>
  </si>
  <si>
    <t>TDIST</t>
  </si>
  <si>
    <t>返回学生的t分布</t>
  </si>
  <si>
    <t>TEXT</t>
  </si>
  <si>
    <t>将数值转换为按指定数字格式表示的文本</t>
  </si>
  <si>
    <t>TIME</t>
  </si>
  <si>
    <t>返回某一特定时间的小数值</t>
  </si>
  <si>
    <t>TIMEVALUE</t>
  </si>
  <si>
    <t>返回用文本串表示的时间小数值</t>
  </si>
  <si>
    <t>TINV</t>
  </si>
  <si>
    <t>返回作为概率和自由度函数的学生氏t分布的t值</t>
  </si>
  <si>
    <t>TODAY</t>
  </si>
  <si>
    <t>返回系统当前日期的序列号</t>
  </si>
  <si>
    <t>TRANSPOSE</t>
  </si>
  <si>
    <t>返回区域的转置</t>
  </si>
  <si>
    <t>TREND</t>
  </si>
  <si>
    <t>返回一条线性回归拟合线的一组纵坐标值(y值)</t>
  </si>
  <si>
    <t>TRIM</t>
  </si>
  <si>
    <t>除了单词之间的单个空格外，清除文本中的所有的空格</t>
  </si>
  <si>
    <t>TRIMMEAN</t>
  </si>
  <si>
    <t>返回数据集的内部平均值</t>
  </si>
  <si>
    <t>返回逻辑值TRUE</t>
  </si>
  <si>
    <t>TRUNC</t>
  </si>
  <si>
    <t>将数字的小数部分截去，返回整数</t>
  </si>
  <si>
    <t>TTEST</t>
  </si>
  <si>
    <t>返回与学生氏-t检验相关的概率</t>
  </si>
  <si>
    <t>TYPE</t>
  </si>
  <si>
    <t>返回数值的类型</t>
  </si>
  <si>
    <t>UPPER</t>
  </si>
  <si>
    <t>将文本转换成大写形式</t>
  </si>
  <si>
    <t>VALUE</t>
  </si>
  <si>
    <t>将表示数字的文字串转换成数字</t>
  </si>
  <si>
    <t>VAR</t>
  </si>
  <si>
    <t>估算样本方差</t>
  </si>
  <si>
    <t>VARA</t>
  </si>
  <si>
    <t>用来估算给定样本的方差</t>
  </si>
  <si>
    <t>VARP</t>
  </si>
  <si>
    <t>计算样本总体的方差</t>
  </si>
  <si>
    <t>VARPA</t>
  </si>
  <si>
    <t>VDB</t>
  </si>
  <si>
    <t>使用余额递减法，返回指定期间内或部分期间内的某项资产折旧值</t>
  </si>
  <si>
    <t>VLOOKUP</t>
  </si>
  <si>
    <t>在数组第一列中查找，然后在行之间移动以返回单元格的值</t>
  </si>
  <si>
    <t>WEEKDAY</t>
  </si>
  <si>
    <t>返回某日期的星期数</t>
  </si>
  <si>
    <t>WEEKNUM</t>
  </si>
  <si>
    <t>返回一个数字，该数字代表一年中的第几周</t>
  </si>
  <si>
    <t>WEIBULL</t>
  </si>
  <si>
    <t>返回韦伯分布</t>
  </si>
  <si>
    <t>WORKDAY</t>
  </si>
  <si>
    <t>返回指定工作日数之前或之后某日期的序列号</t>
  </si>
  <si>
    <t>XIRR</t>
  </si>
  <si>
    <t>返回一组不定期发生的现金流的内部收益率</t>
  </si>
  <si>
    <t>XNPV</t>
  </si>
  <si>
    <t>返回一组不定期发生的现金流的净现值</t>
  </si>
  <si>
    <t>YEAP</t>
  </si>
  <si>
    <t>返回某日期的年份。其结果为1900到9999之间的一个整数</t>
  </si>
  <si>
    <t>YEARFRAC</t>
  </si>
  <si>
    <t>返回start_date和end_date之间的天数占全年天数的百分比</t>
  </si>
  <si>
    <t>YIELD</t>
  </si>
  <si>
    <t>返回定期付息有价证券的收益率，函数YIELD用于计算债券收益率</t>
  </si>
  <si>
    <t>YIELDDISC</t>
  </si>
  <si>
    <t>返回折价发行的有价证券的年收益率</t>
  </si>
  <si>
    <t>YIELDMAT</t>
  </si>
  <si>
    <t>返回到期付息的有价证券的年收益率</t>
  </si>
  <si>
    <t>ZTEST</t>
  </si>
  <si>
    <t>返回z检验的双尾P值</t>
  </si>
  <si>
    <t xml:space="preserve">                 函 数 快 速 查 询 手 册</t>
  </si>
  <si>
    <t>函数类别</t>
  </si>
  <si>
    <t>链接</t>
  </si>
  <si>
    <t>说明</t>
  </si>
  <si>
    <t>逻辑函数</t>
  </si>
  <si>
    <t>R</t>
  </si>
  <si>
    <t>根据条件，判断计算结果，true或false，并返回对应的结果。</t>
  </si>
  <si>
    <t>统计函数</t>
  </si>
  <si>
    <t>根据条件，对数据进行统计、计算、大小分析等。</t>
  </si>
  <si>
    <t>文本函数</t>
  </si>
  <si>
    <t>针对文本进行的查找、替换、长度计算、格式转化等。</t>
  </si>
  <si>
    <t>查找与引用函数</t>
  </si>
  <si>
    <t>根据单元格的位置、地址信息等，进行数据查找与引用，返回对应的结果。</t>
  </si>
  <si>
    <t>日期与时间函数</t>
  </si>
  <si>
    <t>根据日期、时间的情况，计算相应结果，如：某个日期、年月日、天数、工作日、星期几等。</t>
  </si>
  <si>
    <t>信息函数</t>
  </si>
  <si>
    <t>查看单元格的内容情况，判断其是否包含某种信息。</t>
  </si>
  <si>
    <t>数学与三角函数</t>
  </si>
  <si>
    <t>数学计算求和、平均值、计数、方差、三角函数等。</t>
  </si>
  <si>
    <t>财务函数</t>
  </si>
  <si>
    <t>财务专业领域计算公式，如：NPV、IRR等。</t>
  </si>
  <si>
    <t>【返回顶部】</t>
  </si>
  <si>
    <t>名称</t>
  </si>
  <si>
    <t>定义</t>
  </si>
  <si>
    <t>根据条件分开处理</t>
  </si>
  <si>
    <t>根据条件满足与否返回不同的值</t>
  </si>
  <si>
    <t>判断多个条件</t>
  </si>
  <si>
    <t>检测所有的条件是否为真</t>
  </si>
  <si>
    <t>检测任意一项条件是否为真</t>
  </si>
  <si>
    <t>否定条件</t>
  </si>
  <si>
    <t>对表示条件的参数的逻辑值求反</t>
  </si>
  <si>
    <t>表示逻辑值</t>
  </si>
  <si>
    <t>表示总是为真，常常应用在IF函数的判断式判定中，如：=if(判定条件=TRUE,A,B）</t>
  </si>
  <si>
    <t>表示总是为假，常常应用在IF函数的判断式判定中，如：=if(判定条件=FALSE,A,B）</t>
  </si>
  <si>
    <t>计算数据的个数</t>
  </si>
  <si>
    <t>计算日期和数值的个数，文本不包含其中</t>
  </si>
  <si>
    <t>计算数据（日期、数值、文本等）的个数</t>
  </si>
  <si>
    <t>计算空白单元格的个数</t>
  </si>
  <si>
    <t>求平均值</t>
  </si>
  <si>
    <t>计算数值数据的平均值</t>
  </si>
  <si>
    <t>计算所有数据的平均值</t>
  </si>
  <si>
    <t>剔除异常数据后计算平均值</t>
  </si>
  <si>
    <t>计算几何平均值</t>
  </si>
  <si>
    <t>计算调和平均值</t>
  </si>
  <si>
    <t>计算倍数和众数</t>
  </si>
  <si>
    <t>计算数据群的为数</t>
  </si>
  <si>
    <t>计算数据群的众数</t>
  </si>
  <si>
    <t>计算最大值和最小值</t>
  </si>
  <si>
    <t>计算数值的最大值</t>
  </si>
  <si>
    <t>计算所有数据的最大值</t>
  </si>
  <si>
    <t>计算数值的最小值</t>
  </si>
  <si>
    <t>计算所有数据的最小值</t>
  </si>
  <si>
    <t>计算位置</t>
  </si>
  <si>
    <t>计算从大到小顺序下某一位置的数值</t>
  </si>
  <si>
    <t>计算从小开始指定位置的数值</t>
  </si>
  <si>
    <t>计算位置(排位)</t>
  </si>
  <si>
    <t>制作频度的一览表</t>
  </si>
  <si>
    <t>FREQUENCY</t>
  </si>
  <si>
    <t>计算区间里所含数值的个数</t>
  </si>
  <si>
    <t>计算百分位数和四分位数</t>
  </si>
  <si>
    <t>计算百分位数</t>
  </si>
  <si>
    <t>计算四分位数</t>
  </si>
  <si>
    <t>计算使用百分率的位置</t>
  </si>
  <si>
    <t>计算方差</t>
  </si>
  <si>
    <t>通过数值计算无偏方差</t>
  </si>
  <si>
    <t>通过所有数据计算无偏方差</t>
  </si>
  <si>
    <t>通过数值计算方差</t>
  </si>
  <si>
    <t>通过所有数据计算方差</t>
  </si>
  <si>
    <t>计算标准偏差</t>
  </si>
  <si>
    <t>通过数值推测数据集的标准偏差</t>
  </si>
  <si>
    <t>通过数值计算标准偏差</t>
  </si>
  <si>
    <t>STAEVPA</t>
  </si>
  <si>
    <t>计算平均偏差和变动</t>
  </si>
  <si>
    <t>计算平均偏差</t>
  </si>
  <si>
    <t>计算变动</t>
  </si>
  <si>
    <t>数据的标准化</t>
  </si>
  <si>
    <t>计算标准化变量</t>
  </si>
  <si>
    <t>计算比率和偏斜度</t>
  </si>
  <si>
    <t>计算峰度</t>
  </si>
  <si>
    <t>计算偏斜度</t>
  </si>
  <si>
    <t>使用回归曲线进行的预测</t>
  </si>
  <si>
    <t>使用回归曲线进行预测</t>
  </si>
  <si>
    <t>使用重回归分析进行预测</t>
  </si>
  <si>
    <t>计算回归斜线的斜率</t>
  </si>
  <si>
    <t>计算回归斜线的计算截距</t>
  </si>
  <si>
    <t>通过重回归分析计算系数和常数项</t>
  </si>
  <si>
    <t>计算回归曲线的标准误差</t>
  </si>
  <si>
    <t>计算回归曲线的的适合度</t>
  </si>
  <si>
    <t>利用指数回归进行的预测</t>
  </si>
  <si>
    <t>使用指数回归曲线进行预测</t>
  </si>
  <si>
    <t>计算指数回归曲线的系数和底数</t>
  </si>
  <si>
    <t>计算相关系数</t>
  </si>
  <si>
    <t>计算协方差</t>
  </si>
  <si>
    <t>计算数据集对应的置信区间</t>
  </si>
  <si>
    <t>计算下限值到上限值的概率</t>
  </si>
  <si>
    <t>计算下限值到上限值概率</t>
  </si>
  <si>
    <t>计算二项分布的概率</t>
  </si>
  <si>
    <t>计算二项分布的概率和累积概率</t>
  </si>
  <si>
    <t>计算累积二项概率在基准值以下时的最大值</t>
  </si>
  <si>
    <t>计算负二项分布的概率</t>
  </si>
  <si>
    <t>计算超几何分布的概率</t>
  </si>
  <si>
    <t>计算POISSON分布的概率</t>
  </si>
  <si>
    <t>计算正态分布的概率</t>
  </si>
  <si>
    <t>计算正态分布的概率和累积概率</t>
  </si>
  <si>
    <t>计算累积正态分布的反函数</t>
  </si>
  <si>
    <t>计算标准正态分布的累积概率</t>
  </si>
  <si>
    <t>NORMSINV</t>
  </si>
  <si>
    <t>计算标准正态分布的累积概率的反函数</t>
  </si>
  <si>
    <t>计算对数正态分布的累积概率</t>
  </si>
  <si>
    <t>计算对数正态分布的累积概率反函数</t>
  </si>
  <si>
    <t>计算卡方分布,进行卡方检验</t>
  </si>
  <si>
    <t>计算卡方分布的上侧概率</t>
  </si>
  <si>
    <t>CHIINV</t>
  </si>
  <si>
    <t>计算卡方分布的上侧概率的反函数</t>
  </si>
  <si>
    <t>进行卡方检验</t>
  </si>
  <si>
    <t>计算t分布,进行t检验</t>
  </si>
  <si>
    <t>计算t分布的概率</t>
  </si>
  <si>
    <t>计算t分布的反函数</t>
  </si>
  <si>
    <t>进行t检验</t>
  </si>
  <si>
    <t>检验正态数据集的平均</t>
  </si>
  <si>
    <t>检验正态数据集的平均值</t>
  </si>
  <si>
    <t>计算F分布,进行F检验</t>
  </si>
  <si>
    <t>计算F公布的概率</t>
  </si>
  <si>
    <t>计算F公布的反函数</t>
  </si>
  <si>
    <t>进行Fisher变换</t>
  </si>
  <si>
    <t>进行FISHER变换</t>
  </si>
  <si>
    <t>计算FISHER变换的反函数</t>
  </si>
  <si>
    <t>计算指数分布函数</t>
  </si>
  <si>
    <t>计算指数分布函数的值</t>
  </si>
  <si>
    <t>计算伽玛分布</t>
  </si>
  <si>
    <t>计算伽玛公布函数的值</t>
  </si>
  <si>
    <t>计算伽玛公布函数的反函数</t>
  </si>
  <si>
    <t>计算伽玛函数的自然对数</t>
  </si>
  <si>
    <t>计算Beta分布</t>
  </si>
  <si>
    <t>计算Beta分布的累积函数的值</t>
  </si>
  <si>
    <t>计算Beta分布的累积函数的反函数</t>
  </si>
  <si>
    <t>计算韦伯分布</t>
  </si>
  <si>
    <t>计算韦伯分布的值</t>
  </si>
  <si>
    <t>全角字符和半角字符的转换</t>
  </si>
  <si>
    <t>将全角字符(双字节字符)转换成半角字符(单字节字符)</t>
  </si>
  <si>
    <t>WIDECHAR</t>
  </si>
  <si>
    <t>将半角字符转换成全角字符</t>
  </si>
  <si>
    <t>大写字母和小写字母的转换</t>
  </si>
  <si>
    <t>将所有英文字母转换成大写字母</t>
  </si>
  <si>
    <t>将所有英文字母转换成寂写字母</t>
  </si>
  <si>
    <t>将英文单词的开头字母转换成大写字母</t>
  </si>
  <si>
    <t>将文本转换成数值</t>
  </si>
  <si>
    <t>将表示数值的文本转换成数值</t>
  </si>
  <si>
    <t>计算文本长度</t>
  </si>
  <si>
    <t>统计文本字符串中字符数目(计算文本的长度)</t>
  </si>
  <si>
    <t>计算文本的字节数</t>
  </si>
  <si>
    <t>合并字符</t>
  </si>
  <si>
    <t>将多个字符文本或单元格中的数据连接在一起，显示在一个单元格中</t>
  </si>
  <si>
    <t>提取文本的一部分</t>
  </si>
  <si>
    <t>从一个文本字符串的第一个字符开始，截取指定数目的字符</t>
  </si>
  <si>
    <t>从一个文本字符串的最后一个字符开始，截取指定数目的字符</t>
  </si>
  <si>
    <t>从一个文本字符串的指定位置开始，截取指定数目的字符</t>
  </si>
  <si>
    <t>根据指定的位置和字节提取字符</t>
  </si>
  <si>
    <t>检索文本</t>
  </si>
  <si>
    <t>检索字符位置(区分大小写)</t>
  </si>
  <si>
    <t>检索字节位置(区分大小写)</t>
  </si>
  <si>
    <t>检索字符位置(不区分大小写)</t>
  </si>
  <si>
    <t>SHARCHB</t>
  </si>
  <si>
    <t>检索字节位置(不区分大小写)</t>
  </si>
  <si>
    <t>替换文本</t>
  </si>
  <si>
    <t>替换检索的文本</t>
  </si>
  <si>
    <t>替换指定字符数的文本</t>
  </si>
  <si>
    <t>替换指定字节数的文本</t>
  </si>
  <si>
    <t>删除多余的字符</t>
  </si>
  <si>
    <t>删除多余的空格字符</t>
  </si>
  <si>
    <t>删除非打印字符</t>
  </si>
  <si>
    <t>操作文字代码</t>
  </si>
  <si>
    <t>返回字符代码</t>
  </si>
  <si>
    <t>返回与字符代码相对的字符</t>
  </si>
  <si>
    <t>将数值显示转换成各种格式</t>
  </si>
  <si>
    <t>给数值添加_符号和千位分隔符</t>
  </si>
  <si>
    <t>给数值附加上美元符号和千位分隔符</t>
  </si>
  <si>
    <t>将数值转换成泰语的货币格式的文本</t>
  </si>
  <si>
    <t>给数值附加千位分隔符和小数分隔符</t>
  </si>
  <si>
    <t>将数值转换成自由的显示格式文本</t>
  </si>
  <si>
    <t>转换成罗马数字</t>
  </si>
  <si>
    <t>ROMACT</t>
  </si>
  <si>
    <t>将数值转换成罗马数字</t>
  </si>
  <si>
    <t>检查两个文本是否完全相同</t>
  </si>
  <si>
    <t>检查两文本是否完全相同</t>
  </si>
  <si>
    <t>重复显示文本</t>
  </si>
  <si>
    <t>根据指定次数重复文本</t>
  </si>
  <si>
    <t>返回文本</t>
  </si>
  <si>
    <t>只在参数为文本时返回</t>
  </si>
  <si>
    <t>将数值转换为汉字数字</t>
  </si>
  <si>
    <t>将数值转换成汉字的文本</t>
  </si>
  <si>
    <t>搜索区域计算数据</t>
  </si>
  <si>
    <t>按照垂直方向搜索区域</t>
  </si>
  <si>
    <t>按照水平方向搜索区域</t>
  </si>
  <si>
    <t>(向量形式)搜索单行或单列</t>
  </si>
  <si>
    <t>(数组形式)搜索区域或查找对应值</t>
  </si>
  <si>
    <t>返回搜索值的位置或值</t>
  </si>
  <si>
    <t>返回搜索值的相对位置</t>
  </si>
  <si>
    <t>计算指定位置的单元格引用</t>
  </si>
  <si>
    <t>(单元格引用方式)返回行和列交差位置的单元格引用</t>
  </si>
  <si>
    <t>(数组形式)返回行和列交叉位置的值</t>
  </si>
  <si>
    <t>间接引用其他单元格</t>
  </si>
  <si>
    <t>间接引用单元格的内容</t>
  </si>
  <si>
    <t>从参数表中选择特定值</t>
  </si>
  <si>
    <t>从参数表中选择特定的值</t>
  </si>
  <si>
    <t>返回单元格引用或单元格位置</t>
  </si>
  <si>
    <t>返回单元格引用或单元格的位置</t>
  </si>
  <si>
    <t>REFERENCE</t>
  </si>
  <si>
    <t>返回序列号</t>
  </si>
  <si>
    <t>COLUM</t>
  </si>
  <si>
    <t>返回列标号值</t>
  </si>
  <si>
    <t>返回行标号值</t>
  </si>
  <si>
    <t>计算区域内的要素</t>
  </si>
  <si>
    <t>计算列数</t>
  </si>
  <si>
    <t>计算指定区域的区域个数</t>
  </si>
  <si>
    <t>行列的转置</t>
  </si>
  <si>
    <t>行和列的转置</t>
  </si>
  <si>
    <t>创建超链接</t>
  </si>
  <si>
    <t>从程序中获取数据</t>
  </si>
  <si>
    <t>从支持COM自动化的程序中获取实时的数据</t>
  </si>
  <si>
    <t>计算日期</t>
  </si>
  <si>
    <t>返回指定年月日对应的日期。</t>
  </si>
  <si>
    <t>返回从开始日期算起的数月之前或之后的日期。</t>
  </si>
  <si>
    <t>返回自开始日期算起相隔指定天数之前或之后(不包括周末和专门指定的假日)的日期的序列号.</t>
  </si>
  <si>
    <t>计算天数</t>
  </si>
  <si>
    <t>计算除了周六、日和休息日之外的工作天数</t>
  </si>
  <si>
    <t>计算期间内的年数、月数、天数</t>
  </si>
  <si>
    <t>按一年360天计算两个日期之间的天数</t>
  </si>
  <si>
    <t>计算指定期间的比率</t>
  </si>
  <si>
    <t>计算指定期间占一年的比率</t>
  </si>
  <si>
    <t>计算日期为第几个星期</t>
  </si>
  <si>
    <t>计算从1月1日算起的第几个星期</t>
  </si>
  <si>
    <t>计算表示日期的数值</t>
  </si>
  <si>
    <t>从表示日期的文本来计算序列号值</t>
  </si>
  <si>
    <t>计算表示时间的数值</t>
  </si>
  <si>
    <t>从时、分、秒来计算出时间的序列号值</t>
  </si>
  <si>
    <t>从表示时间的文本来计算序列号值</t>
  </si>
  <si>
    <t>计算日期或时间</t>
  </si>
  <si>
    <t>计算当前的日期</t>
  </si>
  <si>
    <t>计算当前的日期和时间</t>
  </si>
  <si>
    <t>从日期中提取出年/月/日和星期</t>
  </si>
  <si>
    <t>YEAR</t>
  </si>
  <si>
    <t>从日期中提取出"年"</t>
  </si>
  <si>
    <t>从日期中提取出"月"</t>
  </si>
  <si>
    <t>从日期中提取出"日"</t>
  </si>
  <si>
    <t>计算出与日期相对应的星期</t>
  </si>
  <si>
    <t>从时间中提取出时/分/秒</t>
  </si>
  <si>
    <t>HOUR</t>
  </si>
  <si>
    <t>从时间中提取出"时"</t>
  </si>
  <si>
    <t>MINUTE</t>
  </si>
  <si>
    <t>从时间中提取出"分"</t>
  </si>
  <si>
    <t>从时间中计算出"秒"</t>
  </si>
  <si>
    <t>查看单元格内容</t>
  </si>
  <si>
    <t>返回错误值"#N/A"</t>
  </si>
  <si>
    <t>查看数据型或错误值</t>
  </si>
  <si>
    <t>查看单元格信息</t>
  </si>
  <si>
    <t>变更为数值</t>
  </si>
  <si>
    <t>获取操作环境的信息</t>
  </si>
  <si>
    <t>数值求和</t>
  </si>
  <si>
    <t>求和计算</t>
  </si>
  <si>
    <t>对满足条件的单元格的数值求和（单条件）</t>
  </si>
  <si>
    <t>计算满足条件的单元格人个数（单条件）</t>
  </si>
  <si>
    <t>SUMIFS</t>
  </si>
  <si>
    <t>对满足条件的单元格的数值求和（多条件）</t>
  </si>
  <si>
    <t>COUNTIFS</t>
  </si>
  <si>
    <t>计算满足条件的单元格人个数（多条件）</t>
  </si>
  <si>
    <t>对乘积进行计算、求和</t>
  </si>
  <si>
    <t>计算积</t>
  </si>
  <si>
    <t>先计算多个数组的元素之间的乘积再求和</t>
  </si>
  <si>
    <t>计算平方和</t>
  </si>
  <si>
    <t>数组的平方计算</t>
  </si>
  <si>
    <t>计算两个数组中对应元素的平方之和</t>
  </si>
  <si>
    <t>计算两个数组中对应元素的平方差之和</t>
  </si>
  <si>
    <t>计算两个数组中对应元素的差的平方之和</t>
  </si>
  <si>
    <t>计算各种总计值</t>
  </si>
  <si>
    <t>数值舍入取整</t>
  </si>
  <si>
    <t>将数值向下舍入为最接近的整数</t>
  </si>
  <si>
    <t>根据指定的位数位置向下舍入计算</t>
  </si>
  <si>
    <t>根据指定的位数位置向下舍入</t>
  </si>
  <si>
    <t>根据指定的位数位置向上舍入</t>
  </si>
  <si>
    <t>根据指定的位数位置四舍五入</t>
  </si>
  <si>
    <t>向下舍入为指定的倍数</t>
  </si>
  <si>
    <t>CEILING</t>
  </si>
  <si>
    <t>向上舍入为指定的倍数</t>
  </si>
  <si>
    <t>舍入指定值的倍数</t>
  </si>
  <si>
    <t>向上舍入最接近的偶数</t>
  </si>
  <si>
    <t>向上舍入最接近的奇数</t>
  </si>
  <si>
    <t>计算商的整数部分或余数</t>
  </si>
  <si>
    <t>计算出商的整数部分</t>
  </si>
  <si>
    <t>计算余数</t>
  </si>
  <si>
    <t>计算最大公约数或最小公倍数</t>
  </si>
  <si>
    <t>计算最大公约数</t>
  </si>
  <si>
    <t>计算最小公倍数</t>
  </si>
  <si>
    <t>转换或检查符号</t>
  </si>
  <si>
    <t>计算绝对值</t>
  </si>
  <si>
    <t>计算正负符号</t>
  </si>
  <si>
    <t>组合的计算</t>
  </si>
  <si>
    <t>计算阶乘</t>
  </si>
  <si>
    <t>计算双阶倍乘</t>
  </si>
  <si>
    <t>返回从给定元素数目的集合中选取若干元素的排列数</t>
  </si>
  <si>
    <t>计算多项系数</t>
  </si>
  <si>
    <t>计算幂级数</t>
  </si>
  <si>
    <t>计算平方根</t>
  </si>
  <si>
    <t>计算圆周率的倍数的平方根</t>
  </si>
  <si>
    <t>使用指数函数</t>
  </si>
  <si>
    <t>计算幂乘</t>
  </si>
  <si>
    <t>计算自然对数e的幂乘</t>
  </si>
  <si>
    <t>使用对数函数</t>
  </si>
  <si>
    <t>计算以指定的数值为底的对数</t>
  </si>
  <si>
    <t>计算常用对数</t>
  </si>
  <si>
    <t>LM</t>
  </si>
  <si>
    <t>计算自然对数</t>
  </si>
  <si>
    <t>计算圆周率</t>
  </si>
  <si>
    <t>PL</t>
  </si>
  <si>
    <t>计算圆周率的近似值</t>
  </si>
  <si>
    <t>角度和弧度的转换</t>
  </si>
  <si>
    <t>RADLANS</t>
  </si>
  <si>
    <t>将角度转换为弧度</t>
  </si>
  <si>
    <t>使用三角函数</t>
  </si>
  <si>
    <t>计算正弦值</t>
  </si>
  <si>
    <t>计算余弦值</t>
  </si>
  <si>
    <t>计算正切值</t>
  </si>
  <si>
    <t>使用反三角函数</t>
  </si>
  <si>
    <t>计算反正弦值</t>
  </si>
  <si>
    <t>计算反余弦值</t>
  </si>
  <si>
    <t>计算反正切值</t>
  </si>
  <si>
    <t>计算x-y坐标的反正切值</t>
  </si>
  <si>
    <t>使用双曲函数</t>
  </si>
  <si>
    <t>计算双曲正弦值</t>
  </si>
  <si>
    <t>计算双曲余弦值</t>
  </si>
  <si>
    <t>ATNH</t>
  </si>
  <si>
    <t>计算比曲正切值</t>
  </si>
  <si>
    <t>使用反双曲函数</t>
  </si>
  <si>
    <t>计算双曲反正弦值</t>
  </si>
  <si>
    <t>计算双曲反余弦值</t>
  </si>
  <si>
    <t>计算比曲反正切值</t>
  </si>
  <si>
    <t>计算矩阵或矩阵行列或的值</t>
  </si>
  <si>
    <t>计算矩阵行列式的值</t>
  </si>
  <si>
    <t>计算矩阵的逆矩阵</t>
  </si>
  <si>
    <t>计算两数组矩阵的乘积</t>
  </si>
  <si>
    <t>产生随机数</t>
  </si>
  <si>
    <t>产生大于或等于0且小于1的随机数</t>
  </si>
  <si>
    <t>产生指定数值之间的随机数</t>
  </si>
  <si>
    <t>计算贷款的还款额和储蓄的存款额</t>
  </si>
  <si>
    <t>计算贷款的还款额和分期储蓄的存款额</t>
  </si>
  <si>
    <t>计算贷款偿还额的本金部分</t>
  </si>
  <si>
    <t>计算贷款偿还额的本金相应部分</t>
  </si>
  <si>
    <t>计算贷款偿还额的本金相应部分的累计</t>
  </si>
  <si>
    <t>计算贷款还额的利息部分</t>
  </si>
  <si>
    <t>计算贷款偿还额的利息相应部分</t>
  </si>
  <si>
    <t>计算贷款偿还额的利息相应部分的累计</t>
  </si>
  <si>
    <t>计算本金均分偿还时的利息</t>
  </si>
  <si>
    <t>计算贷款的可能借款额和首次存款</t>
  </si>
  <si>
    <t>计算当前价格</t>
  </si>
  <si>
    <t>计算储蓄和投资的到期额</t>
  </si>
  <si>
    <t>计算将来的价格</t>
  </si>
  <si>
    <t>计算利率变动存款的将来价格</t>
  </si>
  <si>
    <t>计算还款时间和存款时间</t>
  </si>
  <si>
    <t>计算贷款的偿还时间和分期储蓄的存款时间</t>
  </si>
  <si>
    <t>计算贷款或分期储蓄的利率</t>
  </si>
  <si>
    <t>计算实际利率和名目年利率</t>
  </si>
  <si>
    <t>EFFEXT</t>
  </si>
  <si>
    <t>计算实际年利率</t>
  </si>
  <si>
    <t>计算名目年利率</t>
  </si>
  <si>
    <t>计算净现值</t>
  </si>
  <si>
    <t>计算定期现金流量的净现值</t>
  </si>
  <si>
    <t>由不定期的现金流量计算净现值</t>
  </si>
  <si>
    <t>计算内部利益率</t>
  </si>
  <si>
    <t>由定期的现金流量计算内部利益率</t>
  </si>
  <si>
    <t>由不定期的现金流量计算内部利益率</t>
  </si>
  <si>
    <t>由定期现金流量计算内部利益率</t>
  </si>
  <si>
    <t>计算定期付息证券</t>
  </si>
  <si>
    <t>函数计算定期付息证券的利率</t>
  </si>
  <si>
    <t>计算定期付息证券的当前价格</t>
  </si>
  <si>
    <t>计算定期付息证券的利息</t>
  </si>
  <si>
    <t>计算定期付息证券的日期信息</t>
  </si>
  <si>
    <t>计算之前的付息日</t>
  </si>
  <si>
    <t>COUPNCDAYBS</t>
  </si>
  <si>
    <t>计算最近的付息日到成交日的天数</t>
  </si>
  <si>
    <t>计算成交日到下一付息日的天数</t>
  </si>
  <si>
    <t>计算定期成交日到期日的付息次数</t>
  </si>
  <si>
    <t>计算定期付息证券的修正期限</t>
  </si>
  <si>
    <t>计算期间不定的定期付息证券(1)</t>
  </si>
  <si>
    <t>ODDFFPRICE</t>
  </si>
  <si>
    <t>计算期间不定的定期付息证券(2)</t>
  </si>
  <si>
    <t>ODDLPEICE</t>
  </si>
  <si>
    <t>到期付息证券的计算</t>
  </si>
  <si>
    <t>YIEDMAT</t>
  </si>
  <si>
    <t>计算折价证券</t>
  </si>
  <si>
    <t>INTERATE</t>
  </si>
  <si>
    <t>计算美国财务省的短期证券</t>
  </si>
  <si>
    <t>TBILLPRICE</t>
  </si>
  <si>
    <t>美元价格用分数或小数表示</t>
  </si>
  <si>
    <t>DOLLAPFR</t>
  </si>
  <si>
    <t>用直线折旧法计算折旧费</t>
  </si>
  <si>
    <t>用固定余额递减法计算折旧费</t>
  </si>
  <si>
    <t>用年限总和折旧法计算折旧费</t>
  </si>
  <si>
    <t>法国会计系统提供的折旧费</t>
  </si>
  <si>
    <t>表姐说函数：</t>
  </si>
  <si>
    <t>(</t>
  </si>
  <si>
    <t>)</t>
  </si>
  <si>
    <t>功能</t>
  </si>
  <si>
    <t>判断指定的值,如果满足条件时则…,如果不满足条件时则….公式可以理解为:=IF(条件,符合条件时的计算方式,不符合条件时的计算方式.)</t>
  </si>
  <si>
    <t>格式</t>
  </si>
  <si>
    <t>IF(Logical,Value_if_true,Value_if_false)</t>
  </si>
  <si>
    <t>IF(判断某个条件是否成立，成立的结果，不成立的结果）</t>
  </si>
  <si>
    <r>
      <rPr>
        <b/>
        <sz val="16"/>
        <color rgb="FF0F9D87"/>
        <rFont val="Arial Unicode MS"/>
        <charset val="134"/>
      </rPr>
      <t>①</t>
    </r>
  </si>
  <si>
    <t>Logical</t>
  </si>
  <si>
    <t>代表逻辑判断表达式</t>
  </si>
  <si>
    <r>
      <rPr>
        <b/>
        <sz val="16"/>
        <color rgb="FF0F9D87"/>
        <rFont val="Arial Unicode MS"/>
        <charset val="134"/>
      </rPr>
      <t>②</t>
    </r>
  </si>
  <si>
    <t>Value_if_true</t>
  </si>
  <si>
    <t>表示当判断条件为逻辑“真（TRUE）”时的显示内容，如果忽略返回“TRUE”</t>
  </si>
  <si>
    <r>
      <rPr>
        <b/>
        <sz val="16"/>
        <color rgb="FF0F9D87"/>
        <rFont val="Arial Unicode MS"/>
        <charset val="134"/>
      </rPr>
      <t>③</t>
    </r>
  </si>
  <si>
    <t>Value_if_false</t>
  </si>
  <si>
    <t>表示当判断条件为逻辑“假（FALSE）”时的显示内容，如果忽略返回“FALSE”</t>
  </si>
  <si>
    <t>举个栗子：</t>
  </si>
  <si>
    <t>如果绩效得分，超过75分(含)，为合格，否则为淘汰。</t>
  </si>
  <si>
    <t>姓名</t>
  </si>
  <si>
    <t>绩效得分</t>
  </si>
  <si>
    <t>是否合格</t>
  </si>
  <si>
    <t>公式内容</t>
  </si>
  <si>
    <t>表姐</t>
  </si>
  <si>
    <t>凌祯</t>
  </si>
  <si>
    <t>张盛茗</t>
  </si>
  <si>
    <t>...)</t>
  </si>
  <si>
    <t>检查多个判断条件（"Logical"(逻辑表达式)）是否为真(TRUE)。如果所有条件都为(TRUE)，返回值为TRUE(真);如果任意一项条件为假(FALSE)，则返回FALSE(假)。即所有条件都满足，才为满足【全票通过】。</t>
  </si>
  <si>
    <t>AND(logical1,[logical2],[logical3],…)</t>
  </si>
  <si>
    <t>AND(判断条件1,判断条件2,判断条件3,…)</t>
  </si>
  <si>
    <t>logical1</t>
  </si>
  <si>
    <t>代表逻辑判断表达式1</t>
  </si>
  <si>
    <t>logical2</t>
  </si>
  <si>
    <t>代表逻辑判断表达式2</t>
  </si>
  <si>
    <t>logical3</t>
  </si>
  <si>
    <t>代表逻辑判断表达式3</t>
  </si>
  <si>
    <t>第1~4周的出勤率都是100%，才发全勤奖，100元。</t>
  </si>
  <si>
    <t>第1周</t>
  </si>
  <si>
    <t>第2周</t>
  </si>
  <si>
    <t>第3周</t>
  </si>
  <si>
    <t>第4周</t>
  </si>
  <si>
    <t>全勤奖</t>
  </si>
  <si>
    <t>检查多个判断条件（"Logical"(逻辑表达式)）是否为真(TRUE)。如果任意一项条件都为(TRUE)，返回值为TRUE(真);如果所有的条件为假(FALSE)，则返回FALSE(假)。即有一个条件都满足，就为满足【一票通过】。</t>
  </si>
  <si>
    <t>OR(logical1,[logical2],[logical3],…)</t>
  </si>
  <si>
    <t>OR(判断条件1,判断条件2,判断条件3,…)</t>
  </si>
  <si>
    <t>在任意一个付款方式下，他的付款金额&gt;0，证明该订单"已付款"，负责为"未付款"。</t>
  </si>
  <si>
    <t>支付宝</t>
  </si>
  <si>
    <t>微信</t>
  </si>
  <si>
    <t>信用卡</t>
  </si>
  <si>
    <t>现金</t>
  </si>
  <si>
    <t>是否付款</t>
  </si>
  <si>
    <t>对参数（逻辑表达式）的逻辑值求反；
当逻辑表达式的结果为TRUE(真)时，结果为FALSE(假)，
当逻辑表达式的结果为FALSE(假)时，结果为TRUE(真)。</t>
  </si>
  <si>
    <t>NOT(logical)</t>
  </si>
  <si>
    <t>NOT(判断条件)</t>
  </si>
  <si>
    <t>logical</t>
  </si>
  <si>
    <t>如果员工的请假天数，不是&gt;0的，证明他是全勤，否则是有请假。</t>
  </si>
  <si>
    <t>请假天数</t>
  </si>
  <si>
    <t>请假天数&gt;0</t>
  </si>
  <si>
    <t>不是&gt;0</t>
  </si>
  <si>
    <t>是否全勤</t>
  </si>
  <si>
    <t>组合公式</t>
  </si>
  <si>
    <t>count仅仅是计数，统计值为数值型数字的单元格个数；count，单元格内必须为数值型数字时，才会被统计。如果是文字，或其他格式都不行。</t>
  </si>
  <si>
    <t>COUNT（Value1,Value2……）</t>
  </si>
  <si>
    <t>COUNT（需要计算个数的区域1，需要计算个数的区域2…...）</t>
  </si>
  <si>
    <t>Value1</t>
  </si>
  <si>
    <t>需要计算个数的区域，这个Value只针对数字进行计算。</t>
  </si>
  <si>
    <t>计算有考试得分的个数。</t>
  </si>
  <si>
    <t>考试得分</t>
  </si>
  <si>
    <t>有分数个数</t>
  </si>
  <si>
    <t>未参加</t>
  </si>
  <si>
    <t>统计区域内包含文本、数字和逻辑值的单元格个数。可以简单记忆为，计算非空单元格个数。</t>
  </si>
  <si>
    <t>COUNTA(value1,value2,...)</t>
  </si>
  <si>
    <t>需要计算个数的区域，这个Value可以是任何值。</t>
  </si>
  <si>
    <t>计算有考试反馈信息的个数。</t>
  </si>
  <si>
    <t>有信息个数</t>
  </si>
  <si>
    <t>计算某个区域中，空单元格的个数。</t>
  </si>
  <si>
    <t>COUNTBLANK(range)</t>
  </si>
  <si>
    <t>COUNTBLANK(需要计算空白单元格个数的区域)</t>
  </si>
  <si>
    <t>range</t>
  </si>
  <si>
    <t>需要计算空白单元格个数的区域</t>
  </si>
  <si>
    <t>计算有几个得分是空白，未统计填写的。</t>
  </si>
  <si>
    <t>空白个数</t>
  </si>
  <si>
    <t>计算平均值函数</t>
  </si>
  <si>
    <t>AVERAGE(Number1,Number2,…)</t>
  </si>
  <si>
    <t>AVERAGE(要计算的数字1，要计算的数字2...)</t>
  </si>
  <si>
    <t>Number</t>
  </si>
  <si>
    <t>是要计算平均值的 1～255 个参数。</t>
  </si>
  <si>
    <t>计算考试平均分。</t>
  </si>
  <si>
    <t>平均分</t>
  </si>
  <si>
    <t>排名函数,rank函数最常用的是求某一个数值在某一区域内的排名。</t>
  </si>
  <si>
    <t>rank(number,ref,[order])</t>
  </si>
  <si>
    <t>IF(要排位的数字，在哪里比较，顺序0倒序1）</t>
  </si>
  <si>
    <t>number</t>
  </si>
  <si>
    <t>需要求排名的那个数值或者单元格名称（单元格内必须为数字）</t>
  </si>
  <si>
    <t xml:space="preserve">ref </t>
  </si>
  <si>
    <t>排名的参照数值区域</t>
  </si>
  <si>
    <t>order</t>
  </si>
  <si>
    <t>0和1，默认不用输入即为0，得到的就是从大到小的排名，若是想求倒数第几，order的值请使用1</t>
  </si>
  <si>
    <t>按照分数为大家的成绩进行排名。</t>
  </si>
  <si>
    <t>名次</t>
  </si>
  <si>
    <t>倒数第几</t>
  </si>
  <si>
    <t>王大刀</t>
  </si>
  <si>
    <t>Lisa</t>
  </si>
  <si>
    <t>赵天宝</t>
  </si>
  <si>
    <t>将代表数字的文本字符串转换成数字；说明：如果文本型数值不经过上述转换，在用函数处理这些数值时，常常返回错误</t>
  </si>
  <si>
    <t>VALUE(text)</t>
  </si>
  <si>
    <t>VALUE(转谁)</t>
  </si>
  <si>
    <t>text</t>
  </si>
  <si>
    <t>待转换的文本型数字</t>
  </si>
  <si>
    <t>讲文本型数字，转化为可统计的数值。</t>
  </si>
  <si>
    <t>文本型数字</t>
  </si>
  <si>
    <t xml:space="preserve">数值 </t>
  </si>
  <si>
    <t>75</t>
  </si>
  <si>
    <t>60</t>
  </si>
  <si>
    <t>95</t>
  </si>
  <si>
    <t>78</t>
  </si>
  <si>
    <t>45</t>
  </si>
  <si>
    <t>合计</t>
  </si>
  <si>
    <t xml:space="preserve">功能是返回文本串的字符数。LEN要统计时，无论中全角字符，还是半角字符，每个字符均计为“1”；与之相对应的一个函数——LENB，在统计时半角字符计为“1”，全角字符计为“2”。 </t>
  </si>
  <si>
    <t>LEN(text)</t>
  </si>
  <si>
    <t>LEN(计算谁)</t>
  </si>
  <si>
    <t>待计算长度的文本内容</t>
  </si>
  <si>
    <t>计算每个人的问题答卷有几个字</t>
  </si>
  <si>
    <t>答卷</t>
  </si>
  <si>
    <t>len</t>
  </si>
  <si>
    <t>lenb</t>
  </si>
  <si>
    <t>花了25</t>
  </si>
  <si>
    <t>赚了80元</t>
  </si>
  <si>
    <t>不知道</t>
  </si>
  <si>
    <t>可将最多 255 个文本字符串合并为一个文本字符串。联接项可以是文本、数字、单元格引用或这些项的组合。说明：将若干文字串合并到一个文字串中，其功能与"&amp;"运算符相同</t>
  </si>
  <si>
    <t>CONCATENATE(text1, [text2], ...)</t>
  </si>
  <si>
    <t>CONCATENATE(链接文本1, 链接文本2, ...)</t>
  </si>
  <si>
    <t>text1</t>
  </si>
  <si>
    <t>必需要连接的第一个文本项。</t>
  </si>
  <si>
    <t>整理个人邮箱信息。</t>
  </si>
  <si>
    <t>邮箱前缀</t>
  </si>
  <si>
    <t>@</t>
  </si>
  <si>
    <t>邮箱后缀</t>
  </si>
  <si>
    <t>合并</t>
  </si>
  <si>
    <t>qq.com</t>
  </si>
  <si>
    <t>lingzhen</t>
  </si>
  <si>
    <t>163.com</t>
  </si>
  <si>
    <t>Ford</t>
  </si>
  <si>
    <t>此函数名的英文意思为“左”，即从左边截取字符串。把你需要的文本内容，剪出来。执行成功时返回string字符串左边n个字符，发生错误时返回空字符串（""）。</t>
  </si>
  <si>
    <t xml:space="preserve">LEFT(text,num_chars) </t>
  </si>
  <si>
    <t xml:space="preserve">LEFT(剪谁,从左边起剪几位) </t>
  </si>
  <si>
    <t>要截取（剪开）字符的字符串</t>
  </si>
  <si>
    <t>num_chars</t>
  </si>
  <si>
    <t>给定的截取数目，即要从左剪几位字符出来</t>
  </si>
  <si>
    <t>取出大家名字里的前1~2个字。</t>
  </si>
  <si>
    <t>取几位</t>
  </si>
  <si>
    <t>结果</t>
  </si>
  <si>
    <t>凌表姐</t>
  </si>
  <si>
    <t>欧阳娜娜</t>
  </si>
  <si>
    <t>我名字很长</t>
  </si>
  <si>
    <t>此函数名的英文意思为“右”，即从右边截取字符串。把你需要的文本内容，剪出来。执行成功时返回string字符串左边n个字符，发生错误时返回空字符串（""）。</t>
  </si>
  <si>
    <t xml:space="preserve">right(text,num_chars) </t>
  </si>
  <si>
    <t xml:space="preserve">right(剪谁,从右边起剪几位) </t>
  </si>
  <si>
    <t>给定的截取数目，即要从右剪几位字符出来</t>
  </si>
  <si>
    <t>取出大家名字里的后1~2个字。</t>
  </si>
  <si>
    <t>从一个字符串中截取出指定数量的字符。</t>
  </si>
  <si>
    <t xml:space="preserve">MID(text,start_num,num_chars) </t>
  </si>
  <si>
    <t xml:space="preserve">MID(剪谁，从第几位开始，剪几位) </t>
  </si>
  <si>
    <t>一个文本字符串，即需要被拆分剪开的内容</t>
  </si>
  <si>
    <t>start_num</t>
  </si>
  <si>
    <t>指定的起始位置，即从第几位开始剪出字符</t>
  </si>
  <si>
    <t>③</t>
  </si>
  <si>
    <t>要截取的数目，即剪出几位字符出来</t>
  </si>
  <si>
    <t>根据下表要求，截取字符串</t>
  </si>
  <si>
    <t>从第几位</t>
  </si>
  <si>
    <t>我爱Excel</t>
  </si>
  <si>
    <t>江西省九江市</t>
  </si>
  <si>
    <t>可将其他类型计算机文件中的代码转换为字符。是把计算机底层ASCII码的序号，转换为字符。从第65位开始，表示大写的字母A，以此类推。</t>
  </si>
  <si>
    <t>CHAR(number)</t>
  </si>
  <si>
    <t>CHAR(第几位数字)</t>
  </si>
  <si>
    <t xml:space="preserve">Number </t>
  </si>
  <si>
    <t>用于转换的字符代码，介于 1 到 255 之间。使用的是当前计算机字符集中的字符。</t>
  </si>
  <si>
    <t>类别</t>
  </si>
  <si>
    <t>位数</t>
  </si>
  <si>
    <t>换行符</t>
  </si>
  <si>
    <t>按照垂直方向搜索"Table_array"的首例,搜索出满足指定"Lookup_value"的值,或者搜索出小于搜索值的最大值.返回值为与查找到的单元格同行的,指定的"Col_index_num"(列序号)右移的单元格的值.即,指定搜索条件,设定搜索区域,向右设定至某列.结果为找出在搜索区域中与条件相同的数据再向右移动N行后(同一行)找出相应结果。</t>
  </si>
  <si>
    <t>VLOOKUP(lookup_value,table_array,col_index_num,range_lookup)</t>
  </si>
  <si>
    <t>VLOOKUP(找谁，在哪找，第几列，0)</t>
  </si>
  <si>
    <t>lookup_value</t>
  </si>
  <si>
    <t>要查找的值(数值、引用或文本字符串)</t>
  </si>
  <si>
    <t>②</t>
  </si>
  <si>
    <t>table_array</t>
  </si>
  <si>
    <t>要查找的区域，并且要查找的值，必须在这片区域的最左侧列</t>
  </si>
  <si>
    <t>col_index_num</t>
  </si>
  <si>
    <t>返回数据在查找区域的第几列数</t>
  </si>
  <si>
    <t>④</t>
  </si>
  <si>
    <t>range_lookup</t>
  </si>
  <si>
    <t>默认写：精确匹配（即FALSE，0）；模糊匹配（则写为：true，1）</t>
  </si>
  <si>
    <t>延伸阅读：</t>
  </si>
  <si>
    <t>https://mp.weixin.qq.com/s/TgbhxgwrcXjyoh8jbnVzkA</t>
  </si>
  <si>
    <t>分数</t>
  </si>
  <si>
    <t>按照垂直方向搜索"Table_array"的首行,搜索出满足指定的"Lookup_value"的值,或者搜索出小于搜索值的最大值.返回值为与查找到的单元格同列的,指定的"Row_index_num"(行序号)下移的单元格的值。</t>
  </si>
  <si>
    <t>HLOOKUP(Lookup_value,Table_array,Row_index_num,Range_lookup)</t>
  </si>
  <si>
    <t>HLOOKUP(找谁，在哪找，第几行，0)</t>
  </si>
  <si>
    <t>row_index_num</t>
  </si>
  <si>
    <t>返回数据在查找区域的第几行数</t>
  </si>
  <si>
    <t>根据姓名，查找成绩。</t>
  </si>
  <si>
    <t>主要应用在阶梯查找。在单列升序序列的区域中查找数值，然后返回该区域中，最大起步线，对应的返回值内容。</t>
  </si>
  <si>
    <t>LOOKUP(lookup_value,lookup_vector,result_vector)</t>
  </si>
  <si>
    <t>LOOKUP(找谁,起步线,对应的结果)</t>
  </si>
  <si>
    <t>要查找的数值</t>
  </si>
  <si>
    <t>lookup_vector</t>
  </si>
  <si>
    <t>一个升序序列区域，作为要查找值判定的起步线标准</t>
  </si>
  <si>
    <t>result_vector</t>
  </si>
  <si>
    <t>返回结果内容区域，与起步线区域一样大</t>
  </si>
  <si>
    <t>根据成绩，判断成绩水平。</t>
  </si>
  <si>
    <t>等级</t>
  </si>
  <si>
    <t>标准</t>
  </si>
  <si>
    <t>起步线</t>
  </si>
  <si>
    <t>60分以下</t>
  </si>
  <si>
    <t>不及格</t>
  </si>
  <si>
    <t>60(含)~70</t>
  </si>
  <si>
    <t>及格</t>
  </si>
  <si>
    <t>70(含)~80</t>
  </si>
  <si>
    <t>中</t>
  </si>
  <si>
    <t>80(含)~90</t>
  </si>
  <si>
    <t>良</t>
  </si>
  <si>
    <t>90(含)~100</t>
  </si>
  <si>
    <t>优</t>
  </si>
  <si>
    <t>匹配函数,指返回指定数值在指定数组区域中的位置。</t>
  </si>
  <si>
    <t>MATCH(lookup_value,lookup_array,match_type)</t>
  </si>
  <si>
    <t>MATCH(找谁，在哪找，0)</t>
  </si>
  <si>
    <t>match_type</t>
  </si>
  <si>
    <t>判断每个姓名，在序列中，排第几。</t>
  </si>
  <si>
    <t>排第几</t>
  </si>
  <si>
    <t>以指定的引用为参照系，通过给定偏移量得到新的引用。返回的引用可以为一个单元格或单元格区域。并可以指定返回的行数或列数。</t>
  </si>
  <si>
    <t>OFFSET(reference，rows，cols，height，width)</t>
  </si>
  <si>
    <t>OFFSET(从谁开始，偏移行数，偏移列数，返回区域高度即行数，返回区域宽度即列数)</t>
  </si>
  <si>
    <t>Reference</t>
  </si>
  <si>
    <t>作为偏移量参照系的引用区域，它必须是单元格或相连单元格区域的引用；</t>
  </si>
  <si>
    <t>Rows</t>
  </si>
  <si>
    <t>相对于偏移量参照系的左上角单元格，上(下)偏移的行数。如果使用5作为参数Rows，则说明目标引用区域的左上角单元格比reference低5行。行数可为正数(代表在起始引用的下方)或负数(代表在起始引用的上方);</t>
  </si>
  <si>
    <t>Cols</t>
  </si>
  <si>
    <t>相对于偏移量参照系的左上角单元格，左(右)偏移的列数。如果使用5作为参数Cols，则说明目标引用区域的左上角的单元格比reference靠右5列。列数可为正数(代表在起始引用的右边)或负数(代表在起始引用的左边);</t>
  </si>
  <si>
    <t>Height</t>
  </si>
  <si>
    <t>要返回的引用区域的行数，Height必须为正数;</t>
  </si>
  <si>
    <t>⑤</t>
  </si>
  <si>
    <t>Width</t>
  </si>
  <si>
    <t>要返回的引用区域的列数，Width必须为正数。</t>
  </si>
  <si>
    <t>从表姐开始，移动几行几列，找到的人是谁？</t>
  </si>
  <si>
    <t>第1组</t>
  </si>
  <si>
    <t>第2组</t>
  </si>
  <si>
    <t>第3组</t>
  </si>
  <si>
    <t>移几行</t>
  </si>
  <si>
    <t>移几列</t>
  </si>
  <si>
    <t>是谁</t>
  </si>
  <si>
    <t>康书</t>
  </si>
  <si>
    <t>喻书</t>
  </si>
  <si>
    <t>倪国梁</t>
  </si>
  <si>
    <t>张鹏</t>
  </si>
  <si>
    <t>李龙</t>
  </si>
  <si>
    <t>徐振</t>
  </si>
  <si>
    <t>李佩越</t>
  </si>
  <si>
    <t>梁冬梅</t>
  </si>
  <si>
    <t>李翔咏</t>
  </si>
  <si>
    <t>孙坛</t>
  </si>
  <si>
    <t>返回特定行和列交叉处单元格的引用。</t>
  </si>
  <si>
    <t>INDEX(array,row_num,column_num)</t>
  </si>
  <si>
    <t>INDEX(在哪找，第几行，第几列)</t>
  </si>
  <si>
    <t>Array</t>
  </si>
  <si>
    <t>代表单元格区域或数组常量；此处的行序号参数（row_num）和列序号参数（column_num）是相对于所引用的单元格区域而言的，不是Excel工作表中的行或列序号</t>
  </si>
  <si>
    <t>Row_num</t>
  </si>
  <si>
    <t>表示指定的行序号（如果省略row_num，则必须有 column_num）；</t>
  </si>
  <si>
    <t>Column_num</t>
  </si>
  <si>
    <t>Column_num表示指定的列序号（如果省略column_num，则必须有 row_num）</t>
  </si>
  <si>
    <t>找到座位表中，指定行列的人员姓名。</t>
  </si>
  <si>
    <t>第1列</t>
  </si>
  <si>
    <t>第2列</t>
  </si>
  <si>
    <t>第3列</t>
  </si>
  <si>
    <t>第几行</t>
  </si>
  <si>
    <t>第几列</t>
  </si>
  <si>
    <t>第1行</t>
  </si>
  <si>
    <t>第2行</t>
  </si>
  <si>
    <t>第3行</t>
  </si>
  <si>
    <t>第4行</t>
  </si>
  <si>
    <t>第5行</t>
  </si>
  <si>
    <t>从参数列表中选择并返回一个值。</t>
  </si>
  <si>
    <t>Choose(index_num, value1, [value2], ...)</t>
  </si>
  <si>
    <t>Choose(返回第几个，值1，值2...)</t>
  </si>
  <si>
    <t xml:space="preserve">Index_num </t>
  </si>
  <si>
    <t>必要参数，数值表达式或字段，它的运算结果是一个数值，且界于 1 和254之间的数字。 或者为公式或对包含 1 到 254 之间某个数字的单元格的引用。</t>
  </si>
  <si>
    <t>value1</t>
  </si>
  <si>
    <t>必填的，供选择的值。</t>
  </si>
  <si>
    <t>value2</t>
  </si>
  <si>
    <t>选填的，供选择的值。</t>
  </si>
  <si>
    <t>返回指定名单区域中，要求的人名</t>
  </si>
  <si>
    <t>姓名列表1</t>
  </si>
  <si>
    <t>姓名列表2</t>
  </si>
  <si>
    <t>姓名列表3</t>
  </si>
  <si>
    <t>姓名列表4</t>
  </si>
  <si>
    <t>第几个</t>
  </si>
  <si>
    <t>按照给定的行号和列标，建立文本类型的单元格地址。</t>
  </si>
  <si>
    <t>ADDRESS(row_num，column_num，abs_num，a1，sheet_text)</t>
  </si>
  <si>
    <t>ADDRESS(几行，几列，引用方式，引用样式，哪个工作表)</t>
  </si>
  <si>
    <t xml:space="preserve">Row_num </t>
  </si>
  <si>
    <t>在单元格引用中使用的行号。</t>
  </si>
  <si>
    <t>在单元格引用中使用的列标。</t>
  </si>
  <si>
    <t>ABS_num</t>
  </si>
  <si>
    <t>返回的引用类型。1或省略，表示：绝对引用；2表示：绝对行号，相对列标；3表示：相对行号，绝对列标；4表示：相对引用。</t>
  </si>
  <si>
    <t>A1</t>
  </si>
  <si>
    <t>用以指定 A1 或 R1C1 引用样式的逻辑值。如果 A1 为 TRUE 或省略，函数 ADDRESS 返回 A1 样式的引用；如果 A1 为 FALSE，函数 ADDRESS 返回 R1C1 样式的引用。</t>
  </si>
  <si>
    <t xml:space="preserve">Sheet_text </t>
  </si>
  <si>
    <t>为一文本，指定作为外部引用的工作表的名称，如果省略 sheet_text，则不使用任何工作表名。</t>
  </si>
  <si>
    <t>找到对应单元格的地址。</t>
  </si>
  <si>
    <t>说明（结果）</t>
  </si>
  <si>
    <t>绝对引用($C$2)</t>
  </si>
  <si>
    <t>绝对行号，相对列标(C$2)</t>
  </si>
  <si>
    <t>在R1C1引用样式中的绝对行号，相对列标(R2C[3])</t>
  </si>
  <si>
    <t>对其他工作表的绝对引用([Book1]Sheet1!R2C3)</t>
  </si>
  <si>
    <t>对其他工作表的绝对引用('ETSHEET'!R2C3)</t>
  </si>
  <si>
    <t>显示所引用单元格的列标号值</t>
  </si>
  <si>
    <t>COLUMN(reference)</t>
  </si>
  <si>
    <t>COLUMN(哪个单元格)</t>
  </si>
  <si>
    <t>reference</t>
  </si>
  <si>
    <t>引用的单元格，如果不写，则为计算当前单元格的列标号值</t>
  </si>
  <si>
    <t>确认以下单元格的列数。</t>
  </si>
  <si>
    <t>单元格</t>
  </si>
  <si>
    <t>公式</t>
  </si>
  <si>
    <t>当前</t>
  </si>
  <si>
    <t>B5</t>
  </si>
  <si>
    <t>M100往右一列</t>
  </si>
  <si>
    <t>ZZ1000</t>
  </si>
  <si>
    <t>显示所引用单元格的行标号值</t>
  </si>
  <si>
    <t>ROW(reference)</t>
  </si>
  <si>
    <t>ROW(哪个单元格)</t>
  </si>
  <si>
    <t>引用的单元格，如果不写，则为计算当前单元格的行标号值</t>
  </si>
  <si>
    <t>M100往上一行</t>
  </si>
  <si>
    <t>用来打开存储在网络服务器、Intranet或internet中的文件。</t>
  </si>
  <si>
    <t>HYPERLINK(link_location，friendly_name)</t>
  </si>
  <si>
    <t>HYPERLINK(路径，显示的名称)</t>
  </si>
  <si>
    <t>link_location</t>
  </si>
  <si>
    <t>文件的路径和文件名，它还可以指向文档中的某个更为具体的位置，如Execl工作表或工作簿中特定的单元格或命名区域，或是指向Word文档中的书签。路径可以是存储在硬盘驱动器上的文件，或是Internet或Intranet上的URL路径；</t>
  </si>
  <si>
    <t>friendly_name</t>
  </si>
  <si>
    <t>单元格中显示的链接文字或数字，它用蓝色显示并带有下划线。如果省略了Friendly_name，单元格就将link_location显示为链接。</t>
  </si>
  <si>
    <t>将以下内容建立链接。</t>
  </si>
  <si>
    <t>建立链接</t>
  </si>
  <si>
    <t>目录</t>
  </si>
  <si>
    <t>http://www.baidu.com</t>
  </si>
  <si>
    <t>C:/A.XLS</t>
  </si>
  <si>
    <t>可以将指定的年、月、日合并为完整的日期格式.</t>
  </si>
  <si>
    <t>DATE(year,month,day)</t>
  </si>
  <si>
    <t>DATE(年，月，日)</t>
  </si>
  <si>
    <t>year</t>
  </si>
  <si>
    <t>参数 year 可以为一到四位数字。Microsoft Excel 将根据所使用的日期系统来解释 year 参数。默认情况下，Microsoft Excel for Windows 将使用 1900 日期系统，而 Microsoft Excel for Macintosh 将使用 1904 日期系统。</t>
  </si>
  <si>
    <t>month</t>
  </si>
  <si>
    <t>代表每年中月份的数字。</t>
  </si>
  <si>
    <t>day</t>
  </si>
  <si>
    <t>代表在该月份中第几天的数字。如果 day 大于该月份的最大天数，则将从指定月份的第一天开始往上累加。</t>
  </si>
  <si>
    <t>计算以下日期</t>
  </si>
  <si>
    <t>年</t>
  </si>
  <si>
    <t>月</t>
  </si>
  <si>
    <t>日</t>
  </si>
  <si>
    <t>组合日期</t>
  </si>
  <si>
    <t>计算指定日期之前或之后几个月的具体日期。</t>
  </si>
  <si>
    <t>EDATE(start_date,months)</t>
  </si>
  <si>
    <t>EDATE(开始日期，往后加几个月)</t>
  </si>
  <si>
    <t>start_date</t>
  </si>
  <si>
    <t>表示起始日期的日期。</t>
  </si>
  <si>
    <t>months</t>
  </si>
  <si>
    <t>表示start_date 之前或之后的月份数。需要注意的是：当months为小数时，则后面的小数位均省略，只保留整数部分进行运算。</t>
  </si>
  <si>
    <t>需还款日</t>
  </si>
  <si>
    <t>借款周期（月）</t>
  </si>
  <si>
    <t>返回在某日期（起始日期）之前或之后、与该日期相隔指定工作日的某一日期的日期值。 工作日不包括周末和专门指定的假日。 在计算发票到期日、预期交货时间或工作天数时，可以使用函数 WORKDAY 来扣除周末或假日。</t>
  </si>
  <si>
    <t>WORKDAY(start_date, days, [holidays])</t>
  </si>
  <si>
    <t>WORKDAY(开始日期，天数，假日列表)</t>
  </si>
  <si>
    <t>Start_date</t>
  </si>
  <si>
    <t xml:space="preserve"> 一个代表开始日期的日期。</t>
  </si>
  <si>
    <t>Days</t>
  </si>
  <si>
    <t xml:space="preserve"> start_date 之前或之后不含周末及节假日的天数。 Days 为正值将生成未来日期；为负值生成过去日期。</t>
  </si>
  <si>
    <t>Holidays</t>
  </si>
  <si>
    <t>一个可选列表，其中包含需要从工作日历中排除的一个或多个日期，例如各种省/市/自治区和国家/地区的法定假日及非法定假日。该列表可以是包含日期的单元格区域，也可以是由代表日期的序列号所构成的数组常量。</t>
  </si>
  <si>
    <t>计算以下任务的结束日期</t>
  </si>
  <si>
    <t>开工日期</t>
  </si>
  <si>
    <t>天数</t>
  </si>
  <si>
    <t>结束日期</t>
  </si>
  <si>
    <t>假日列表</t>
  </si>
  <si>
    <t>返回参数start-data和end-data之间完整的工作日（不包括周末和专门指定的假期）数值。</t>
  </si>
  <si>
    <t>NETWORKDAYS(start_date，end_date，holidays)</t>
  </si>
  <si>
    <t>NETWORKDAYS(开始日期，结束日期，节假日)</t>
  </si>
  <si>
    <t>End_date</t>
  </si>
  <si>
    <t xml:space="preserve"> 一个代表结束日期的日期。</t>
  </si>
  <si>
    <t>表示不在工作日历中的一个或多个日期所构成的可选区域，法定假日以及其他非法定假日。</t>
  </si>
  <si>
    <t>工期</t>
  </si>
  <si>
    <t>DATEDIF函数是Excel隐藏函数，其在帮助和插入公式里面没有。 返回两个日期之间的年\月\日间隔数。常使用DATEDIF函数计算两日期之差。包含D,M,Y,YD,YM,MD。</t>
  </si>
  <si>
    <t>DATEDIF(start_date,end_date,unit)
DATEDIF(date1,date2,"y")、DATEDIF(date1,date2,"m")、DATEDIF(date1,date2,"d")</t>
  </si>
  <si>
    <t>DATEDIF(开始日期，结束日期，年/月/日)</t>
  </si>
  <si>
    <t>unit</t>
  </si>
  <si>
    <t>所需信息的返回类型。</t>
  </si>
  <si>
    <t>今天</t>
  </si>
  <si>
    <t>相隔</t>
  </si>
  <si>
    <t>不考虑年相隔多少月？</t>
  </si>
  <si>
    <t>不考虑年相隔多少天？</t>
  </si>
  <si>
    <t> 不考虑年月相隔多少天？</t>
  </si>
  <si>
    <t>相隔多少年月日? </t>
  </si>
  <si>
    <t>根据一年 360 天 （十二个月都是 30 天） 的历法 （用于某些会计计算），传回二个日期之间的日数。如果您的会计系统采用十二个月都是 30 天的历法，您就可以使用这个函数来计算支出。</t>
  </si>
  <si>
    <t>DAYS360(start_date,end_date,method)</t>
  </si>
  <si>
    <t>DAYS360(开始日期，结束日期，欧洲算法/美国算法)</t>
  </si>
  <si>
    <t>Method</t>
  </si>
  <si>
    <t>是一个逻辑值，指示计算时应该使用美国还是欧洲方法。
FALSE 或省略：美国 (NASD) 方法。如果开始日期是一个月的第 31 天，则将这一天视为同一个月份的第 30 天。如果结束日期是一个月的第 31 天、且开始日期早于一个月的第 30 天，则将这个结果日期视为下一个月的第 1 天，否则结束日期等于同一个月的第 30 天。
TRUE:欧洲方法。如果开始日期或结束日期是一个月的第 31 天，则将这一天视为同一个月份的第 30 天。</t>
  </si>
  <si>
    <t>DATEIF</t>
  </si>
  <si>
    <t>WEEKNUM(serial_num，return_type)</t>
  </si>
  <si>
    <t>WEEKNUM(哪天，从星期几算起)</t>
  </si>
  <si>
    <t>Serial_num</t>
  </si>
  <si>
    <t>代表一周中的日期。应使用DATE 函数输入日期，或者将日期作为其他公式或函数的结果输入。</t>
  </si>
  <si>
    <t>Return_type</t>
  </si>
  <si>
    <t>为一数字，确定星期计算从哪一天开始。默认值为 1。</t>
  </si>
  <si>
    <t>计算以下日期是一年中的第几周</t>
  </si>
  <si>
    <t>一年中的第几周</t>
  </si>
  <si>
    <t>返回date_text所表示的日期[文本格式]的序列号。该函数的主要用途是将文字表示的日期转换成一个序列号。</t>
  </si>
  <si>
    <t>DATEVALUE(date_text)</t>
  </si>
  <si>
    <t>DATEVALUE(哪天)</t>
  </si>
  <si>
    <t>date_text</t>
  </si>
  <si>
    <t>是用Excel日期格式表示日期的文本。在使用1900日期系统中，date_text必须是1900年1月1日到9999年12月31日之间的一个日期;而在1904日期系统中，date_text必须是1904年1月1日到9999年12月31日之间的一个日期。如果date_text超出上述范围，则函数DATEVaLUE返回错误值#value!</t>
  </si>
  <si>
    <t>将以下文本格式的日期，转换为真日期格式。</t>
  </si>
  <si>
    <t>文本格式的日期</t>
  </si>
  <si>
    <t>转换为数字</t>
  </si>
  <si>
    <t>转换为日期格式</t>
  </si>
  <si>
    <t>1986/8/30</t>
  </si>
  <si>
    <t>2018/10/16</t>
  </si>
  <si>
    <t>显示系统设定的当前日期</t>
  </si>
  <si>
    <t>TODAY()</t>
  </si>
  <si>
    <t>没有参数</t>
  </si>
  <si>
    <t>括号内不需要写任何内容</t>
  </si>
  <si>
    <t>今天几号？</t>
  </si>
  <si>
    <t>显示系统设定的当前时间</t>
  </si>
  <si>
    <t>NOW()</t>
  </si>
  <si>
    <t>现在几点？</t>
  </si>
  <si>
    <t>求出指定日期或引用单元格中的日期的年份，返回用序列号表示。</t>
  </si>
  <si>
    <t>YEAR(serial_num)</t>
  </si>
  <si>
    <t>YEAR(哪天)</t>
  </si>
  <si>
    <t>代表需要计算的日期。必须为真日期格式。</t>
  </si>
  <si>
    <t>计算以下日期的年份。</t>
  </si>
  <si>
    <t>日期</t>
  </si>
  <si>
    <t>年份</t>
  </si>
  <si>
    <t>求出指定日期或引用单元格中的日期的月份，返回用序列号表示。</t>
  </si>
  <si>
    <t>MONTH(serial_num)</t>
  </si>
  <si>
    <t>MONTH(哪天)</t>
  </si>
  <si>
    <t>计算以下日期的月份。</t>
  </si>
  <si>
    <t>月份</t>
  </si>
  <si>
    <t>求出指定日期或引用单元格中的日期的天数，返回用序列号表示。</t>
  </si>
  <si>
    <t>DAY(serial_num)</t>
  </si>
  <si>
    <t>DAY(哪天)</t>
  </si>
  <si>
    <t>计算以下日期的是几号。</t>
  </si>
  <si>
    <t>第几天</t>
  </si>
  <si>
    <t>返回代表一周中第几天的数值，是一个1到7（或0到6）之间的整数。</t>
  </si>
  <si>
    <t xml:space="preserve">WEEKDAY(serial_number,return_type) </t>
  </si>
  <si>
    <t xml:space="preserve">WEEKDAY(哪天,从星期几算第一天) </t>
  </si>
  <si>
    <t>代表指定的日期或引用含有日期的单元格；</t>
  </si>
  <si>
    <t>代表星期的表示方式[当Sunday（星期日）为1、Saturday（星期六）为7时，该参数为1；当Monday（星期一）为1、Sunday（星期日）为7时，该参数为2（这种情况符合中国人的习惯）；当Monday（星期一）为0、Sunday（星期日）为6时，该参数为3]。 【记住写2即可】</t>
  </si>
  <si>
    <t>计算以下日期是星期几</t>
  </si>
  <si>
    <t>星期几</t>
  </si>
  <si>
    <t>返回计算时间的，小时数。</t>
  </si>
  <si>
    <t>HOUR(time)</t>
  </si>
  <si>
    <t>HOUR(时间)</t>
  </si>
  <si>
    <t>代表指定的时间或引用含有时间的单元格；</t>
  </si>
  <si>
    <t>计算以下时间是几点钟。</t>
  </si>
  <si>
    <t>返回计算时间的，分钟数。</t>
  </si>
  <si>
    <t>MINUTE(time)</t>
  </si>
  <si>
    <t>MINUTE(时间)</t>
  </si>
  <si>
    <t>计算以下时间的分钟数。</t>
  </si>
  <si>
    <t>第几分钟</t>
  </si>
  <si>
    <t>返回计算时间的，秒数。</t>
  </si>
  <si>
    <t>SECOND(time)</t>
  </si>
  <si>
    <t>SECOND(时间)</t>
  </si>
  <si>
    <t>计算以下时间的秒数。</t>
  </si>
  <si>
    <t>第几秒</t>
  </si>
  <si>
    <t>用于判断指定的单元格是否为空</t>
  </si>
  <si>
    <t>ISBLANK（value）</t>
  </si>
  <si>
    <t>ISBLANK（判断谁）</t>
  </si>
  <si>
    <t>value</t>
  </si>
  <si>
    <t>表示需要进行检查的内容。如果参数value为无数据的空白时，ISBLANK函数将返回TRUE，否则将返回FALSE。</t>
  </si>
  <si>
    <t>判断以下单元格的信息。</t>
  </si>
  <si>
    <t>数据</t>
  </si>
  <si>
    <t>判断</t>
  </si>
  <si>
    <t>用于判断指定的单元格是否为错误值；返回 Boolean 值，指出表达式是否为一个错误值(#N/A、#VALUE!、#REF!、#DIV/0！、#NUM！、#NAME？、#NULL！)。</t>
  </si>
  <si>
    <t>IsError(value)</t>
  </si>
  <si>
    <t>IsError(判断谁)</t>
  </si>
  <si>
    <t>可以是任何有效表达式。如果VALUE参数表示一个错误，则 IsError 返回 True；否则返回 False。</t>
  </si>
  <si>
    <t>用于判断指定的单元格是否为错误值；返回 Boolean 值，指出表达式是否为一个除#N/A以外的错误值(#VALUE!、#REF!、#DIV/0！、#NUM！、#NAME？、#NULL！)。</t>
  </si>
  <si>
    <t>ISERR(value)</t>
  </si>
  <si>
    <t>ISERR(判断谁)</t>
  </si>
  <si>
    <t>可以是任何有效表达式。如果VALUE参数表示一个错误，则 IsEr返回 True；否则返回 False。</t>
  </si>
  <si>
    <t>用于判断指定的单元格是否为错误值；返回 Boolean 值，指出表达式是否为#N/A的错误值。</t>
  </si>
  <si>
    <t>ISNA(value)</t>
  </si>
  <si>
    <t>ISNA(判断谁)</t>
  </si>
  <si>
    <t>可以是任何有效表达式。如果VALUE参数表示一个错误，则 IsNA返回 True；否则返回 False。</t>
  </si>
  <si>
    <t>判断其参数是不是奇数,如果是奇数就返回TRUE,否则返回FALSE或错误值</t>
  </si>
  <si>
    <t>ISODD(number)</t>
  </si>
  <si>
    <t>ISODD(一个数字)</t>
  </si>
  <si>
    <t>一个待判定的数字，如果不是数字，则返回错误值。</t>
  </si>
  <si>
    <t>判断参数或指定单元格中的值是否为逻辑值</t>
  </si>
  <si>
    <t>ISLOGICAL（value）</t>
  </si>
  <si>
    <t>ISLOGICAL(判断谁)</t>
  </si>
  <si>
    <t>Value</t>
  </si>
  <si>
    <t>表示需要进行检验的内容，如果检验的内容为逻辑值，将返回TRUE；否则返回FALSE。</t>
  </si>
  <si>
    <t>判断引用的参数或指定单元格中的内容是否为非字符串</t>
  </si>
  <si>
    <t>ISNONTEXT（value）</t>
  </si>
  <si>
    <t>ISNONTEXT(判断谁)</t>
  </si>
  <si>
    <t>表示待测试的内容。如果测试的内容为非字符串，将返回TRUE；否则将返回false</t>
  </si>
  <si>
    <t>abcd</t>
  </si>
  <si>
    <t>判断引用的参数或指定单元格中的值是否为数字</t>
  </si>
  <si>
    <t>ISNUMBER（value）</t>
  </si>
  <si>
    <t>ISNUMBER(判断谁)</t>
  </si>
  <si>
    <t>表示进行检验的内容，如果检验的内容为数字，将返回TRUE，否则将返回FALSE。</t>
  </si>
  <si>
    <t>判断参数或指定单元格中的值是否为为引用</t>
  </si>
  <si>
    <t>ISREF（value）</t>
  </si>
  <si>
    <t>ISREF(判断谁)</t>
  </si>
  <si>
    <t>待测试的内容，如果测试的内容为引用，将返回TRUE，否则将返回FALSE。</t>
  </si>
  <si>
    <t>返回错误值 #N/A。错误值 #N/A 表示“无法得到有效值”。在没有内容的单元格中输入 #N/A，可以避免不小心将空白单元格计算在内而产生的问题（当公式引用到含有 #N/A 的单元格时，会返回错误值 #N/A）。</t>
  </si>
  <si>
    <t>NA()</t>
  </si>
  <si>
    <t>以整数形式返回参数的数据类型。当某一个函数的计算结果取决于特定单元格中数值的类型时，可使用函数 TYPE。</t>
  </si>
  <si>
    <t>TYPE（value）</t>
  </si>
  <si>
    <t>TYPE(判断谁)</t>
  </si>
  <si>
    <t>为任意表格数值，如数字、文本以及逻辑值等等。</t>
  </si>
  <si>
    <t>Value类型</t>
  </si>
  <si>
    <t>数字</t>
  </si>
  <si>
    <t>文本</t>
  </si>
  <si>
    <t>逻辑值</t>
  </si>
  <si>
    <t>数组：$E$13:$F$15</t>
  </si>
  <si>
    <t>数组</t>
  </si>
  <si>
    <t>用于返回excel中某一错误值的代号</t>
  </si>
  <si>
    <t>ERROR.TYPE（error-val）</t>
  </si>
  <si>
    <t>ERROR.TYPE（哪个错误值）</t>
  </si>
  <si>
    <t>error-val</t>
  </si>
  <si>
    <t>可以作为实际的错误值，但通常为一个单元格引用，若没有错误则返回#N/A。</t>
  </si>
  <si>
    <t>错误类型</t>
  </si>
  <si>
    <t>返回代号</t>
  </si>
  <si>
    <t>#NULL!﻿</t>
  </si>
  <si>
    <t>1﻿</t>
  </si>
  <si>
    <t>#DIV/0!﻿</t>
  </si>
  <si>
    <t>2﻿</t>
  </si>
  <si>
    <t>#VALUE!﻿</t>
  </si>
  <si>
    <t>3﻿</t>
  </si>
  <si>
    <t>#REF!﻿</t>
  </si>
  <si>
    <t>4﻿</t>
  </si>
  <si>
    <t>#NAME?﻿</t>
  </si>
  <si>
    <t>5﻿</t>
  </si>
  <si>
    <t>#NUM!﻿</t>
  </si>
  <si>
    <t>6﻿</t>
  </si>
  <si>
    <t>#N/A﻿﻿</t>
  </si>
  <si>
    <t>7﻿</t>
  </si>
  <si>
    <t>其他﻿</t>
  </si>
  <si>
    <t>#N/A﻿</t>
  </si>
  <si>
    <t>可以返回所引用单元格的格式、位置或内容等信息。</t>
  </si>
  <si>
    <t>CELL（info-type，reference）</t>
  </si>
  <si>
    <t>CELL（返回类型，单元格）</t>
  </si>
  <si>
    <t>info_type</t>
  </si>
  <si>
    <t>一个文本值，指定所需的单元格信息的类型。如果 CELL 公式中的 info_type 参数为“format”，并且单元格格式被设置为自定义格式，则必须重新计算工作表以更新 CELL 公式。</t>
  </si>
  <si>
    <t>如果省略 reference，则在 info_type 中指定的信息将返回给最后更改的单元格。</t>
  </si>
  <si>
    <t>返回转化为数值后的值。</t>
  </si>
  <si>
    <t>N（value）</t>
  </si>
  <si>
    <t>N(转化谁)</t>
  </si>
  <si>
    <t>待转化为数值的内容。将true转化为1，FALSE转化为0。</t>
  </si>
  <si>
    <t>把结果转化为数字</t>
  </si>
  <si>
    <t>转化结果</t>
  </si>
  <si>
    <t>INFO(type_text)</t>
  </si>
  <si>
    <t>INFO(信息类型)</t>
  </si>
  <si>
    <t>type_text</t>
  </si>
  <si>
    <t>type_text参数是输入的选项参数，共计7项，分别是"directory"、"numfile"、"origin"、"osversion"、"recalc"、"release"、"system"。</t>
  </si>
  <si>
    <t>获取以下信息</t>
  </si>
  <si>
    <t>directory</t>
  </si>
  <si>
    <t>numfile</t>
  </si>
  <si>
    <t>origin</t>
  </si>
  <si>
    <t>osversion</t>
  </si>
  <si>
    <t>recalc</t>
  </si>
  <si>
    <t>release</t>
  </si>
  <si>
    <t>system</t>
  </si>
  <si>
    <t>返回单元格内的公式文本；这个功能在现有版本中（Excel 2003～2010）需要宏表函数GET.CELL才能实现，现在可以用这个函数完全取代（不再需要定义名称和启用宏）。在一些对公式进行讲解和演示的场景中，这个函数可以用于展示单元格中所使用到的具体公式。</t>
  </si>
  <si>
    <t>FORMULATEXT(reference)</t>
  </si>
  <si>
    <t>FORMULATEXT(要判断的单元格)</t>
  </si>
  <si>
    <t>写了公式的单元格；如果是常量即没有公式，则返回错误值。</t>
  </si>
  <si>
    <t>获取以下公式内容</t>
  </si>
  <si>
    <t>用来对指定单元格(即参数)的所有数字(即"值")求和</t>
  </si>
  <si>
    <t>SUM（Number1‚Number2……）</t>
  </si>
  <si>
    <t>SUM（要求和的数值）</t>
  </si>
  <si>
    <t>参数用逗号分开,最多可以指定30个。如果参数为数组或引用，只有其中的数字将被计算。数组或引用中的空白单元格、逻辑值、文本或错误值将被忽略；</t>
  </si>
  <si>
    <t>数据1</t>
  </si>
  <si>
    <t>数据2</t>
  </si>
  <si>
    <t>数据3</t>
  </si>
  <si>
    <t>数据4</t>
  </si>
  <si>
    <t>数据5</t>
  </si>
  <si>
    <t>数据6</t>
  </si>
  <si>
    <t>求和</t>
  </si>
  <si>
    <t>无</t>
  </si>
  <si>
    <t>可快速对多条件单元格求和，sumifs函数功能十分强大，可以通过不同范围的条件求规定范围的和。</t>
  </si>
  <si>
    <t>SUMIFS(sum_range, criteria_range1, criteria1, [criteria_range2, criteria2], ...)</t>
  </si>
  <si>
    <t>SUMIFS（要求和的区域，条件区域1，条件1…...）</t>
  </si>
  <si>
    <t>sum_range</t>
  </si>
  <si>
    <t>需要求和的实际单元格。包括数字或包含数字的名称、区域或单元格引用。忽略空白值和文本值。</t>
  </si>
  <si>
    <t xml:space="preserve"> criteria_range1</t>
  </si>
  <si>
    <t>计算关联条件的第1个区域。</t>
  </si>
  <si>
    <t xml:space="preserve"> criteria1</t>
  </si>
  <si>
    <t>条件1，条件的形式为数字、表达式、单元格引用或者文本，可用来定义将对criteria_range1参数中的哪些单元格求和。</t>
  </si>
  <si>
    <t>计算满足条件的和</t>
  </si>
  <si>
    <t>条件1</t>
  </si>
  <si>
    <t>条件2</t>
  </si>
  <si>
    <t>C</t>
  </si>
  <si>
    <t>A</t>
  </si>
  <si>
    <t>D</t>
  </si>
  <si>
    <t>B</t>
  </si>
  <si>
    <t>计算多个区域中满足给定条件的单元格的个数，可以同时设定多个条件。该函数为 countif函数 的扩展，Excel2007 中新增，前期版本不支持。</t>
  </si>
  <si>
    <t>COUNTIFS(criteria_range1, criteria1, [criteria_range2, criteria2], ...)</t>
  </si>
  <si>
    <t>COUNTIFS（条件区域1，条件1，条件区域2，条件2…...）</t>
  </si>
  <si>
    <t xml:space="preserve"> criteria_range2</t>
  </si>
  <si>
    <t>计算关联条件的第2个区域。</t>
  </si>
  <si>
    <t xml:space="preserve"> criteria2</t>
  </si>
  <si>
    <t>条件2，条件的形式为数字、表达式、单元格引用或者文本，可用来定义将对criteria_range1参数中的哪些单元格求和。</t>
  </si>
  <si>
    <t>计算满足条件的个数</t>
  </si>
  <si>
    <t>个数</t>
  </si>
  <si>
    <t>&lt;=5</t>
  </si>
  <si>
    <t>返回相应的数组或区域乘积的和。 数组参数必须具有相同的维数，否则，函数 SUMPRODUCT 将返回错误值 #VALUE!。· 函数 SUMPRODUCT 将非数值型的数组元素作为 0 处理。</t>
  </si>
  <si>
    <t>SUMPRODUCT（array1,array2,array3, ...）</t>
  </si>
  <si>
    <t>SUMPRODUCT（数组区域1，数组区域2，数组区域3...）</t>
  </si>
  <si>
    <t>array1</t>
  </si>
  <si>
    <t>用于计算的数据区域1</t>
  </si>
  <si>
    <t>array2</t>
  </si>
  <si>
    <t>用于计算的数据区域2</t>
  </si>
  <si>
    <t>array3</t>
  </si>
  <si>
    <t>用于计算的数据区域3</t>
  </si>
  <si>
    <t>业务日期</t>
  </si>
  <si>
    <t>对方公司</t>
  </si>
  <si>
    <t>金额</t>
  </si>
  <si>
    <t>要求</t>
  </si>
  <si>
    <t>北京A公司</t>
  </si>
  <si>
    <t>应收</t>
  </si>
  <si>
    <t>统计应付的数量</t>
  </si>
  <si>
    <t>B公司</t>
  </si>
  <si>
    <t>应付</t>
  </si>
  <si>
    <t>统计应付金额&gt;50000的数量</t>
  </si>
  <si>
    <t>C（北京）公司</t>
  </si>
  <si>
    <t>统计应付金额&gt;50000的总金额</t>
  </si>
  <si>
    <t>D公司</t>
  </si>
  <si>
    <t>统计1月份应收总金额</t>
  </si>
  <si>
    <t>E公司</t>
  </si>
  <si>
    <t>北京应付之和</t>
  </si>
  <si>
    <t>F公司</t>
  </si>
  <si>
    <t>G公司</t>
  </si>
  <si>
    <t>H公司（北京）</t>
  </si>
  <si>
    <t>I公司</t>
  </si>
  <si>
    <t>北京-J公司</t>
  </si>
  <si>
    <t>K公司</t>
  </si>
  <si>
    <t>只保留一个数的整数位。</t>
  </si>
  <si>
    <t>INT（number）</t>
  </si>
  <si>
    <t>INT（一个数）</t>
  </si>
  <si>
    <t>需要进行向下或者向上舍入取整的实数。</t>
  </si>
  <si>
    <t>进行以下数据计算</t>
  </si>
  <si>
    <t>返回处理后的数值，其工作机制与ROUND函数极为类似，只是该函数不对指定小数前或后的部分做相应舍入选择处理，而统统截去。</t>
  </si>
  <si>
    <t>TRUNC（number[,decimals]）</t>
  </si>
  <si>
    <t>TRUNC（数字，保留小数）</t>
  </si>
  <si>
    <t xml:space="preserve">number </t>
  </si>
  <si>
    <t>待做截取处理的数值</t>
  </si>
  <si>
    <t>decimals</t>
  </si>
  <si>
    <t>指明需保留小数点后面的位数。可选项，忽略它则截去所有的小数部分。</t>
  </si>
  <si>
    <t>指靠近零值，向下（绝对值减小的方向）舍入数字。</t>
  </si>
  <si>
    <t>ROUNDDOWN(number,num_digits)</t>
  </si>
  <si>
    <t>ROUNDDOWN（数字，保留小数）</t>
  </si>
  <si>
    <t>需要向下舍入的任意实数</t>
  </si>
  <si>
    <t>num_digits</t>
  </si>
  <si>
    <t>舍入后的数字的位数，正数表示小数点后几位，负数表示小数点前几位，0表示保留到个位数。</t>
  </si>
  <si>
    <t>指靠近零值，向上（绝对值减大的方向）舍入数字。</t>
  </si>
  <si>
    <t>ROUNDUP(number,num_digits)</t>
  </si>
  <si>
    <t>ROUNDUP（数字，保留小数）</t>
  </si>
  <si>
    <t>需要向上舍入的任意实数</t>
  </si>
  <si>
    <t>指四舍五入，取到的数字。</t>
  </si>
  <si>
    <t>ROUND(number,num_digits)</t>
  </si>
  <si>
    <t>ROUND（数字，保留小数）</t>
  </si>
  <si>
    <t>需要四舍五入的任意实数</t>
  </si>
  <si>
    <t>四舍五入后的数字的位数，正数表示小数点后几位，负数表示小数点前几位，0表示保留到个位数。</t>
  </si>
  <si>
    <t>其功能是“向下取整”，或者说“向下舍入”，即取不大于x的最大整数（与“四舍五入”不同，下取整是直接取按照数轴上最接近要求值的左边值，即不大于要求值的最大的那个值）。</t>
  </si>
  <si>
    <t>FLOOR(number,significance)</t>
  </si>
  <si>
    <t>FLOOR（数字，基数）</t>
  </si>
  <si>
    <t>需要向下取整的数字。</t>
  </si>
  <si>
    <t>significance</t>
  </si>
  <si>
    <t>目标基数。</t>
  </si>
  <si>
    <t>将参数Number向上舍入（正向无穷大的方向）为最接近的 significance 的倍数。</t>
  </si>
  <si>
    <t>CEILING(number,significance)</t>
  </si>
  <si>
    <t>CEILING（数字，基数）</t>
  </si>
  <si>
    <t>待舍入的数值。</t>
  </si>
  <si>
    <t>返回最接近要舍入值的基数的倍数值，通俗的解释为：返回一个multiple的整数倍数，这个返回值在multiple所有整数倍数中最接近要舍入的数值number。</t>
  </si>
  <si>
    <t>MROUND(number, multiple)</t>
  </si>
  <si>
    <t>MROUND（数字，基数）</t>
  </si>
  <si>
    <t>multiple</t>
  </si>
  <si>
    <t>要将数字舍入到的基数。</t>
  </si>
  <si>
    <t>返回沿绝对值增大方向取整后最接近的偶数。使用该函数可以处理那些成对出现的对象。例如，一个包装箱一行可以装一宗或两宗货物，只有当这些货物的宗数向上取整到最近的偶数，与包装箱的容量相匹配时，包装箱才会装满。</t>
  </si>
  <si>
    <t>EVEN（number）</t>
  </si>
  <si>
    <t>EVEN（数字）</t>
  </si>
  <si>
    <t>将进行向上取偶的数值。</t>
  </si>
  <si>
    <t>将一个不是奇数的数值向上舍入为最接近的奇数。</t>
  </si>
  <si>
    <t>ODD（number）</t>
  </si>
  <si>
    <t>ODD（数字）</t>
  </si>
  <si>
    <t>表示要舍入为奇数的数值。参数值可以是数值，也可以是指定单元格。参数的值必须是正数或负数值，否则函数将返回错误值#VALUE!。</t>
  </si>
  <si>
    <t>一个求余函数，即是两个数值表达式作除法运算后的余数。特别注意：在EXCEL中，MOD函数是用于返回两数相除的余数，返回结果的符号与除数（divisor）的符号相同。</t>
  </si>
  <si>
    <t>MOD(number,divisor)</t>
  </si>
  <si>
    <t>MOD（分子，分母）</t>
  </si>
  <si>
    <t>被除数</t>
  </si>
  <si>
    <t>divisor</t>
  </si>
  <si>
    <t>为除数。如果 divisor 为0，则函数报错。</t>
  </si>
  <si>
    <t>分子</t>
  </si>
  <si>
    <t>分母</t>
  </si>
  <si>
    <t>计算一个数的绝对值</t>
  </si>
  <si>
    <t>ABS（number）</t>
  </si>
  <si>
    <t>ABS（数字）</t>
  </si>
  <si>
    <t>准备取绝对值的数字。</t>
  </si>
  <si>
    <t>返回数字的正负号：为正时，返回1；为零时，返回0；为负时，返回-1。</t>
  </si>
  <si>
    <t>SIGN（number）</t>
  </si>
  <si>
    <t>SIGN（数字）</t>
  </si>
  <si>
    <t>准备计算符号的数字。</t>
  </si>
  <si>
    <t>得到大于等于0，小于1的随机数</t>
  </si>
  <si>
    <t>RAND()</t>
  </si>
  <si>
    <t>取随机一个小数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</si>
</sst>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"/>
    <numFmt numFmtId="177" formatCode="[$-F400]h:mm:ss\ AM/PM"/>
  </numFmts>
  <fonts count="52"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26"/>
      <color rgb="FF0F9D87"/>
      <name val="微软雅黑"/>
      <charset val="134"/>
    </font>
    <font>
      <b/>
      <sz val="22"/>
      <color rgb="FF0F9D87"/>
      <name val="微软雅黑"/>
      <charset val="134"/>
    </font>
    <font>
      <b/>
      <sz val="18"/>
      <color rgb="FF0F9D87"/>
      <name val="微软雅黑"/>
      <charset val="134"/>
    </font>
    <font>
      <b/>
      <sz val="10"/>
      <color theme="1"/>
      <name val="微软雅黑"/>
      <charset val="134"/>
    </font>
    <font>
      <b/>
      <sz val="16"/>
      <color rgb="FF0F9D87"/>
      <name val="Arial"/>
      <charset val="134"/>
    </font>
    <font>
      <b/>
      <sz val="16"/>
      <color rgb="FF0F9D87"/>
      <name val="宋体"/>
      <charset val="134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6"/>
      <color theme="0"/>
      <name val="微软雅黑"/>
      <charset val="134"/>
    </font>
    <font>
      <u/>
      <sz val="12"/>
      <color indexed="12"/>
      <name val="宋体"/>
      <charset val="134"/>
    </font>
    <font>
      <b/>
      <sz val="16"/>
      <color rgb="FF0F9D87"/>
      <name val="Arial Unicode MS"/>
      <charset val="134"/>
    </font>
    <font>
      <sz val="7"/>
      <color theme="1"/>
      <name val="微软雅黑"/>
      <charset val="134"/>
    </font>
    <font>
      <b/>
      <sz val="12"/>
      <color rgb="FFC00000"/>
      <name val="Wingdings 2"/>
      <charset val="2"/>
    </font>
    <font>
      <sz val="12"/>
      <color rgb="FF0F9D87"/>
      <name val="微软雅黑"/>
      <charset val="134"/>
    </font>
    <font>
      <b/>
      <sz val="12"/>
      <color rgb="FF0F9D87"/>
      <name val="Wingdings 2"/>
      <charset val="2"/>
    </font>
    <font>
      <b/>
      <sz val="12"/>
      <color theme="0"/>
      <name val="微软雅黑"/>
      <charset val="134"/>
    </font>
    <font>
      <b/>
      <sz val="12"/>
      <color indexed="10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4"/>
      <color rgb="FF0F9D87"/>
      <name val="微软雅黑"/>
      <charset val="134"/>
    </font>
    <font>
      <b/>
      <sz val="14"/>
      <color theme="0"/>
      <name val="微软雅黑"/>
      <charset val="134"/>
    </font>
    <font>
      <sz val="10"/>
      <name val="微软雅黑"/>
      <charset val="134"/>
    </font>
    <font>
      <sz val="12"/>
      <color indexed="12"/>
      <name val="微软雅黑"/>
      <charset val="134"/>
    </font>
    <font>
      <sz val="11"/>
      <color theme="0"/>
      <name val="Tahoma"/>
      <charset val="134"/>
    </font>
    <font>
      <sz val="11"/>
      <color theme="0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Tahoma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0F9D87"/>
      <name val="微软雅黑"/>
      <charset val="134"/>
    </font>
    <font>
      <vertAlign val="subscript"/>
      <sz val="12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F9D8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tted">
        <color rgb="FF0F9D87"/>
      </bottom>
      <diagonal/>
    </border>
    <border>
      <left style="dotted">
        <color rgb="FF0F9D87"/>
      </left>
      <right/>
      <top/>
      <bottom style="dotted">
        <color rgb="FF0F9D87"/>
      </bottom>
      <diagonal/>
    </border>
    <border>
      <left/>
      <right/>
      <top style="dotted">
        <color rgb="FF0F9D87"/>
      </top>
      <bottom style="dotted">
        <color rgb="FF0F9D87"/>
      </bottom>
      <diagonal/>
    </border>
    <border>
      <left style="dotted">
        <color rgb="FF0F9D87"/>
      </left>
      <right/>
      <top style="dotted">
        <color rgb="FF0F9D87"/>
      </top>
      <bottom style="dotted">
        <color rgb="FF0F9D87"/>
      </bottom>
      <diagonal/>
    </border>
    <border>
      <left/>
      <right style="dotted">
        <color rgb="FF0F9D87"/>
      </right>
      <top style="dotted">
        <color rgb="FF0F9D87"/>
      </top>
      <bottom style="dotted">
        <color rgb="FF0F9D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dotted">
        <color rgb="FF0F9D87"/>
      </bottom>
      <diagonal/>
    </border>
    <border>
      <left/>
      <right style="thick">
        <color auto="1"/>
      </right>
      <top style="dotted">
        <color rgb="FF0F9D87"/>
      </top>
      <bottom style="dotted">
        <color rgb="FF0F9D87"/>
      </bottom>
      <diagonal/>
    </border>
    <border>
      <left style="thin">
        <color auto="1"/>
      </left>
      <right/>
      <top/>
      <bottom style="dotted">
        <color rgb="FF0F9D87"/>
      </bottom>
      <diagonal/>
    </border>
    <border>
      <left style="thin">
        <color auto="1"/>
      </left>
      <right/>
      <top style="dotted">
        <color rgb="FF0F9D87"/>
      </top>
      <bottom style="dotted">
        <color rgb="FF0F9D87"/>
      </bottom>
      <diagonal/>
    </border>
    <border>
      <left style="thin">
        <color auto="1"/>
      </left>
      <right/>
      <top style="dotted">
        <color rgb="FF0F9D87"/>
      </top>
      <bottom style="thick">
        <color auto="1"/>
      </bottom>
      <diagonal/>
    </border>
    <border>
      <left/>
      <right/>
      <top style="dotted">
        <color rgb="FF0F9D87"/>
      </top>
      <bottom style="thick">
        <color auto="1"/>
      </bottom>
      <diagonal/>
    </border>
    <border>
      <left/>
      <right style="thick">
        <color auto="1"/>
      </right>
      <top style="dotted">
        <color rgb="FF0F9D87"/>
      </top>
      <bottom style="thick">
        <color auto="1"/>
      </bottom>
      <diagonal/>
    </border>
    <border>
      <left/>
      <right/>
      <top style="dotted">
        <color rgb="FF0F9D87"/>
      </top>
      <bottom/>
      <diagonal/>
    </border>
    <border>
      <left style="medium">
        <color rgb="FF0F9D87"/>
      </left>
      <right style="hair">
        <color rgb="FF0F9D87"/>
      </right>
      <top style="medium">
        <color rgb="FF0F9D87"/>
      </top>
      <bottom style="hair">
        <color rgb="FF0F9D87"/>
      </bottom>
      <diagonal/>
    </border>
    <border>
      <left style="hair">
        <color rgb="FF0F9D87"/>
      </left>
      <right style="hair">
        <color rgb="FF0F9D87"/>
      </right>
      <top style="medium">
        <color rgb="FF0F9D87"/>
      </top>
      <bottom style="hair">
        <color rgb="FF0F9D87"/>
      </bottom>
      <diagonal/>
    </border>
    <border>
      <left style="medium">
        <color rgb="FF0F9D87"/>
      </left>
      <right style="hair">
        <color rgb="FF0F9D87"/>
      </right>
      <top style="hair">
        <color rgb="FF0F9D87"/>
      </top>
      <bottom style="medium">
        <color rgb="FF0F9D87"/>
      </bottom>
      <diagonal/>
    </border>
    <border>
      <left style="hair">
        <color rgb="FF0F9D87"/>
      </left>
      <right style="hair">
        <color rgb="FF0F9D87"/>
      </right>
      <top style="hair">
        <color rgb="FF0F9D87"/>
      </top>
      <bottom style="medium">
        <color rgb="FF0F9D87"/>
      </bottom>
      <diagonal/>
    </border>
    <border>
      <left/>
      <right/>
      <top/>
      <bottom style="medium">
        <color auto="1"/>
      </bottom>
      <diagonal/>
    </border>
    <border>
      <left style="hair">
        <color rgb="FF0F9D87"/>
      </left>
      <right style="medium">
        <color rgb="FF0F9D87"/>
      </right>
      <top style="medium">
        <color rgb="FF0F9D87"/>
      </top>
      <bottom style="hair">
        <color rgb="FF0F9D87"/>
      </bottom>
      <diagonal/>
    </border>
    <border>
      <left style="hair">
        <color rgb="FF0F9D87"/>
      </left>
      <right style="medium">
        <color rgb="FF0F9D87"/>
      </right>
      <top style="hair">
        <color rgb="FF0F9D87"/>
      </top>
      <bottom style="medium">
        <color rgb="FF0F9D8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4" fillId="6" borderId="2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0" fillId="7" borderId="30" applyNumberFormat="0" applyFon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2" fillId="0" borderId="32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5" fillId="5" borderId="29" applyNumberFormat="0" applyAlignment="0" applyProtection="0">
      <alignment vertical="center"/>
    </xf>
    <xf numFmtId="0" fontId="29" fillId="5" borderId="27" applyNumberFormat="0" applyAlignment="0" applyProtection="0">
      <alignment vertical="center"/>
    </xf>
    <xf numFmtId="0" fontId="41" fillId="15" borderId="31" applyNumberFormat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47" fillId="0" borderId="34" applyNumberFormat="0" applyFill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6" fillId="0" borderId="0"/>
  </cellStyleXfs>
  <cellXfs count="16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shrinkToFit="1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4" xfId="0" applyBorder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/>
    </xf>
    <xf numFmtId="0" fontId="0" fillId="0" borderId="5" xfId="0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 indent="2"/>
    </xf>
    <xf numFmtId="0" fontId="9" fillId="2" borderId="7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 shrinkToFit="1"/>
    </xf>
    <xf numFmtId="0" fontId="10" fillId="0" borderId="10" xfId="0" applyFont="1" applyBorder="1" applyAlignment="1">
      <alignment horizontal="left" vertical="center" wrapText="1" shrinkToFit="1"/>
    </xf>
    <xf numFmtId="0" fontId="0" fillId="0" borderId="0" xfId="0" applyFont="1">
      <alignment vertical="center"/>
    </xf>
    <xf numFmtId="0" fontId="2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/>
    </xf>
    <xf numFmtId="0" fontId="0" fillId="2" borderId="11" xfId="0" applyFont="1" applyFill="1" applyBorder="1">
      <alignment vertical="center"/>
    </xf>
    <xf numFmtId="0" fontId="10" fillId="0" borderId="9" xfId="0" applyFont="1" applyBorder="1" applyAlignment="1">
      <alignment horizontal="left" vertical="center" wrapText="1" shrinkToFit="1"/>
    </xf>
    <xf numFmtId="0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shrinkToFit="1"/>
    </xf>
    <xf numFmtId="0" fontId="0" fillId="0" borderId="7" xfId="0" applyNumberForma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shrinkToFi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shrinkToFit="1"/>
    </xf>
    <xf numFmtId="0" fontId="12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13" fillId="0" borderId="7" xfId="10" applyBorder="1" applyAlignment="1" applyProtection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4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8" xfId="0" applyFont="1" applyBorder="1" applyAlignment="1">
      <alignment horizontal="left" vertical="center" shrinkToFit="1"/>
    </xf>
    <xf numFmtId="0" fontId="0" fillId="0" borderId="10" xfId="0" applyFont="1" applyBorder="1" applyAlignment="1">
      <alignment horizontal="left" vertical="center" shrinkToFit="1"/>
    </xf>
    <xf numFmtId="0" fontId="0" fillId="0" borderId="9" xfId="0" applyFont="1" applyBorder="1" applyAlignment="1">
      <alignment horizontal="left" vertical="center" shrinkToFit="1"/>
    </xf>
    <xf numFmtId="0" fontId="15" fillId="0" borderId="5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13" fillId="3" borderId="0" xfId="10" applyFill="1" applyAlignment="1" applyProtection="1">
      <alignment vertical="center"/>
    </xf>
    <xf numFmtId="0" fontId="8" fillId="3" borderId="0" xfId="0" applyFont="1" applyFill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9" fontId="0" fillId="0" borderId="7" xfId="11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 indent="2"/>
    </xf>
    <xf numFmtId="0" fontId="9" fillId="2" borderId="9" xfId="0" applyFont="1" applyFill="1" applyBorder="1" applyAlignment="1">
      <alignment horizontal="left" vertical="center" indent="4"/>
    </xf>
    <xf numFmtId="0" fontId="0" fillId="0" borderId="14" xfId="0" applyFont="1" applyBorder="1" applyAlignment="1">
      <alignment horizontal="left" vertical="center" indent="2"/>
    </xf>
    <xf numFmtId="0" fontId="16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2"/>
    </xf>
    <xf numFmtId="0" fontId="0" fillId="0" borderId="15" xfId="0" applyFont="1" applyBorder="1" applyAlignment="1">
      <alignment horizontal="left" vertical="center" indent="2"/>
    </xf>
    <xf numFmtId="0" fontId="16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2"/>
    </xf>
    <xf numFmtId="0" fontId="0" fillId="0" borderId="16" xfId="0" applyFont="1" applyBorder="1" applyAlignment="1">
      <alignment horizontal="left" vertical="center" indent="2"/>
    </xf>
    <xf numFmtId="0" fontId="16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2"/>
    </xf>
    <xf numFmtId="0" fontId="17" fillId="0" borderId="11" xfId="10" applyFont="1" applyBorder="1" applyAlignment="1" applyProtection="1">
      <alignment vertical="center"/>
    </xf>
    <xf numFmtId="0" fontId="9" fillId="2" borderId="0" xfId="0" applyFont="1" applyFill="1" applyBorder="1" applyAlignment="1">
      <alignment horizontal="left" vertical="center" indent="2"/>
    </xf>
    <xf numFmtId="0" fontId="9" fillId="2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2"/>
    </xf>
    <xf numFmtId="0" fontId="1" fillId="4" borderId="2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0" fillId="0" borderId="4" xfId="0" applyFont="1" applyBorder="1" applyAlignment="1">
      <alignment horizontal="left" vertical="center" indent="2"/>
    </xf>
    <xf numFmtId="0" fontId="0" fillId="0" borderId="4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2"/>
    </xf>
    <xf numFmtId="0" fontId="18" fillId="0" borderId="19" xfId="0" applyFont="1" applyBorder="1" applyAlignment="1">
      <alignment horizontal="center" vertical="center"/>
    </xf>
    <xf numFmtId="0" fontId="0" fillId="0" borderId="19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0" borderId="0" xfId="50" applyFont="1" applyFill="1" applyBorder="1" applyAlignment="1">
      <alignment horizontal="center" vertical="center"/>
    </xf>
    <xf numFmtId="0" fontId="21" fillId="0" borderId="0" xfId="50" applyFont="1" applyAlignment="1">
      <alignment vertical="center" shrinkToFit="1"/>
    </xf>
    <xf numFmtId="0" fontId="21" fillId="0" borderId="0" xfId="50" applyFont="1" applyAlignment="1">
      <alignment horizontal="center" vertical="center"/>
    </xf>
    <xf numFmtId="0" fontId="21" fillId="0" borderId="0" xfId="50" applyFont="1" applyAlignment="1">
      <alignment vertical="center"/>
    </xf>
    <xf numFmtId="0" fontId="21" fillId="0" borderId="0" xfId="50" applyFont="1" applyFill="1" applyBorder="1" applyAlignment="1">
      <alignment vertical="center"/>
    </xf>
    <xf numFmtId="0" fontId="0" fillId="2" borderId="0" xfId="0" applyFont="1" applyFill="1" applyAlignment="1">
      <alignment vertical="center" shrinkToFit="1"/>
    </xf>
    <xf numFmtId="0" fontId="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19" fillId="2" borderId="0" xfId="50" applyFont="1" applyFill="1" applyAlignment="1">
      <alignment horizontal="center" vertical="center" shrinkToFit="1"/>
    </xf>
    <xf numFmtId="0" fontId="19" fillId="2" borderId="0" xfId="10" applyFont="1" applyFill="1" applyBorder="1" applyAlignment="1" applyProtection="1">
      <alignment horizontal="left" vertical="center"/>
    </xf>
    <xf numFmtId="0" fontId="9" fillId="2" borderId="0" xfId="50" applyFont="1" applyFill="1" applyBorder="1" applyAlignment="1">
      <alignment horizontal="left" vertical="center"/>
    </xf>
    <xf numFmtId="0" fontId="23" fillId="0" borderId="20" xfId="10" applyFont="1" applyFill="1" applyBorder="1" applyAlignment="1" applyProtection="1">
      <alignment horizontal="center" vertical="center" shrinkToFit="1"/>
    </xf>
    <xf numFmtId="0" fontId="23" fillId="0" borderId="21" xfId="10" applyFont="1" applyFill="1" applyBorder="1" applyAlignment="1" applyProtection="1">
      <alignment horizontal="center" vertical="center"/>
    </xf>
    <xf numFmtId="0" fontId="23" fillId="0" borderId="22" xfId="10" applyFont="1" applyFill="1" applyBorder="1" applyAlignment="1" applyProtection="1">
      <alignment horizontal="center" vertical="center" shrinkToFit="1"/>
    </xf>
    <xf numFmtId="0" fontId="23" fillId="0" borderId="23" xfId="10" applyFont="1" applyFill="1" applyBorder="1" applyAlignment="1" applyProtection="1">
      <alignment horizontal="center" vertical="center"/>
    </xf>
    <xf numFmtId="0" fontId="24" fillId="2" borderId="0" xfId="10" applyFont="1" applyFill="1" applyAlignment="1" applyProtection="1">
      <alignment horizontal="center" vertical="center" shrinkToFit="1"/>
    </xf>
    <xf numFmtId="0" fontId="24" fillId="2" borderId="0" xfId="10" applyFont="1" applyFill="1" applyBorder="1" applyAlignment="1" applyProtection="1">
      <alignment horizontal="left" vertical="center" indent="1"/>
    </xf>
    <xf numFmtId="0" fontId="24" fillId="2" borderId="0" xfId="50" applyFont="1" applyFill="1" applyBorder="1" applyAlignment="1">
      <alignment horizontal="left" vertical="center" indent="1"/>
    </xf>
    <xf numFmtId="0" fontId="25" fillId="0" borderId="4" xfId="50" applyFont="1" applyFill="1" applyBorder="1" applyAlignment="1">
      <alignment horizontal="left" vertical="center" shrinkToFit="1"/>
    </xf>
    <xf numFmtId="0" fontId="25" fillId="0" borderId="4" xfId="50" applyFont="1" applyFill="1" applyBorder="1" applyAlignment="1">
      <alignment horizontal="left" vertical="center" indent="2"/>
    </xf>
    <xf numFmtId="0" fontId="21" fillId="2" borderId="24" xfId="50" applyFont="1" applyFill="1" applyBorder="1" applyAlignment="1">
      <alignment vertical="center" shrinkToFit="1"/>
    </xf>
    <xf numFmtId="0" fontId="21" fillId="2" borderId="24" xfId="50" applyFont="1" applyFill="1" applyBorder="1" applyAlignment="1">
      <alignment horizontal="left" vertical="center" indent="1"/>
    </xf>
    <xf numFmtId="0" fontId="0" fillId="0" borderId="0" xfId="0" applyFont="1" applyBorder="1">
      <alignment vertical="center"/>
    </xf>
    <xf numFmtId="0" fontId="23" fillId="0" borderId="25" xfId="10" applyFont="1" applyFill="1" applyBorder="1" applyAlignment="1" applyProtection="1">
      <alignment horizontal="center" vertical="center"/>
    </xf>
    <xf numFmtId="0" fontId="13" fillId="0" borderId="0" xfId="10" applyFill="1" applyBorder="1" applyAlignment="1" applyProtection="1">
      <alignment vertical="center"/>
    </xf>
    <xf numFmtId="0" fontId="23" fillId="0" borderId="26" xfId="10" applyFont="1" applyFill="1" applyBorder="1" applyAlignment="1" applyProtection="1">
      <alignment horizontal="center" vertical="center"/>
    </xf>
    <xf numFmtId="0" fontId="26" fillId="0" borderId="4" xfId="10" applyFont="1" applyFill="1" applyBorder="1" applyAlignment="1" applyProtection="1">
      <alignment horizontal="left" vertical="center" indent="1"/>
    </xf>
    <xf numFmtId="0" fontId="25" fillId="0" borderId="19" xfId="50" applyFont="1" applyFill="1" applyBorder="1" applyAlignment="1">
      <alignment horizontal="left" vertical="center" shrinkToFit="1"/>
    </xf>
    <xf numFmtId="0" fontId="25" fillId="0" borderId="19" xfId="50" applyFont="1" applyFill="1" applyBorder="1" applyAlignment="1">
      <alignment horizontal="left" vertical="center" indent="2"/>
    </xf>
    <xf numFmtId="0" fontId="26" fillId="0" borderId="19" xfId="10" applyFont="1" applyFill="1" applyBorder="1" applyAlignment="1" applyProtection="1">
      <alignment horizontal="left" vertical="center" indent="1"/>
    </xf>
    <xf numFmtId="0" fontId="27" fillId="2" borderId="0" xfId="49" applyFont="1" applyFill="1">
      <alignment vertical="center"/>
    </xf>
    <xf numFmtId="0" fontId="0" fillId="2" borderId="0" xfId="0" applyFill="1">
      <alignment vertical="center"/>
    </xf>
    <xf numFmtId="0" fontId="28" fillId="2" borderId="0" xfId="49" applyFont="1" applyFill="1">
      <alignment vertical="center"/>
    </xf>
    <xf numFmtId="0" fontId="24" fillId="2" borderId="0" xfId="49" applyFont="1" applyFill="1">
      <alignment vertical="center"/>
    </xf>
    <xf numFmtId="14" fontId="0" fillId="0" borderId="7" xfId="0" applyNumberFormat="1" applyBorder="1" applyAlignment="1" quotePrefix="1">
      <alignment horizontal="center" vertical="center"/>
    </xf>
    <xf numFmtId="0" fontId="0" fillId="0" borderId="7" xfId="0" applyNumberFormat="1" applyBorder="1" applyAlignment="1" quotePrefix="1">
      <alignment horizontal="center" vertical="center"/>
    </xf>
    <xf numFmtId="0" fontId="0" fillId="0" borderId="7" xfId="0" applyNumberFormat="1" applyBorder="1" applyAlignment="1" quotePrefix="1">
      <alignment horizontal="center" vertical="center" wrapText="1"/>
    </xf>
    <xf numFmtId="0" fontId="11" fillId="0" borderId="7" xfId="0" applyNumberFormat="1" applyFont="1" applyBorder="1" applyAlignment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F9D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6" Type="http://schemas.openxmlformats.org/officeDocument/2006/relationships/sharedStrings" Target="sharedStrings.xml"/><Relationship Id="rId85" Type="http://schemas.openxmlformats.org/officeDocument/2006/relationships/styles" Target="styles.xml"/><Relationship Id="rId84" Type="http://schemas.openxmlformats.org/officeDocument/2006/relationships/theme" Target="theme/theme1.xml"/><Relationship Id="rId83" Type="http://schemas.openxmlformats.org/officeDocument/2006/relationships/externalLink" Target="externalLinks/externalLink1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wdp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&#30446;&#24405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2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2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28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2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0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33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7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38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4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7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8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4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50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2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3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7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8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5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15.png"/><Relationship Id="rId1" Type="http://schemas.openxmlformats.org/officeDocument/2006/relationships/hyperlink" Target="#&#30446;&#24405;!A1"/></Relationships>
</file>

<file path=xl/drawings/_rels/drawing6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wdp"/><Relationship Id="rId8" Type="http://schemas.openxmlformats.org/officeDocument/2006/relationships/image" Target="../media/image11.png"/><Relationship Id="rId7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6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2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3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6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67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68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6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13.png"/><Relationship Id="rId1" Type="http://schemas.openxmlformats.org/officeDocument/2006/relationships/hyperlink" Target="#&#30446;&#24405;!A1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.png"/><Relationship Id="rId8" Type="http://schemas.openxmlformats.org/officeDocument/2006/relationships/image" Target="../media/image14.png"/><Relationship Id="rId7" Type="http://schemas.openxmlformats.org/officeDocument/2006/relationships/image" Target="../media/image12.wdp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7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77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7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7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80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8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_rels/drawing8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wdp"/><Relationship Id="rId7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0" Type="http://schemas.openxmlformats.org/officeDocument/2006/relationships/image" Target="../media/image8.png"/><Relationship Id="rId1" Type="http://schemas.openxmlformats.org/officeDocument/2006/relationships/hyperlink" Target="#&#30446;&#24405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2.wdp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7.jpe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</xdr:colOff>
      <xdr:row>0</xdr:row>
      <xdr:rowOff>0</xdr:rowOff>
    </xdr:from>
    <xdr:to>
      <xdr:col>13</xdr:col>
      <xdr:colOff>19050</xdr:colOff>
      <xdr:row>24</xdr:row>
      <xdr:rowOff>71706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r="1524"/>
        <a:stretch>
          <a:fillRect/>
        </a:stretch>
      </xdr:blipFill>
      <xdr:spPr>
        <a:xfrm>
          <a:off x="0" y="0"/>
          <a:ext cx="8934450" cy="4490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657225</xdr:colOff>
      <xdr:row>34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57400" y="5537200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4</xdr:col>
      <xdr:colOff>7476</xdr:colOff>
      <xdr:row>80</xdr:row>
      <xdr:rowOff>123411</xdr:rowOff>
    </xdr:to>
    <xdr:pic>
      <xdr:nvPicPr>
        <xdr:cNvPr id="5" name="图片 4"/>
        <xdr:cNvPicPr>
          <a:picLocks noChangeAspect="1"/>
        </xdr:cNvPicPr>
      </xdr:nvPicPr>
      <xdr:blipFill>
        <a:blip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0" y="13341350"/>
          <a:ext cx="2750185" cy="1412240"/>
        </a:xfrm>
        <a:prstGeom prst="rect">
          <a:avLst/>
        </a:prstGeom>
      </xdr:spPr>
    </xdr:pic>
    <xdr:clientData/>
  </xdr:twoCellAnchor>
  <xdr:twoCellAnchor>
    <xdr:from>
      <xdr:col>4</xdr:col>
      <xdr:colOff>315648</xdr:colOff>
      <xdr:row>73</xdr:row>
      <xdr:rowOff>198782</xdr:rowOff>
    </xdr:from>
    <xdr:to>
      <xdr:col>6</xdr:col>
      <xdr:colOff>655234</xdr:colOff>
      <xdr:row>80</xdr:row>
      <xdr:rowOff>42465</xdr:rowOff>
    </xdr:to>
    <xdr:grpSp>
      <xdr:nvGrpSpPr>
        <xdr:cNvPr id="6" name="组合 5"/>
        <xdr:cNvGrpSpPr/>
      </xdr:nvGrpSpPr>
      <xdr:grpSpPr>
        <a:xfrm>
          <a:off x="3058795" y="13525500"/>
          <a:ext cx="1710690" cy="1146810"/>
          <a:chOff x="4965445" y="3909391"/>
          <a:chExt cx="1711186" cy="1310533"/>
        </a:xfrm>
      </xdr:grpSpPr>
      <xdr:sp>
        <xdr:nvSpPr>
          <xdr:cNvPr id="7" name="矩形: 圆角 6"/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>
        <xdr:nvCxnSpPr>
          <xdr:cNvPr id="8" name="直接连接符 7"/>
          <xdr:cNvCxnSpPr/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>
        <xdr:nvSpPr>
          <xdr:cNvPr id="9" name="矩形: 圆角 8"/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0" name="矩形: 圆角 9"/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1" name="矩形: 圆角 10"/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2" name="矩形: 圆角 11"/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3" name="矩形: 圆角 12"/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3</xdr:col>
      <xdr:colOff>465909</xdr:colOff>
      <xdr:row>76</xdr:row>
      <xdr:rowOff>76049</xdr:rowOff>
    </xdr:from>
    <xdr:to>
      <xdr:col>4</xdr:col>
      <xdr:colOff>374321</xdr:colOff>
      <xdr:row>79</xdr:row>
      <xdr:rowOff>41611</xdr:rowOff>
    </xdr:to>
    <xdr:pic>
      <xdr:nvPicPr>
        <xdr:cNvPr id="14" name="图片 13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855" y="13969365"/>
          <a:ext cx="594360" cy="518160"/>
        </a:xfrm>
        <a:prstGeom prst="rect">
          <a:avLst/>
        </a:prstGeom>
      </xdr:spPr>
    </xdr:pic>
    <xdr:clientData/>
  </xdr:twoCellAnchor>
  <xdr:twoCellAnchor>
    <xdr:from>
      <xdr:col>7</xdr:col>
      <xdr:colOff>458871</xdr:colOff>
      <xdr:row>73</xdr:row>
      <xdr:rowOff>198782</xdr:rowOff>
    </xdr:from>
    <xdr:to>
      <xdr:col>10</xdr:col>
      <xdr:colOff>112657</xdr:colOff>
      <xdr:row>80</xdr:row>
      <xdr:rowOff>42465</xdr:rowOff>
    </xdr:to>
    <xdr:grpSp>
      <xdr:nvGrpSpPr>
        <xdr:cNvPr id="15" name="组合 14"/>
        <xdr:cNvGrpSpPr/>
      </xdr:nvGrpSpPr>
      <xdr:grpSpPr>
        <a:xfrm>
          <a:off x="5259070" y="13525500"/>
          <a:ext cx="1711325" cy="1146810"/>
          <a:chOff x="4965445" y="3909391"/>
          <a:chExt cx="1711186" cy="1310533"/>
        </a:xfrm>
      </xdr:grpSpPr>
      <xdr:sp>
        <xdr:nvSpPr>
          <xdr:cNvPr id="16" name="矩形: 圆角 15"/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>
        <xdr:nvCxnSpPr>
          <xdr:cNvPr id="17" name="直接连接符 16"/>
          <xdr:cNvCxnSpPr/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>
        <xdr:nvSpPr>
          <xdr:cNvPr id="18" name="矩形: 圆角 17"/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9" name="矩形: 圆角 18"/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20" name="矩形: 圆角 19"/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21" name="矩形: 圆角 20"/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22" name="矩形: 圆角 21"/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6</xdr:col>
      <xdr:colOff>609132</xdr:colOff>
      <xdr:row>76</xdr:row>
      <xdr:rowOff>76049</xdr:rowOff>
    </xdr:from>
    <xdr:to>
      <xdr:col>7</xdr:col>
      <xdr:colOff>517544</xdr:colOff>
      <xdr:row>79</xdr:row>
      <xdr:rowOff>41611</xdr:rowOff>
    </xdr:to>
    <xdr:pic>
      <xdr:nvPicPr>
        <xdr:cNvPr id="23" name="图片 2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765" y="13969365"/>
          <a:ext cx="594360" cy="518160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81</xdr:row>
      <xdr:rowOff>190500</xdr:rowOff>
    </xdr:from>
    <xdr:to>
      <xdr:col>4</xdr:col>
      <xdr:colOff>625336</xdr:colOff>
      <xdr:row>88</xdr:row>
      <xdr:rowOff>34183</xdr:rowOff>
    </xdr:to>
    <xdr:grpSp>
      <xdr:nvGrpSpPr>
        <xdr:cNvPr id="24" name="组合 23"/>
        <xdr:cNvGrpSpPr/>
      </xdr:nvGrpSpPr>
      <xdr:grpSpPr>
        <a:xfrm>
          <a:off x="1657350" y="14998700"/>
          <a:ext cx="1710690" cy="1138555"/>
          <a:chOff x="4965445" y="3909391"/>
          <a:chExt cx="1711186" cy="1310533"/>
        </a:xfrm>
      </xdr:grpSpPr>
      <xdr:sp>
        <xdr:nvSpPr>
          <xdr:cNvPr id="25" name="矩形: 圆角 24"/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>
        <xdr:nvCxnSpPr>
          <xdr:cNvPr id="26" name="直接连接符 25"/>
          <xdr:cNvCxnSpPr/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>
        <xdr:nvSpPr>
          <xdr:cNvPr id="27" name="矩形: 圆角 26"/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28" name="矩形: 圆角 27"/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29" name="矩形: 圆角 28"/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30" name="矩形: 圆角 29"/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31" name="矩形: 圆角 30"/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4</xdr:col>
      <xdr:colOff>66676</xdr:colOff>
      <xdr:row>31</xdr:row>
      <xdr:rowOff>0</xdr:rowOff>
    </xdr:from>
    <xdr:to>
      <xdr:col>5</xdr:col>
      <xdr:colOff>73328</xdr:colOff>
      <xdr:row>34</xdr:row>
      <xdr:rowOff>66675</xdr:rowOff>
    </xdr:to>
    <xdr:pic>
      <xdr:nvPicPr>
        <xdr:cNvPr id="32" name="图片 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809875" y="5537200"/>
          <a:ext cx="692150" cy="695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581023</xdr:colOff>
      <xdr:row>1</xdr:row>
      <xdr:rowOff>93614</xdr:rowOff>
    </xdr:from>
    <xdr:to>
      <xdr:col>11</xdr:col>
      <xdr:colOff>85724</xdr:colOff>
      <xdr:row>1</xdr:row>
      <xdr:rowOff>600234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6095365" y="150495"/>
          <a:ext cx="876300" cy="5067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581023</xdr:colOff>
      <xdr:row>1</xdr:row>
      <xdr:rowOff>93614</xdr:rowOff>
    </xdr:from>
    <xdr:to>
      <xdr:col>11</xdr:col>
      <xdr:colOff>85724</xdr:colOff>
      <xdr:row>1</xdr:row>
      <xdr:rowOff>600234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6095365" y="150495"/>
          <a:ext cx="876300" cy="5067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91050" y="142875"/>
          <a:ext cx="230505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3017520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590549</xdr:colOff>
      <xdr:row>1</xdr:row>
      <xdr:rowOff>66675</xdr:rowOff>
    </xdr:from>
    <xdr:to>
      <xdr:col>9</xdr:col>
      <xdr:colOff>38099</xdr:colOff>
      <xdr:row>1</xdr:row>
      <xdr:rowOff>540254</xdr:rowOff>
    </xdr:to>
    <xdr:pic>
      <xdr:nvPicPr>
        <xdr:cNvPr id="11" name="图片 10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4733290" y="123825"/>
          <a:ext cx="819150" cy="473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590549</xdr:colOff>
      <xdr:row>1</xdr:row>
      <xdr:rowOff>66675</xdr:rowOff>
    </xdr:from>
    <xdr:to>
      <xdr:col>9</xdr:col>
      <xdr:colOff>38099</xdr:colOff>
      <xdr:row>1</xdr:row>
      <xdr:rowOff>540254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4733290" y="123825"/>
          <a:ext cx="819150" cy="473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1</xdr:row>
      <xdr:rowOff>114300</xdr:rowOff>
    </xdr:from>
    <xdr:to>
      <xdr:col>10</xdr:col>
      <xdr:colOff>581025</xdr:colOff>
      <xdr:row>1</xdr:row>
      <xdr:rowOff>587879</xdr:rowOff>
    </xdr:to>
    <xdr:pic>
      <xdr:nvPicPr>
        <xdr:cNvPr id="11" name="图片 10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5962650" y="171450"/>
          <a:ext cx="819150" cy="4730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9</xdr:col>
      <xdr:colOff>640773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rcRect r="32120"/>
        <a:stretch>
          <a:fillRect/>
        </a:stretch>
      </xdr:blipFill>
      <xdr:spPr>
        <a:xfrm>
          <a:off x="4591050" y="142875"/>
          <a:ext cx="156464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9</xdr:col>
      <xdr:colOff>640773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rcRect r="32120"/>
        <a:stretch>
          <a:fillRect/>
        </a:stretch>
      </xdr:blipFill>
      <xdr:spPr>
        <a:xfrm>
          <a:off x="4591050" y="142875"/>
          <a:ext cx="156464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8" name="图片 7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38100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rcRect r="-1237"/>
        <a:stretch>
          <a:fillRect/>
        </a:stretch>
      </xdr:blipFill>
      <xdr:spPr>
        <a:xfrm>
          <a:off x="4591050" y="142875"/>
          <a:ext cx="2333625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47626</xdr:rowOff>
    </xdr:from>
    <xdr:to>
      <xdr:col>2</xdr:col>
      <xdr:colOff>552450</xdr:colOff>
      <xdr:row>8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3036570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8" name="图片 7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150385</xdr:colOff>
      <xdr:row>7</xdr:row>
      <xdr:rowOff>47626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504824</xdr:colOff>
      <xdr:row>1</xdr:row>
      <xdr:rowOff>38100</xdr:rowOff>
    </xdr:from>
    <xdr:to>
      <xdr:col>9</xdr:col>
      <xdr:colOff>85724</xdr:colOff>
      <xdr:row>1</xdr:row>
      <xdr:rowOff>588774</xdr:rowOff>
    </xdr:to>
    <xdr:pic>
      <xdr:nvPicPr>
        <xdr:cNvPr id="11" name="图片 10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4647565" y="95250"/>
          <a:ext cx="952500" cy="550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530087</xdr:colOff>
      <xdr:row>1</xdr:row>
      <xdr:rowOff>240196</xdr:rowOff>
    </xdr:from>
    <xdr:to>
      <xdr:col>12</xdr:col>
      <xdr:colOff>547067</xdr:colOff>
      <xdr:row>2</xdr:row>
      <xdr:rowOff>24020</xdr:rowOff>
    </xdr:to>
    <xdr:grpSp>
      <xdr:nvGrpSpPr>
        <xdr:cNvPr id="20" name="组合 19"/>
        <xdr:cNvGrpSpPr/>
      </xdr:nvGrpSpPr>
      <xdr:grpSpPr>
        <a:xfrm>
          <a:off x="5977890" y="297180"/>
          <a:ext cx="1788795" cy="440690"/>
          <a:chOff x="6743700" y="228600"/>
          <a:chExt cx="1933575" cy="438150"/>
        </a:xfrm>
      </xdr:grpSpPr>
      <xdr:sp>
        <xdr:nvSpPr>
          <xdr:cNvPr id="21" name="矩形 20"/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2" name="矩形 21"/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3" name="文本框 22"/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24" name="文本框 23"/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7" charset="0"/>
              </a:rPr>
              <a:t>表姐凌祯</a:t>
            </a:r>
            <a:endParaRPr lang="zh-CN" altLang="en-US" sz="1200" b="0">
              <a:solidFill>
                <a:srgbClr val="0F9D87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0</xdr:col>
      <xdr:colOff>266700</xdr:colOff>
      <xdr:row>1</xdr:row>
      <xdr:rowOff>38100</xdr:rowOff>
    </xdr:from>
    <xdr:to>
      <xdr:col>0</xdr:col>
      <xdr:colOff>677196</xdr:colOff>
      <xdr:row>1</xdr:row>
      <xdr:rowOff>571499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266700" y="95250"/>
          <a:ext cx="410210" cy="53276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223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</xdr:row>
      <xdr:rowOff>95250</xdr:rowOff>
    </xdr:from>
    <xdr:to>
      <xdr:col>11</xdr:col>
      <xdr:colOff>365961</xdr:colOff>
      <xdr:row>1</xdr:row>
      <xdr:rowOff>541942</xdr:rowOff>
    </xdr:to>
    <xdr:grpSp>
      <xdr:nvGrpSpPr>
        <xdr:cNvPr id="11" name="组合 10"/>
        <xdr:cNvGrpSpPr/>
      </xdr:nvGrpSpPr>
      <xdr:grpSpPr>
        <a:xfrm>
          <a:off x="4410075" y="152400"/>
          <a:ext cx="2842260" cy="446405"/>
          <a:chOff x="4412582" y="150395"/>
          <a:chExt cx="3042484" cy="477452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4412582" y="150395"/>
            <a:ext cx="2308056" cy="477452"/>
          </a:xfrm>
          <a:prstGeom prst="rect">
            <a:avLst/>
          </a:prstGeom>
        </xdr:spPr>
      </xdr:pic>
      <xdr:pic>
        <xdr:nvPicPr>
          <xdr:cNvPr id="10" name="图片 9"/>
          <xdr:cNvPicPr>
            <a:picLocks noChangeAspect="1"/>
          </xdr:cNvPicPr>
        </xdr:nvPicPr>
        <xdr:blipFill>
          <a:blip r:embed="rId7"/>
          <a:srcRect l="67601"/>
          <a:stretch>
            <a:fillRect/>
          </a:stretch>
        </xdr:blipFill>
        <xdr:spPr>
          <a:xfrm>
            <a:off x="6707606" y="150395"/>
            <a:ext cx="747460" cy="47745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4175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5" name="图片 1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223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</xdr:row>
      <xdr:rowOff>95250</xdr:rowOff>
    </xdr:from>
    <xdr:to>
      <xdr:col>11</xdr:col>
      <xdr:colOff>365961</xdr:colOff>
      <xdr:row>1</xdr:row>
      <xdr:rowOff>541942</xdr:rowOff>
    </xdr:to>
    <xdr:grpSp>
      <xdr:nvGrpSpPr>
        <xdr:cNvPr id="7" name="组合 6"/>
        <xdr:cNvGrpSpPr/>
      </xdr:nvGrpSpPr>
      <xdr:grpSpPr>
        <a:xfrm>
          <a:off x="4410075" y="152400"/>
          <a:ext cx="2842260" cy="446405"/>
          <a:chOff x="4412582" y="150395"/>
          <a:chExt cx="3042484" cy="477452"/>
        </a:xfrm>
      </xdr:grpSpPr>
      <xdr:pic>
        <xdr:nvPicPr>
          <xdr:cNvPr id="8" name="图片 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4412582" y="150395"/>
            <a:ext cx="2308056" cy="477452"/>
          </a:xfrm>
          <a:prstGeom prst="rect">
            <a:avLst/>
          </a:prstGeom>
        </xdr:spPr>
      </xdr:pic>
      <xdr:pic>
        <xdr:nvPicPr>
          <xdr:cNvPr id="9" name="图片 8"/>
          <xdr:cNvPicPr>
            <a:picLocks noChangeAspect="1"/>
          </xdr:cNvPicPr>
        </xdr:nvPicPr>
        <xdr:blipFill>
          <a:blip r:embed="rId7"/>
          <a:srcRect l="67601"/>
          <a:stretch>
            <a:fillRect/>
          </a:stretch>
        </xdr:blipFill>
        <xdr:spPr>
          <a:xfrm>
            <a:off x="6707606" y="150395"/>
            <a:ext cx="747460" cy="47745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4175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410075" y="152400"/>
          <a:ext cx="2155825" cy="44640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410075" y="152400"/>
          <a:ext cx="2155825" cy="44640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38100</xdr:rowOff>
    </xdr:from>
    <xdr:to>
      <xdr:col>1</xdr:col>
      <xdr:colOff>561975</xdr:colOff>
      <xdr:row>13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3129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10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80809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4175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266701</xdr:colOff>
      <xdr:row>1</xdr:row>
      <xdr:rowOff>95250</xdr:rowOff>
    </xdr:from>
    <xdr:to>
      <xdr:col>11</xdr:col>
      <xdr:colOff>441157</xdr:colOff>
      <xdr:row>1</xdr:row>
      <xdr:rowOff>465271</xdr:rowOff>
    </xdr:to>
    <xdr:grpSp>
      <xdr:nvGrpSpPr>
        <xdr:cNvPr id="14" name="组合 13"/>
        <xdr:cNvGrpSpPr/>
      </xdr:nvGrpSpPr>
      <xdr:grpSpPr>
        <a:xfrm>
          <a:off x="4410075" y="152400"/>
          <a:ext cx="2917190" cy="369570"/>
          <a:chOff x="4412583" y="150395"/>
          <a:chExt cx="2921666" cy="370021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4412583" y="150395"/>
            <a:ext cx="1788693" cy="370021"/>
          </a:xfrm>
          <a:prstGeom prst="rect">
            <a:avLst/>
          </a:prstGeom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10"/>
          <a:srcRect l="36099"/>
          <a:stretch>
            <a:fillRect/>
          </a:stretch>
        </xdr:blipFill>
        <xdr:spPr>
          <a:xfrm>
            <a:off x="6191250" y="150395"/>
            <a:ext cx="1142999" cy="370021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410075" y="152400"/>
          <a:ext cx="2155825" cy="44640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410075" y="152400"/>
          <a:ext cx="2155825" cy="44640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38100</xdr:rowOff>
    </xdr:from>
    <xdr:to>
      <xdr:col>1</xdr:col>
      <xdr:colOff>561975</xdr:colOff>
      <xdr:row>13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3129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10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80809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4175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11</xdr:col>
      <xdr:colOff>412581</xdr:colOff>
      <xdr:row>1</xdr:row>
      <xdr:rowOff>522421</xdr:rowOff>
    </xdr:to>
    <xdr:grpSp>
      <xdr:nvGrpSpPr>
        <xdr:cNvPr id="13" name="组合 12"/>
        <xdr:cNvGrpSpPr/>
      </xdr:nvGrpSpPr>
      <xdr:grpSpPr>
        <a:xfrm>
          <a:off x="4381500" y="209550"/>
          <a:ext cx="2917190" cy="369570"/>
          <a:chOff x="4412583" y="150395"/>
          <a:chExt cx="2921666" cy="370021"/>
        </a:xfrm>
      </xdr:grpSpPr>
      <xdr:pic>
        <xdr:nvPicPr>
          <xdr:cNvPr id="14" name="图片 13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4412583" y="150395"/>
            <a:ext cx="1788693" cy="370021"/>
          </a:xfrm>
          <a:prstGeom prst="rect">
            <a:avLst/>
          </a:prstGeom>
        </xdr:spPr>
      </xdr:pic>
      <xdr:pic>
        <xdr:nvPicPr>
          <xdr:cNvPr id="15" name="图片 14"/>
          <xdr:cNvPicPr>
            <a:picLocks noChangeAspect="1"/>
          </xdr:cNvPicPr>
        </xdr:nvPicPr>
        <xdr:blipFill>
          <a:blip r:embed="rId10"/>
          <a:srcRect l="36099"/>
          <a:stretch>
            <a:fillRect/>
          </a:stretch>
        </xdr:blipFill>
        <xdr:spPr>
          <a:xfrm>
            <a:off x="6191250" y="150395"/>
            <a:ext cx="1142999" cy="370021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195514</xdr:colOff>
      <xdr:row>1</xdr:row>
      <xdr:rowOff>522421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rcRect r="63976"/>
        <a:stretch>
          <a:fillRect/>
        </a:stretch>
      </xdr:blipFill>
      <xdr:spPr>
        <a:xfrm>
          <a:off x="4381500" y="209550"/>
          <a:ext cx="642620" cy="36957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195514</xdr:colOff>
      <xdr:row>1</xdr:row>
      <xdr:rowOff>522421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r="63976"/>
        <a:stretch>
          <a:fillRect/>
        </a:stretch>
      </xdr:blipFill>
      <xdr:spPr>
        <a:xfrm>
          <a:off x="4381500" y="209550"/>
          <a:ext cx="642620" cy="369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342900</xdr:colOff>
      <xdr:row>1</xdr:row>
      <xdr:rowOff>47626</xdr:rowOff>
    </xdr:from>
    <xdr:to>
      <xdr:col>1</xdr:col>
      <xdr:colOff>753396</xdr:colOff>
      <xdr:row>1</xdr:row>
      <xdr:rowOff>581025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419100" y="104775"/>
          <a:ext cx="410210" cy="533400"/>
        </a:xfrm>
        <a:prstGeom prst="rect">
          <a:avLst/>
        </a:prstGeom>
      </xdr:spPr>
    </xdr:pic>
    <xdr:clientData/>
  </xdr:twoCellAnchor>
  <xdr:twoCellAnchor>
    <xdr:from>
      <xdr:col>3</xdr:col>
      <xdr:colOff>4029076</xdr:colOff>
      <xdr:row>1</xdr:row>
      <xdr:rowOff>228600</xdr:rowOff>
    </xdr:from>
    <xdr:to>
      <xdr:col>3</xdr:col>
      <xdr:colOff>5810251</xdr:colOff>
      <xdr:row>2</xdr:row>
      <xdr:rowOff>9525</xdr:rowOff>
    </xdr:to>
    <xdr:grpSp>
      <xdr:nvGrpSpPr>
        <xdr:cNvPr id="8" name="组合 7"/>
        <xdr:cNvGrpSpPr/>
      </xdr:nvGrpSpPr>
      <xdr:grpSpPr>
        <a:xfrm>
          <a:off x="6553200" y="285750"/>
          <a:ext cx="1781175" cy="438150"/>
          <a:chOff x="6743700" y="228600"/>
          <a:chExt cx="1933575" cy="438150"/>
        </a:xfrm>
      </xdr:grpSpPr>
      <xdr:sp>
        <xdr:nvSpPr>
          <xdr:cNvPr id="4" name="矩形 3"/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5" name="矩形 4"/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文本框 5"/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7" charset="0"/>
              </a:rPr>
              <a:t>表姐凌祯</a:t>
            </a:r>
            <a:endParaRPr lang="zh-CN" altLang="en-US" sz="1200" b="0">
              <a:solidFill>
                <a:srgbClr val="0F9D87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3</xdr:col>
      <xdr:colOff>4086225</xdr:colOff>
      <xdr:row>1</xdr:row>
      <xdr:rowOff>0</xdr:rowOff>
    </xdr:from>
    <xdr:to>
      <xdr:col>3</xdr:col>
      <xdr:colOff>6019800</xdr:colOff>
      <xdr:row>1</xdr:row>
      <xdr:rowOff>0</xdr:rowOff>
    </xdr:to>
    <xdr:grpSp>
      <xdr:nvGrpSpPr>
        <xdr:cNvPr id="9" name="组合 8"/>
        <xdr:cNvGrpSpPr/>
      </xdr:nvGrpSpPr>
      <xdr:grpSpPr>
        <a:xfrm>
          <a:off x="6610350" y="57150"/>
          <a:ext cx="1838325" cy="0"/>
          <a:chOff x="6743700" y="228600"/>
          <a:chExt cx="1933575" cy="438150"/>
        </a:xfrm>
      </xdr:grpSpPr>
      <xdr:sp>
        <xdr:nvSpPr>
          <xdr:cNvPr id="10" name="矩形 9"/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1" name="矩形 10"/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2" name="文本框 11"/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3" name="文本框 12"/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7" charset="0"/>
              </a:rPr>
              <a:t>表姐凌祯</a:t>
            </a:r>
            <a:endParaRPr lang="zh-CN" altLang="en-US" sz="1200" b="0">
              <a:solidFill>
                <a:srgbClr val="0F9D87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7" charset="0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4937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9</xdr:col>
      <xdr:colOff>77390</xdr:colOff>
      <xdr:row>1</xdr:row>
      <xdr:rowOff>522421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r="32189"/>
        <a:stretch>
          <a:fillRect/>
        </a:stretch>
      </xdr:blipFill>
      <xdr:spPr>
        <a:xfrm>
          <a:off x="4381500" y="209550"/>
          <a:ext cx="1210310" cy="36957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988945"/>
          <a:ext cx="401955" cy="324485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080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-1350" b="-393"/>
        <a:stretch>
          <a:fillRect/>
        </a:stretch>
      </xdr:blipFill>
      <xdr:spPr>
        <a:xfrm>
          <a:off x="4381500" y="209550"/>
          <a:ext cx="180911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3032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912745"/>
          <a:ext cx="401955" cy="32448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361950</xdr:colOff>
      <xdr:row>1</xdr:row>
      <xdr:rowOff>133350</xdr:rowOff>
    </xdr:from>
    <xdr:to>
      <xdr:col>9</xdr:col>
      <xdr:colOff>201214</xdr:colOff>
      <xdr:row>1</xdr:row>
      <xdr:rowOff>503371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rcRect r="32189"/>
        <a:stretch>
          <a:fillRect/>
        </a:stretch>
      </xdr:blipFill>
      <xdr:spPr>
        <a:xfrm>
          <a:off x="4505325" y="190500"/>
          <a:ext cx="1210310" cy="36957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842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-1350" b="-393"/>
        <a:stretch>
          <a:fillRect/>
        </a:stretch>
      </xdr:blipFill>
      <xdr:spPr>
        <a:xfrm>
          <a:off x="4381500" y="209550"/>
          <a:ext cx="180911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238125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2270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-1350" b="-393"/>
        <a:stretch>
          <a:fillRect/>
        </a:stretch>
      </xdr:blipFill>
      <xdr:spPr>
        <a:xfrm>
          <a:off x="4381500" y="209550"/>
          <a:ext cx="180911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-1350" b="-393"/>
        <a:stretch>
          <a:fillRect/>
        </a:stretch>
      </xdr:blipFill>
      <xdr:spPr>
        <a:xfrm>
          <a:off x="4381500" y="209550"/>
          <a:ext cx="180911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6177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-1350" b="-393"/>
        <a:stretch>
          <a:fillRect/>
        </a:stretch>
      </xdr:blipFill>
      <xdr:spPr>
        <a:xfrm>
          <a:off x="4381500" y="209550"/>
          <a:ext cx="180911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581025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569970"/>
          <a:ext cx="401955" cy="324485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77390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32233" b="-393"/>
        <a:stretch>
          <a:fillRect/>
        </a:stretch>
      </xdr:blipFill>
      <xdr:spPr>
        <a:xfrm>
          <a:off x="4381500" y="209550"/>
          <a:ext cx="1210310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3032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285750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493645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11" name="图片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91050" y="142875"/>
          <a:ext cx="230505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13" name="图片 1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14" name="图片 13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15" name="图片 14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16" name="图片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3017520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18" name="图片 17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9" name="图片 18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rcRect t="1" r="63512" b="-393"/>
        <a:stretch>
          <a:fillRect/>
        </a:stretch>
      </xdr:blipFill>
      <xdr:spPr>
        <a:xfrm>
          <a:off x="4381500" y="209550"/>
          <a:ext cx="651510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7509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77390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32233" b="-393"/>
        <a:stretch>
          <a:fillRect/>
        </a:stretch>
      </xdr:blipFill>
      <xdr:spPr>
        <a:xfrm>
          <a:off x="4381500" y="209550"/>
          <a:ext cx="1210310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352425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950845"/>
          <a:ext cx="401955" cy="32448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91050" y="142875"/>
          <a:ext cx="230505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3017520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38100</xdr:rowOff>
    </xdr:from>
    <xdr:to>
      <xdr:col>1</xdr:col>
      <xdr:colOff>561975</xdr:colOff>
      <xdr:row>8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02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91050" y="142875"/>
          <a:ext cx="2305050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2646045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235" y="3017520"/>
          <a:ext cx="402590" cy="324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4270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238126</xdr:colOff>
      <xdr:row>1</xdr:row>
      <xdr:rowOff>152400</xdr:rowOff>
    </xdr:from>
    <xdr:to>
      <xdr:col>9</xdr:col>
      <xdr:colOff>89296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rcRect l="-1" t="1" r="31562" b="-393"/>
        <a:stretch>
          <a:fillRect/>
        </a:stretch>
      </xdr:blipFill>
      <xdr:spPr>
        <a:xfrm>
          <a:off x="4381500" y="209550"/>
          <a:ext cx="1222375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209550</xdr:rowOff>
    </xdr:from>
    <xdr:ext cx="510737" cy="295275"/>
    <xdr:pic>
      <xdr:nvPicPr>
        <xdr:cNvPr id="9" name="图片 8"/>
        <xdr:cNvPicPr>
          <a:picLocks noChangeAspect="1"/>
        </xdr:cNvPicPr>
      </xdr:nvPicPr>
      <xdr:blipFill>
        <a:blip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417445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922270"/>
          <a:ext cx="401955" cy="324485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l="-1" r="-237" b="-2967"/>
        <a:stretch>
          <a:fillRect/>
        </a:stretch>
      </xdr:blipFill>
      <xdr:spPr>
        <a:xfrm>
          <a:off x="4381500" y="209550"/>
          <a:ext cx="1790065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223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l="-1" r="-237" b="-2967"/>
        <a:stretch>
          <a:fillRect/>
        </a:stretch>
      </xdr:blipFill>
      <xdr:spPr>
        <a:xfrm>
          <a:off x="4381500" y="209550"/>
          <a:ext cx="1790065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41757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9</xdr:col>
      <xdr:colOff>657225</xdr:colOff>
      <xdr:row>1</xdr:row>
      <xdr:rowOff>152400</xdr:rowOff>
    </xdr:from>
    <xdr:to>
      <xdr:col>10</xdr:col>
      <xdr:colOff>542924</xdr:colOff>
      <xdr:row>1</xdr:row>
      <xdr:rowOff>533400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rcRect l="68246" r="-237" b="-2967"/>
        <a:stretch>
          <a:fillRect/>
        </a:stretch>
      </xdr:blipFill>
      <xdr:spPr>
        <a:xfrm>
          <a:off x="6172200" y="209550"/>
          <a:ext cx="570865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3187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l="-1" r="-237" b="-2967"/>
        <a:stretch>
          <a:fillRect/>
        </a:stretch>
      </xdr:blipFill>
      <xdr:spPr>
        <a:xfrm>
          <a:off x="4381500" y="209550"/>
          <a:ext cx="1790065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3027045"/>
          <a:ext cx="401955" cy="324485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381500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83633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31857" b="-393"/>
        <a:stretch>
          <a:fillRect/>
        </a:stretch>
      </xdr:blipFill>
      <xdr:spPr>
        <a:xfrm>
          <a:off x="4381500" y="209550"/>
          <a:ext cx="1216660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8</xdr:col>
      <xdr:colOff>595819</xdr:colOff>
      <xdr:row>1</xdr:row>
      <xdr:rowOff>563178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rcRect r="63805"/>
        <a:stretch>
          <a:fillRect/>
        </a:stretch>
      </xdr:blipFill>
      <xdr:spPr>
        <a:xfrm>
          <a:off x="4591050" y="142875"/>
          <a:ext cx="833755" cy="4768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486275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486275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486275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685798</xdr:colOff>
      <xdr:row>1</xdr:row>
      <xdr:rowOff>93614</xdr:rowOff>
    </xdr:from>
    <xdr:to>
      <xdr:col>9</xdr:col>
      <xdr:colOff>190499</xdr:colOff>
      <xdr:row>1</xdr:row>
      <xdr:rowOff>600234</xdr:rowOff>
    </xdr:to>
    <xdr:pic>
      <xdr:nvPicPr>
        <xdr:cNvPr id="12" name="图片 11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4828540" y="150495"/>
          <a:ext cx="876300" cy="506730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rcRect t="1" r="63550" b="-393"/>
        <a:stretch>
          <a:fillRect/>
        </a:stretch>
      </xdr:blipFill>
      <xdr:spPr>
        <a:xfrm>
          <a:off x="4486275" y="209550"/>
          <a:ext cx="650875" cy="371475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38100</xdr:rowOff>
    </xdr:from>
    <xdr:to>
      <xdr:col>1</xdr:col>
      <xdr:colOff>561975</xdr:colOff>
      <xdr:row>8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029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4134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/>
        <xdr:cNvPicPr>
          <a:picLocks noChangeAspect="1"/>
        </xdr:cNvPicPr>
      </xdr:nvPicPr>
      <xdr:blipFill>
        <a:blip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8675" y="2636520"/>
          <a:ext cx="401955" cy="324485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/>
        <xdr:cNvPicPr>
          <a:picLocks noChangeAspect="1"/>
        </xdr:cNvPicPr>
      </xdr:nvPicPr>
      <xdr:blipFill>
        <a:blip r:embed="rId10"/>
        <a:srcRect t="1" r="31857" b="-393"/>
        <a:stretch>
          <a:fillRect/>
        </a:stretch>
      </xdr:blipFill>
      <xdr:spPr>
        <a:xfrm>
          <a:off x="4495800" y="200025"/>
          <a:ext cx="1220470" cy="371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>
          <a:fillRect/>
        </a:stretch>
      </xdr:blipFill>
      <xdr:spPr>
        <a:xfrm>
          <a:off x="190500" y="85725"/>
          <a:ext cx="410210" cy="5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4589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790575" y="2255520"/>
          <a:ext cx="51054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5082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84594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152398</xdr:colOff>
      <xdr:row>1</xdr:row>
      <xdr:rowOff>93614</xdr:rowOff>
    </xdr:from>
    <xdr:to>
      <xdr:col>10</xdr:col>
      <xdr:colOff>342899</xdr:colOff>
      <xdr:row>1</xdr:row>
      <xdr:rowOff>600234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>
          <a:fillRect/>
        </a:stretch>
      </xdr:blipFill>
      <xdr:spPr>
        <a:xfrm flipH="1">
          <a:off x="5666740" y="150495"/>
          <a:ext cx="876300" cy="5067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-Excel&#20989;&#25968;&#22823;&#208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函数索引"/>
      <sheetName val="基础"/>
      <sheetName val="样"/>
      <sheetName val="排名总汇"/>
      <sheetName val="引用&amp;查找"/>
      <sheetName val="MMULT"/>
      <sheetName val="Char&amp;Code"/>
      <sheetName val="HLOOKUP"/>
      <sheetName val="AVEDEV"/>
      <sheetName val="CHOOSE"/>
      <sheetName val="AREAS"/>
      <sheetName val="ADDRESS"/>
      <sheetName val="Sheet14"/>
      <sheetName val="COLUMNS"/>
      <sheetName val="FACT"/>
      <sheetName val="SUM"/>
      <sheetName val="COUNTIF"/>
      <sheetName val="SUMIF"/>
      <sheetName val="AMORLINC"/>
      <sheetName val="AMORDEGRC"/>
      <sheetName val="CELL"/>
      <sheetName val="ACCRINTM"/>
      <sheetName val="HYPERLINK"/>
      <sheetName val="反三角函数"/>
      <sheetName val="反双曲函数"/>
      <sheetName val="OFFSET"/>
      <sheetName val="表示逻辑值"/>
      <sheetName val="DAYS360"/>
      <sheetName val="DAVERAGE"/>
      <sheetName val="DATEVALUE"/>
      <sheetName val="PROPER与JIS"/>
      <sheetName val="计算最大公约数或最小公倍数"/>
      <sheetName val="HOUR与MINUTE与SECOND"/>
      <sheetName val="DSUM"/>
      <sheetName val="DPRODUCT"/>
      <sheetName val="DMAX与DMIN"/>
      <sheetName val="DGET"/>
      <sheetName val="DCOUNT与DCOUNTA"/>
      <sheetName val="CLEAN"/>
      <sheetName val="CODE"/>
      <sheetName val="DOLLAR与RMB"/>
      <sheetName val="EXACT"/>
      <sheetName val="FIND与FINDB"/>
      <sheetName val="LEFT或LEFTB"/>
      <sheetName val="FIXED"/>
      <sheetName val="LEN与LENB"/>
      <sheetName val="LOWER"/>
      <sheetName val="MID与MIDB"/>
      <sheetName val="REPLACE或REPLACEB"/>
      <sheetName val="EOMONTH"/>
      <sheetName val="RIGHT与RIGHTB"/>
      <sheetName val="SEARCH与SEARCHB"/>
      <sheetName val="TANH与TAN"/>
      <sheetName val="SUMX2PY2与SUMXMY2与SUMX2MY2"/>
      <sheetName val="ACCRINT"/>
      <sheetName val="NOW"/>
      <sheetName val="RIGHT"/>
      <sheetName val="VALUE"/>
      <sheetName val="计算商的整数部分或余数"/>
      <sheetName val="LEN"/>
      <sheetName val="MATCH"/>
      <sheetName val="LEFT与MID"/>
      <sheetName val="YEAR与MONTH与DAY与WEEKNUM"/>
      <sheetName val="DATEDIF"/>
      <sheetName val="INDEX"/>
      <sheetName val="CONCATENATE"/>
      <sheetName val="PRODUCT"/>
      <sheetName val="DATE"/>
      <sheetName val="转换或检查符号"/>
      <sheetName val="SUMPRODUCT"/>
      <sheetName val="SUMSQ"/>
      <sheetName val="SUBTOTAL"/>
      <sheetName val="RANK"/>
      <sheetName val="INT"/>
      <sheetName val="数值舍入取整"/>
      <sheetName val="TEXT"/>
      <sheetName val="IF"/>
      <sheetName val="AND"/>
      <sheetName val="OR"/>
      <sheetName val="NOT"/>
      <sheetName val="LOOKUP"/>
      <sheetName val="VLOOKUP"/>
      <sheetName val="RAND"/>
      <sheetName val="TODAY"/>
      <sheetName val="RANDBETWEEN"/>
      <sheetName val="Asc与WIDECHAR"/>
      <sheetName val="REPT"/>
      <sheetName val="WEEK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TgbhxgwrcXjyoh8jbnVzkA" TargetMode="Externa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TgbhxgwrcXjyoh8jbnVzkA" TargetMode="Externa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" TargetMode="Externa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7:H35"/>
  <sheetViews>
    <sheetView workbookViewId="0">
      <selection activeCell="H29" sqref="H29"/>
    </sheetView>
  </sheetViews>
  <sheetFormatPr defaultColWidth="9" defaultRowHeight="14.5" outlineLevelCol="7"/>
  <cols>
    <col min="1" max="16384" width="9" style="160"/>
  </cols>
  <sheetData>
    <row r="27" s="159" customFormat="1" ht="16.5" spans="1:8">
      <c r="A27" s="161" t="s">
        <v>0</v>
      </c>
      <c r="B27" s="161"/>
      <c r="C27" s="161"/>
      <c r="D27" s="161"/>
      <c r="E27" s="161"/>
      <c r="F27" s="161"/>
      <c r="G27" s="161"/>
      <c r="H27" s="161"/>
    </row>
    <row r="28" s="159" customFormat="1" ht="2.25" customHeight="1" spans="1:8">
      <c r="A28" s="161"/>
      <c r="B28" s="161"/>
      <c r="C28" s="161"/>
      <c r="D28" s="161"/>
      <c r="E28" s="161"/>
      <c r="F28" s="161"/>
      <c r="G28" s="161"/>
      <c r="H28" s="161"/>
    </row>
    <row r="29" s="159" customFormat="1" ht="16.5" spans="1:8">
      <c r="A29" s="161" t="s">
        <v>1</v>
      </c>
      <c r="B29" s="161"/>
      <c r="C29" s="161"/>
      <c r="D29" s="161"/>
      <c r="E29" s="161"/>
      <c r="F29" s="161"/>
      <c r="G29" s="161"/>
      <c r="H29" s="161"/>
    </row>
    <row r="30" s="159" customFormat="1" ht="3.75" customHeight="1" spans="1:8">
      <c r="A30" s="161"/>
      <c r="B30" s="161"/>
      <c r="C30" s="161"/>
      <c r="D30" s="161"/>
      <c r="E30" s="161"/>
      <c r="F30" s="161"/>
      <c r="G30" s="161"/>
      <c r="H30" s="161"/>
    </row>
    <row r="31" s="159" customFormat="1" ht="20" spans="1:8">
      <c r="A31" s="162" t="s">
        <v>2</v>
      </c>
      <c r="B31" s="161"/>
      <c r="C31" s="161"/>
      <c r="D31" s="161"/>
      <c r="E31" s="161"/>
      <c r="F31" s="161"/>
      <c r="G31" s="161"/>
      <c r="H31" s="161"/>
    </row>
    <row r="32" s="159" customFormat="1" ht="16.5" spans="1:3">
      <c r="A32" s="161" t="s">
        <v>3</v>
      </c>
      <c r="C32" s="161"/>
    </row>
    <row r="33" s="159" customFormat="1" ht="16.5" spans="1:3">
      <c r="A33" s="161" t="s">
        <v>4</v>
      </c>
      <c r="C33" s="161"/>
    </row>
    <row r="34" s="159" customFormat="1" ht="16.5" spans="1:3">
      <c r="A34" s="161" t="s">
        <v>5</v>
      </c>
      <c r="C34" s="161"/>
    </row>
    <row r="35" s="159" customFormat="1" ht="14"/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113</v>
      </c>
      <c r="G2" s="83"/>
      <c r="H2" s="83"/>
      <c r="I2" s="83"/>
      <c r="J2" s="5" t="s">
        <v>1086</v>
      </c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1160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1161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1162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1163</v>
      </c>
      <c r="E7" s="18"/>
      <c r="F7" s="65" t="s">
        <v>1164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1152</v>
      </c>
      <c r="E12" s="26" t="s">
        <v>1166</v>
      </c>
      <c r="F12" s="26" t="s">
        <v>1107</v>
      </c>
      <c r="G12" s="26"/>
      <c r="H12" s="26"/>
      <c r="M12" s="1"/>
    </row>
    <row r="13" ht="38.25" customHeight="1" spans="1:13">
      <c r="A13" s="1"/>
      <c r="C13" s="69" t="s">
        <v>1108</v>
      </c>
      <c r="D13" s="69">
        <v>75</v>
      </c>
      <c r="E13" s="69">
        <f>COUNTBLANK(D13:D15)</f>
        <v>1</v>
      </c>
      <c r="F13" s="77" t="str">
        <f ca="1">_xlfn.FORMULATEXT(E13)</f>
        <v>=COUNTBLANK(D13:D15)</v>
      </c>
      <c r="G13" s="78"/>
      <c r="H13" s="79"/>
      <c r="M13" s="1"/>
    </row>
    <row r="14" ht="38.25" customHeight="1" spans="1:13">
      <c r="A14" s="1"/>
      <c r="C14" s="69" t="s">
        <v>1109</v>
      </c>
      <c r="D14" s="69" t="s">
        <v>1154</v>
      </c>
      <c r="M14" s="1"/>
    </row>
    <row r="15" ht="38.25" customHeight="1" spans="1:13">
      <c r="A15" s="1"/>
      <c r="C15" s="69" t="s">
        <v>1110</v>
      </c>
      <c r="D15" s="69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9">
    <mergeCell ref="F2:I2"/>
    <mergeCell ref="D4:L4"/>
    <mergeCell ref="D5:L5"/>
    <mergeCell ref="D6:L6"/>
    <mergeCell ref="D7:E7"/>
    <mergeCell ref="F7:L7"/>
    <mergeCell ref="B11:L11"/>
    <mergeCell ref="F12:H12"/>
    <mergeCell ref="F13:H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43</v>
      </c>
      <c r="G2" s="83"/>
      <c r="H2" s="83"/>
      <c r="I2" s="83"/>
      <c r="J2" s="5" t="s">
        <v>1086</v>
      </c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1167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1168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1169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1170</v>
      </c>
      <c r="E7" s="18"/>
      <c r="F7" s="65" t="s">
        <v>1171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1172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1152</v>
      </c>
      <c r="E12" s="26" t="s">
        <v>1173</v>
      </c>
      <c r="F12" s="26" t="s">
        <v>1107</v>
      </c>
      <c r="G12" s="26"/>
      <c r="H12" s="26"/>
      <c r="M12" s="1"/>
    </row>
    <row r="13" ht="38.25" customHeight="1" spans="1:13">
      <c r="A13" s="1"/>
      <c r="C13" s="69" t="s">
        <v>1108</v>
      </c>
      <c r="D13" s="69">
        <v>75</v>
      </c>
      <c r="E13" s="86">
        <f>AVERAGE(D13:D15)</f>
        <v>76.6666666666667</v>
      </c>
      <c r="F13" s="77" t="str">
        <f ca="1">_xlfn.FORMULATEXT(E13)</f>
        <v>=AVERAGE(D13:D15)</v>
      </c>
      <c r="G13" s="78"/>
      <c r="H13" s="79"/>
      <c r="M13" s="1"/>
    </row>
    <row r="14" ht="38.25" customHeight="1" spans="1:13">
      <c r="A14" s="1"/>
      <c r="C14" s="69" t="s">
        <v>1109</v>
      </c>
      <c r="D14" s="69">
        <v>60</v>
      </c>
      <c r="M14" s="1"/>
    </row>
    <row r="15" ht="38.25" customHeight="1" spans="1:13">
      <c r="A15" s="1"/>
      <c r="C15" s="69" t="s">
        <v>1110</v>
      </c>
      <c r="D15" s="69">
        <v>95</v>
      </c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9">
    <mergeCell ref="F2:I2"/>
    <mergeCell ref="D4:L4"/>
    <mergeCell ref="D5:L5"/>
    <mergeCell ref="D6:L6"/>
    <mergeCell ref="D7:E7"/>
    <mergeCell ref="F7:L7"/>
    <mergeCell ref="B11:L11"/>
    <mergeCell ref="F12:H12"/>
    <mergeCell ref="F13:H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516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1174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1175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1176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1177</v>
      </c>
      <c r="E7" s="18"/>
      <c r="F7" s="65" t="s">
        <v>1178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1179</v>
      </c>
      <c r="E8" s="18"/>
      <c r="F8" s="65" t="s">
        <v>1180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16" t="s">
        <v>1099</v>
      </c>
      <c r="C9" s="12"/>
      <c r="D9" s="17" t="s">
        <v>1181</v>
      </c>
      <c r="E9" s="18"/>
      <c r="F9" s="19" t="s">
        <v>1182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1183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1105</v>
      </c>
      <c r="E14" s="26" t="s">
        <v>1184</v>
      </c>
      <c r="F14" s="26" t="s">
        <v>1107</v>
      </c>
      <c r="G14" s="26"/>
      <c r="H14" s="26"/>
      <c r="I14" s="26" t="s">
        <v>1185</v>
      </c>
      <c r="J14" s="26" t="s">
        <v>1107</v>
      </c>
      <c r="K14" s="26"/>
      <c r="L14" s="26"/>
      <c r="M14" s="1"/>
    </row>
    <row r="15" ht="38.25" customHeight="1" spans="1:13">
      <c r="A15" s="1"/>
      <c r="C15" s="69" t="s">
        <v>1108</v>
      </c>
      <c r="D15" s="69">
        <v>75</v>
      </c>
      <c r="E15" s="69">
        <f>RANK(D15,$D$15:$D$20,0)</f>
        <v>4</v>
      </c>
      <c r="F15" s="77" t="str">
        <f ca="1">_xlfn.FORMULATEXT(E15)</f>
        <v>=RANK(D15,$D$15:$D$20,0)</v>
      </c>
      <c r="G15" s="78"/>
      <c r="H15" s="79"/>
      <c r="I15" s="69">
        <f>RANK(D15,$D$15:$D$20,1)</f>
        <v>3</v>
      </c>
      <c r="J15" s="77" t="str">
        <f ca="1">_xlfn.FORMULATEXT(I15)</f>
        <v>=RANK(D15,$D$15:$D$20,1)</v>
      </c>
      <c r="K15" s="78"/>
      <c r="L15" s="79"/>
      <c r="M15" s="1"/>
    </row>
    <row r="16" ht="38.25" customHeight="1" spans="1:13">
      <c r="A16" s="1"/>
      <c r="C16" s="69" t="s">
        <v>1109</v>
      </c>
      <c r="D16" s="69">
        <v>60</v>
      </c>
      <c r="E16" s="69">
        <f t="shared" ref="E16:E20" si="0">RANK(D16,$D$15:$D$20,0)</f>
        <v>5</v>
      </c>
      <c r="F16" s="77" t="str">
        <f ca="1" t="shared" ref="F16" si="1">_xlfn.FORMULATEXT(E16)</f>
        <v>=RANK(D16,$D$15:$D$20,0)</v>
      </c>
      <c r="G16" s="78"/>
      <c r="H16" s="79"/>
      <c r="I16" s="69">
        <f t="shared" ref="I16:I20" si="2">RANK(D16,$D$15:$D$20,1)</f>
        <v>2</v>
      </c>
      <c r="J16" s="77" t="str">
        <f ca="1" t="shared" ref="J16:J20" si="3">_xlfn.FORMULATEXT(I16)</f>
        <v>=RANK(D16,$D$15:$D$20,1)</v>
      </c>
      <c r="K16" s="78"/>
      <c r="L16" s="79"/>
      <c r="M16" s="1"/>
    </row>
    <row r="17" ht="38.25" customHeight="1" spans="1:13">
      <c r="A17" s="1"/>
      <c r="C17" s="69" t="s">
        <v>1110</v>
      </c>
      <c r="D17" s="69">
        <v>95</v>
      </c>
      <c r="E17" s="69">
        <f t="shared" si="0"/>
        <v>2</v>
      </c>
      <c r="F17" s="77" t="str">
        <f ca="1" t="shared" ref="F17:F20" si="4">_xlfn.FORMULATEXT(E17)</f>
        <v>=RANK(D17,$D$15:$D$20,0)</v>
      </c>
      <c r="G17" s="78"/>
      <c r="H17" s="79"/>
      <c r="I17" s="69">
        <f t="shared" si="2"/>
        <v>5</v>
      </c>
      <c r="J17" s="77" t="str">
        <f ca="1" t="shared" si="3"/>
        <v>=RANK(D17,$D$15:$D$20,1)</v>
      </c>
      <c r="K17" s="78"/>
      <c r="L17" s="79"/>
      <c r="M17" s="1"/>
    </row>
    <row r="18" ht="38.25" customHeight="1" spans="1:13">
      <c r="A18" s="1"/>
      <c r="C18" s="69" t="s">
        <v>1186</v>
      </c>
      <c r="D18" s="69">
        <v>78</v>
      </c>
      <c r="E18" s="69">
        <f t="shared" si="0"/>
        <v>3</v>
      </c>
      <c r="F18" s="77" t="str">
        <f ca="1" t="shared" si="4"/>
        <v>=RANK(D18,$D$15:$D$20,0)</v>
      </c>
      <c r="G18" s="78"/>
      <c r="H18" s="79"/>
      <c r="I18" s="69">
        <f t="shared" si="2"/>
        <v>4</v>
      </c>
      <c r="J18" s="77" t="str">
        <f ca="1" t="shared" si="3"/>
        <v>=RANK(D18,$D$15:$D$20,1)</v>
      </c>
      <c r="K18" s="78"/>
      <c r="L18" s="79"/>
      <c r="M18" s="1"/>
    </row>
    <row r="19" ht="38.25" customHeight="1" spans="1:13">
      <c r="A19" s="1"/>
      <c r="C19" s="69" t="s">
        <v>1187</v>
      </c>
      <c r="D19" s="69">
        <v>45</v>
      </c>
      <c r="E19" s="69">
        <f t="shared" si="0"/>
        <v>6</v>
      </c>
      <c r="F19" s="77" t="str">
        <f ca="1" t="shared" si="4"/>
        <v>=RANK(D19,$D$15:$D$20,0)</v>
      </c>
      <c r="G19" s="78"/>
      <c r="H19" s="79"/>
      <c r="I19" s="69">
        <f t="shared" si="2"/>
        <v>1</v>
      </c>
      <c r="J19" s="77" t="str">
        <f ca="1" t="shared" si="3"/>
        <v>=RANK(D19,$D$15:$D$20,1)</v>
      </c>
      <c r="K19" s="78"/>
      <c r="L19" s="79"/>
      <c r="M19" s="1"/>
    </row>
    <row r="20" ht="38.25" customHeight="1" spans="1:13">
      <c r="A20" s="1"/>
      <c r="C20" s="69" t="s">
        <v>1188</v>
      </c>
      <c r="D20" s="69">
        <v>100</v>
      </c>
      <c r="E20" s="69">
        <f t="shared" si="0"/>
        <v>1</v>
      </c>
      <c r="F20" s="77" t="str">
        <f ca="1" t="shared" si="4"/>
        <v>=RANK(D20,$D$15:$D$20,0)</v>
      </c>
      <c r="G20" s="78"/>
      <c r="H20" s="79"/>
      <c r="I20" s="69">
        <f t="shared" si="2"/>
        <v>6</v>
      </c>
      <c r="J20" s="77" t="str">
        <f ca="1" t="shared" si="3"/>
        <v>=RANK(D20,$D$15:$D$20,1)</v>
      </c>
      <c r="K20" s="78"/>
      <c r="L20" s="79"/>
      <c r="M20" s="1"/>
    </row>
    <row r="21" spans="1:13">
      <c r="A21" s="1"/>
      <c r="M21" s="1"/>
    </row>
    <row r="22" ht="4.5" customHeight="1" spans="1:14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1"/>
      <c r="M22" s="1"/>
      <c r="N22" s="32"/>
    </row>
  </sheetData>
  <mergeCells count="2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F14:H14"/>
    <mergeCell ref="J14:L14"/>
    <mergeCell ref="F15:H15"/>
    <mergeCell ref="J15:L15"/>
    <mergeCell ref="F16:H16"/>
    <mergeCell ref="J16:L16"/>
    <mergeCell ref="F17:H17"/>
    <mergeCell ref="J17:L17"/>
    <mergeCell ref="F18:H18"/>
    <mergeCell ref="J18:L18"/>
    <mergeCell ref="F19:H19"/>
    <mergeCell ref="J19:L19"/>
    <mergeCell ref="F20:H20"/>
    <mergeCell ref="J20:L20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650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1189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1190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1191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1192</v>
      </c>
      <c r="E7" s="18"/>
      <c r="F7" s="65" t="s">
        <v>1193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1195</v>
      </c>
      <c r="E12" s="26" t="s">
        <v>1196</v>
      </c>
      <c r="F12" s="26" t="s">
        <v>1107</v>
      </c>
      <c r="G12" s="26"/>
      <c r="H12" s="26"/>
      <c r="M12" s="1"/>
    </row>
    <row r="13" ht="38.25" customHeight="1" spans="1:13">
      <c r="A13" s="1"/>
      <c r="C13" s="69" t="s">
        <v>1108</v>
      </c>
      <c r="D13" s="85" t="s">
        <v>1197</v>
      </c>
      <c r="E13" s="69">
        <f t="shared" ref="E13:E17" si="0">VALUE(D13)</f>
        <v>75</v>
      </c>
      <c r="F13" s="77" t="str">
        <f ca="1">_xlfn.FORMULATEXT(E13)</f>
        <v>=VALUE(D13)</v>
      </c>
      <c r="G13" s="78"/>
      <c r="H13" s="79"/>
      <c r="M13" s="1"/>
    </row>
    <row r="14" ht="38.25" customHeight="1" spans="1:13">
      <c r="A14" s="1"/>
      <c r="C14" s="69" t="s">
        <v>1109</v>
      </c>
      <c r="D14" s="85" t="s">
        <v>1198</v>
      </c>
      <c r="E14" s="69">
        <f t="shared" si="0"/>
        <v>60</v>
      </c>
      <c r="F14" s="77" t="str">
        <f ca="1" t="shared" ref="F14:F18" si="1">_xlfn.FORMULATEXT(E14)</f>
        <v>=VALUE(D14)</v>
      </c>
      <c r="G14" s="78"/>
      <c r="H14" s="79"/>
      <c r="M14" s="1"/>
    </row>
    <row r="15" ht="38.25" customHeight="1" spans="1:13">
      <c r="A15" s="1"/>
      <c r="C15" s="69" t="s">
        <v>1110</v>
      </c>
      <c r="D15" s="85" t="s">
        <v>1199</v>
      </c>
      <c r="E15" s="69">
        <f t="shared" si="0"/>
        <v>95</v>
      </c>
      <c r="F15" s="77" t="str">
        <f ca="1" t="shared" si="1"/>
        <v>=VALUE(D15)</v>
      </c>
      <c r="G15" s="78"/>
      <c r="H15" s="79"/>
      <c r="M15" s="1"/>
    </row>
    <row r="16" ht="38.25" customHeight="1" spans="1:13">
      <c r="A16" s="1"/>
      <c r="C16" s="69" t="s">
        <v>1186</v>
      </c>
      <c r="D16" s="85" t="s">
        <v>1200</v>
      </c>
      <c r="E16" s="69">
        <f t="shared" si="0"/>
        <v>78</v>
      </c>
      <c r="F16" s="77" t="str">
        <f ca="1" t="shared" si="1"/>
        <v>=VALUE(D16)</v>
      </c>
      <c r="G16" s="78"/>
      <c r="H16" s="79"/>
      <c r="M16" s="1"/>
    </row>
    <row r="17" ht="38.25" customHeight="1" spans="1:13">
      <c r="A17" s="1"/>
      <c r="C17" s="69" t="s">
        <v>1187</v>
      </c>
      <c r="D17" s="85" t="s">
        <v>1201</v>
      </c>
      <c r="E17" s="69">
        <f t="shared" si="0"/>
        <v>45</v>
      </c>
      <c r="F17" s="77" t="str">
        <f ca="1" t="shared" si="1"/>
        <v>=VALUE(D17)</v>
      </c>
      <c r="G17" s="78"/>
      <c r="H17" s="79"/>
      <c r="M17" s="1"/>
    </row>
    <row r="18" ht="38.25" customHeight="1" spans="1:13">
      <c r="A18" s="1"/>
      <c r="C18" s="69" t="s">
        <v>1202</v>
      </c>
      <c r="D18" s="69">
        <f>SUM(D13:D17)</f>
        <v>0</v>
      </c>
      <c r="E18" s="69">
        <f>SUM(E13:E17)</f>
        <v>353</v>
      </c>
      <c r="F18" s="77" t="str">
        <f ca="1" t="shared" si="1"/>
        <v>=SUM(E13:E17)</v>
      </c>
      <c r="G18" s="78"/>
      <c r="H18" s="79"/>
      <c r="M18" s="1"/>
    </row>
    <row r="19" spans="1:13">
      <c r="A19" s="1"/>
      <c r="M19" s="1"/>
    </row>
    <row r="20" ht="4.5" customHeight="1" spans="1:14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1"/>
      <c r="M20" s="1"/>
      <c r="N20" s="32"/>
    </row>
  </sheetData>
  <mergeCells count="14">
    <mergeCell ref="F2:G2"/>
    <mergeCell ref="D4:L4"/>
    <mergeCell ref="D5:L5"/>
    <mergeCell ref="D6:L6"/>
    <mergeCell ref="D7:E7"/>
    <mergeCell ref="F7:L7"/>
    <mergeCell ref="B11:L11"/>
    <mergeCell ref="F12:H12"/>
    <mergeCell ref="F13:H13"/>
    <mergeCell ref="F14:H14"/>
    <mergeCell ref="F15:H15"/>
    <mergeCell ref="F16:H16"/>
    <mergeCell ref="F17:H17"/>
    <mergeCell ref="F18:H18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369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1203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1204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1205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1192</v>
      </c>
      <c r="E7" s="18"/>
      <c r="F7" s="65" t="s">
        <v>1206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1207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1208</v>
      </c>
      <c r="E12" s="26" t="s">
        <v>1209</v>
      </c>
      <c r="F12" s="26" t="s">
        <v>1107</v>
      </c>
      <c r="G12" s="26"/>
      <c r="H12" s="26"/>
      <c r="I12" s="26" t="s">
        <v>1210</v>
      </c>
      <c r="J12" s="26" t="s">
        <v>1107</v>
      </c>
      <c r="K12" s="26"/>
      <c r="L12" s="26"/>
      <c r="M12" s="1"/>
    </row>
    <row r="13" ht="38.25" customHeight="1" spans="1:13">
      <c r="A13" s="1"/>
      <c r="C13" s="69" t="s">
        <v>1108</v>
      </c>
      <c r="D13" s="85" t="s">
        <v>1211</v>
      </c>
      <c r="E13" s="69">
        <f>LEN(D13)</f>
        <v>4</v>
      </c>
      <c r="F13" s="77" t="str">
        <f ca="1">_xlfn.FORMULATEXT(E13)</f>
        <v>=LEN(D13)</v>
      </c>
      <c r="G13" s="78"/>
      <c r="H13" s="79"/>
      <c r="I13" s="69">
        <f>LENB(D13)</f>
        <v>6</v>
      </c>
      <c r="J13" s="77" t="str">
        <f ca="1">_xlfn.FORMULATEXT(I13)</f>
        <v>=LENB(D13)</v>
      </c>
      <c r="K13" s="78"/>
      <c r="L13" s="79"/>
      <c r="M13" s="1"/>
    </row>
    <row r="14" ht="38.25" customHeight="1" spans="1:13">
      <c r="A14" s="1"/>
      <c r="C14" s="69" t="s">
        <v>1109</v>
      </c>
      <c r="D14" s="85" t="s">
        <v>1212</v>
      </c>
      <c r="E14" s="69">
        <f t="shared" ref="E14:E15" si="0">LEN(D14)</f>
        <v>5</v>
      </c>
      <c r="F14" s="77" t="str">
        <f ca="1" t="shared" ref="F14:F15" si="1">_xlfn.FORMULATEXT(E14)</f>
        <v>=LEN(D14)</v>
      </c>
      <c r="G14" s="78"/>
      <c r="H14" s="79"/>
      <c r="I14" s="69">
        <f t="shared" ref="I14:I15" si="2">LENB(D14)</f>
        <v>8</v>
      </c>
      <c r="J14" s="77" t="str">
        <f ca="1" t="shared" ref="J14:J15" si="3">_xlfn.FORMULATEXT(I14)</f>
        <v>=LENB(D14)</v>
      </c>
      <c r="K14" s="78"/>
      <c r="L14" s="79"/>
      <c r="M14" s="1"/>
    </row>
    <row r="15" ht="38.25" customHeight="1" spans="1:13">
      <c r="A15" s="1"/>
      <c r="C15" s="69" t="s">
        <v>1110</v>
      </c>
      <c r="D15" s="85" t="s">
        <v>1213</v>
      </c>
      <c r="E15" s="69">
        <f t="shared" si="0"/>
        <v>3</v>
      </c>
      <c r="F15" s="77" t="str">
        <f ca="1" t="shared" si="1"/>
        <v>=LEN(D15)</v>
      </c>
      <c r="G15" s="78"/>
      <c r="H15" s="79"/>
      <c r="I15" s="69">
        <f t="shared" si="2"/>
        <v>6</v>
      </c>
      <c r="J15" s="77" t="str">
        <f ca="1" t="shared" si="3"/>
        <v>=LENB(D15)</v>
      </c>
      <c r="K15" s="78"/>
      <c r="L15" s="79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5">
    <mergeCell ref="F2:G2"/>
    <mergeCell ref="D4:L4"/>
    <mergeCell ref="D5:L5"/>
    <mergeCell ref="D6:L6"/>
    <mergeCell ref="D7:E7"/>
    <mergeCell ref="F7:L7"/>
    <mergeCell ref="B11:L11"/>
    <mergeCell ref="F12:H12"/>
    <mergeCell ref="J12:L12"/>
    <mergeCell ref="F13:H13"/>
    <mergeCell ref="J13:L13"/>
    <mergeCell ref="F14:H14"/>
    <mergeCell ref="J14:L14"/>
    <mergeCell ref="F15:H15"/>
    <mergeCell ref="J15:L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4" t="s">
        <v>97</v>
      </c>
      <c r="G2" s="84"/>
      <c r="H2" s="84"/>
      <c r="I2" s="84"/>
      <c r="J2" s="5" t="s">
        <v>1086</v>
      </c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1214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1215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1216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1217</v>
      </c>
      <c r="E7" s="18"/>
      <c r="F7" s="65" t="s">
        <v>1218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1219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1220</v>
      </c>
      <c r="E12" s="26" t="s">
        <v>1221</v>
      </c>
      <c r="F12" s="26" t="s">
        <v>1222</v>
      </c>
      <c r="G12" s="26" t="s">
        <v>1223</v>
      </c>
      <c r="H12" s="26"/>
      <c r="I12" s="26"/>
      <c r="J12" s="26" t="s">
        <v>1107</v>
      </c>
      <c r="K12" s="26"/>
      <c r="L12" s="26"/>
      <c r="M12" s="1"/>
    </row>
    <row r="13" ht="38.25" customHeight="1" spans="1:13">
      <c r="A13" s="1"/>
      <c r="C13" s="69" t="s">
        <v>1108</v>
      </c>
      <c r="D13" s="70">
        <v>348902122</v>
      </c>
      <c r="E13" s="70" t="s">
        <v>1221</v>
      </c>
      <c r="F13" s="70" t="s">
        <v>1224</v>
      </c>
      <c r="G13" s="70" t="str">
        <f>CONCATENATE(D13,E13,F13)</f>
        <v>348902122@qq.com</v>
      </c>
      <c r="H13" s="70"/>
      <c r="I13" s="70"/>
      <c r="J13" s="77" t="str">
        <f ca="1">_xlfn.FORMULATEXT(G13)</f>
        <v>=CONCATENATE(D13,E13,F13)</v>
      </c>
      <c r="K13" s="78"/>
      <c r="L13" s="79"/>
      <c r="M13" s="1"/>
    </row>
    <row r="14" ht="38.25" customHeight="1" spans="1:13">
      <c r="A14" s="1"/>
      <c r="C14" s="69" t="s">
        <v>1109</v>
      </c>
      <c r="D14" s="70" t="s">
        <v>1225</v>
      </c>
      <c r="E14" s="70" t="s">
        <v>1221</v>
      </c>
      <c r="F14" s="70" t="s">
        <v>1226</v>
      </c>
      <c r="G14" s="70" t="str">
        <f t="shared" ref="G14:G15" si="0">CONCATENATE(D14,E14,F14)</f>
        <v>lingzhen@163.com</v>
      </c>
      <c r="H14" s="70"/>
      <c r="I14" s="70"/>
      <c r="J14" s="77" t="str">
        <f ca="1">_xlfn.FORMULATEXT(G14)</f>
        <v>=CONCATENATE(D14,E14,F14)</v>
      </c>
      <c r="K14" s="78"/>
      <c r="L14" s="79"/>
      <c r="M14" s="1"/>
    </row>
    <row r="15" ht="38.25" customHeight="1" spans="1:13">
      <c r="A15" s="1"/>
      <c r="C15" s="69" t="s">
        <v>1110</v>
      </c>
      <c r="D15" s="70" t="s">
        <v>1227</v>
      </c>
      <c r="E15" s="70" t="s">
        <v>1221</v>
      </c>
      <c r="F15" s="70" t="s">
        <v>1226</v>
      </c>
      <c r="G15" s="70" t="str">
        <f t="shared" si="0"/>
        <v>Ford@163.com</v>
      </c>
      <c r="H15" s="70"/>
      <c r="I15" s="70"/>
      <c r="J15" s="77" t="str">
        <f ca="1">_xlfn.FORMULATEXT(G15)</f>
        <v>=CONCATENATE(D15,E15,F15)</v>
      </c>
      <c r="K15" s="78"/>
      <c r="L15" s="79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5">
    <mergeCell ref="F2:I2"/>
    <mergeCell ref="D4:L4"/>
    <mergeCell ref="D5:L5"/>
    <mergeCell ref="D6:L6"/>
    <mergeCell ref="D7:E7"/>
    <mergeCell ref="F7:L7"/>
    <mergeCell ref="B11:L11"/>
    <mergeCell ref="G12:I12"/>
    <mergeCell ref="J12:L12"/>
    <mergeCell ref="G13:I13"/>
    <mergeCell ref="J13:L13"/>
    <mergeCell ref="G14:I14"/>
    <mergeCell ref="J14:L14"/>
    <mergeCell ref="G15:I15"/>
    <mergeCell ref="J15:L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366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1228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1229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1230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1192</v>
      </c>
      <c r="E7" s="18"/>
      <c r="F7" s="65" t="s">
        <v>1231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1232</v>
      </c>
      <c r="E8" s="18"/>
      <c r="F8" s="65" t="s">
        <v>1233</v>
      </c>
      <c r="G8" s="65"/>
      <c r="H8" s="65"/>
      <c r="I8" s="65"/>
      <c r="J8" s="65"/>
      <c r="K8" s="65"/>
      <c r="L8" s="68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1234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1104</v>
      </c>
      <c r="D13" s="26" t="s">
        <v>1235</v>
      </c>
      <c r="E13" s="26" t="s">
        <v>1236</v>
      </c>
      <c r="F13" s="26" t="s">
        <v>1107</v>
      </c>
      <c r="G13" s="26"/>
      <c r="H13" s="26"/>
      <c r="M13" s="1"/>
    </row>
    <row r="14" ht="38.25" customHeight="1" spans="1:13">
      <c r="A14" s="1"/>
      <c r="C14" s="69" t="s">
        <v>1237</v>
      </c>
      <c r="D14" s="69">
        <v>1</v>
      </c>
      <c r="E14" s="69" t="str">
        <f>LEFT(C14,D14)</f>
        <v>凌</v>
      </c>
      <c r="F14" s="77" t="str">
        <f ca="1" t="shared" ref="F14:F19" si="0">_xlfn.FORMULATEXT(E14)</f>
        <v>=LEFT(C14,D14)</v>
      </c>
      <c r="G14" s="78"/>
      <c r="H14" s="79"/>
      <c r="M14" s="1"/>
    </row>
    <row r="15" ht="38.25" customHeight="1" spans="1:13">
      <c r="A15" s="1"/>
      <c r="C15" s="69" t="s">
        <v>1109</v>
      </c>
      <c r="D15" s="69">
        <v>1</v>
      </c>
      <c r="E15" s="69" t="str">
        <f t="shared" ref="E15:E19" si="1">LEFT(C15,D15)</f>
        <v>凌</v>
      </c>
      <c r="F15" s="77" t="str">
        <f ca="1" t="shared" si="0"/>
        <v>=LEFT(C15,D15)</v>
      </c>
      <c r="G15" s="78"/>
      <c r="H15" s="79"/>
      <c r="M15" s="1"/>
    </row>
    <row r="16" ht="38.25" customHeight="1" spans="1:13">
      <c r="A16" s="1"/>
      <c r="C16" s="69" t="s">
        <v>1110</v>
      </c>
      <c r="D16" s="69">
        <v>1</v>
      </c>
      <c r="E16" s="69" t="str">
        <f t="shared" si="1"/>
        <v>张</v>
      </c>
      <c r="F16" s="77" t="str">
        <f ca="1" t="shared" si="0"/>
        <v>=LEFT(C16,D16)</v>
      </c>
      <c r="G16" s="78"/>
      <c r="H16" s="79"/>
      <c r="M16" s="1"/>
    </row>
    <row r="17" ht="38.25" customHeight="1" spans="1:13">
      <c r="A17" s="1"/>
      <c r="C17" s="69" t="s">
        <v>1238</v>
      </c>
      <c r="D17" s="69">
        <v>2</v>
      </c>
      <c r="E17" s="69" t="str">
        <f t="shared" si="1"/>
        <v>欧阳</v>
      </c>
      <c r="F17" s="77" t="str">
        <f ca="1" t="shared" si="0"/>
        <v>=LEFT(C17,D17)</v>
      </c>
      <c r="G17" s="78"/>
      <c r="H17" s="79"/>
      <c r="M17" s="1"/>
    </row>
    <row r="18" ht="38.25" customHeight="1" spans="1:13">
      <c r="A18" s="1"/>
      <c r="C18" s="69" t="s">
        <v>1187</v>
      </c>
      <c r="D18" s="69">
        <v>4</v>
      </c>
      <c r="E18" s="69" t="str">
        <f t="shared" si="1"/>
        <v>Lisa</v>
      </c>
      <c r="F18" s="77" t="str">
        <f ca="1" t="shared" si="0"/>
        <v>=LEFT(C18,D18)</v>
      </c>
      <c r="G18" s="78"/>
      <c r="H18" s="79"/>
      <c r="M18" s="1"/>
    </row>
    <row r="19" ht="38.25" customHeight="1" spans="1:13">
      <c r="A19" s="1"/>
      <c r="C19" s="69" t="s">
        <v>1239</v>
      </c>
      <c r="D19" s="69">
        <v>5</v>
      </c>
      <c r="E19" s="69" t="str">
        <f t="shared" si="1"/>
        <v>我名字很长</v>
      </c>
      <c r="F19" s="77" t="str">
        <f ca="1" t="shared" si="0"/>
        <v>=LEFT(C19,D19)</v>
      </c>
      <c r="G19" s="78"/>
      <c r="H19" s="79"/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6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F13:H13"/>
    <mergeCell ref="F14:H14"/>
    <mergeCell ref="F15:H15"/>
    <mergeCell ref="F16:H16"/>
    <mergeCell ref="F17:H17"/>
    <mergeCell ref="F18:H18"/>
    <mergeCell ref="F19:H19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531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1240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1241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1242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1192</v>
      </c>
      <c r="E7" s="18"/>
      <c r="F7" s="65" t="s">
        <v>1231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1232</v>
      </c>
      <c r="E8" s="18"/>
      <c r="F8" s="65" t="s">
        <v>1243</v>
      </c>
      <c r="G8" s="65"/>
      <c r="H8" s="65"/>
      <c r="I8" s="65"/>
      <c r="J8" s="65"/>
      <c r="K8" s="65"/>
      <c r="L8" s="68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1244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1104</v>
      </c>
      <c r="D13" s="26" t="s">
        <v>1235</v>
      </c>
      <c r="E13" s="26" t="s">
        <v>1236</v>
      </c>
      <c r="F13" s="26" t="s">
        <v>1107</v>
      </c>
      <c r="G13" s="26"/>
      <c r="H13" s="26"/>
      <c r="M13" s="1"/>
    </row>
    <row r="14" ht="38.25" customHeight="1" spans="1:13">
      <c r="A14" s="1"/>
      <c r="C14" s="69" t="s">
        <v>1237</v>
      </c>
      <c r="D14" s="69">
        <v>2</v>
      </c>
      <c r="E14" s="69" t="str">
        <f>RIGHT(C14,D14)</f>
        <v>表姐</v>
      </c>
      <c r="F14" s="77" t="str">
        <f ca="1" t="shared" ref="F14:F19" si="0">_xlfn.FORMULATEXT(E14)</f>
        <v>=RIGHT(C14,D14)</v>
      </c>
      <c r="G14" s="78"/>
      <c r="H14" s="79"/>
      <c r="M14" s="1"/>
    </row>
    <row r="15" ht="38.25" customHeight="1" spans="1:13">
      <c r="A15" s="1"/>
      <c r="C15" s="69" t="s">
        <v>1109</v>
      </c>
      <c r="D15" s="69">
        <v>1</v>
      </c>
      <c r="E15" s="69" t="str">
        <f t="shared" ref="E15:E19" si="1">RIGHT(C15,D15)</f>
        <v>祯</v>
      </c>
      <c r="F15" s="77" t="str">
        <f ca="1" t="shared" si="0"/>
        <v>=RIGHT(C15,D15)</v>
      </c>
      <c r="G15" s="78"/>
      <c r="H15" s="79"/>
      <c r="M15" s="1"/>
    </row>
    <row r="16" ht="38.25" customHeight="1" spans="1:13">
      <c r="A16" s="1"/>
      <c r="C16" s="69" t="s">
        <v>1110</v>
      </c>
      <c r="D16" s="69">
        <v>2</v>
      </c>
      <c r="E16" s="69" t="str">
        <f t="shared" si="1"/>
        <v>盛茗</v>
      </c>
      <c r="F16" s="77" t="str">
        <f ca="1" t="shared" si="0"/>
        <v>=RIGHT(C16,D16)</v>
      </c>
      <c r="G16" s="78"/>
      <c r="H16" s="79"/>
      <c r="M16" s="1"/>
    </row>
    <row r="17" ht="38.25" customHeight="1" spans="1:13">
      <c r="A17" s="1"/>
      <c r="C17" s="69" t="s">
        <v>1238</v>
      </c>
      <c r="D17" s="69">
        <v>2</v>
      </c>
      <c r="E17" s="69" t="str">
        <f t="shared" si="1"/>
        <v>娜娜</v>
      </c>
      <c r="F17" s="77" t="str">
        <f ca="1" t="shared" si="0"/>
        <v>=RIGHT(C17,D17)</v>
      </c>
      <c r="G17" s="78"/>
      <c r="H17" s="79"/>
      <c r="M17" s="1"/>
    </row>
    <row r="18" ht="38.25" customHeight="1" spans="1:13">
      <c r="A18" s="1"/>
      <c r="C18" s="69" t="s">
        <v>1187</v>
      </c>
      <c r="D18" s="69">
        <v>2</v>
      </c>
      <c r="E18" s="69" t="str">
        <f t="shared" si="1"/>
        <v>sa</v>
      </c>
      <c r="F18" s="77" t="str">
        <f ca="1" t="shared" si="0"/>
        <v>=RIGHT(C18,D18)</v>
      </c>
      <c r="G18" s="78"/>
      <c r="H18" s="79"/>
      <c r="M18" s="1"/>
    </row>
    <row r="19" ht="38.25" customHeight="1" spans="1:13">
      <c r="A19" s="1"/>
      <c r="C19" s="69" t="s">
        <v>1239</v>
      </c>
      <c r="D19" s="69">
        <v>3</v>
      </c>
      <c r="E19" s="69" t="str">
        <f t="shared" si="1"/>
        <v>字很长</v>
      </c>
      <c r="F19" s="77" t="str">
        <f ca="1" t="shared" si="0"/>
        <v>=RIGHT(C19,D19)</v>
      </c>
      <c r="G19" s="78"/>
      <c r="H19" s="79"/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6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F13:H13"/>
    <mergeCell ref="F14:H14"/>
    <mergeCell ref="F15:H15"/>
    <mergeCell ref="F16:H16"/>
    <mergeCell ref="F17:H17"/>
    <mergeCell ref="F18:H18"/>
    <mergeCell ref="F19:H19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402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1245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1246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1247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1192</v>
      </c>
      <c r="E7" s="18"/>
      <c r="F7" s="65" t="s">
        <v>1248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1249</v>
      </c>
      <c r="E8" s="18"/>
      <c r="F8" s="65" t="s">
        <v>1250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1232</v>
      </c>
      <c r="E9" s="18"/>
      <c r="F9" s="65" t="s">
        <v>1252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1253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1254</v>
      </c>
      <c r="E14" s="26" t="s">
        <v>1235</v>
      </c>
      <c r="F14" s="26" t="s">
        <v>1236</v>
      </c>
      <c r="G14" s="26" t="s">
        <v>1107</v>
      </c>
      <c r="H14" s="26"/>
      <c r="I14" s="26"/>
      <c r="M14" s="1"/>
    </row>
    <row r="15" ht="38.25" customHeight="1" spans="1:13">
      <c r="A15" s="1"/>
      <c r="C15" s="69" t="s">
        <v>3</v>
      </c>
      <c r="D15" s="69">
        <v>2</v>
      </c>
      <c r="E15" s="69">
        <v>3</v>
      </c>
      <c r="F15" s="69" t="str">
        <f>MID(C15,D15,E15)</f>
        <v>姐凌祯</v>
      </c>
      <c r="G15" s="77" t="str">
        <f ca="1">_xlfn.FORMULATEXT(F15)</f>
        <v>=MID(C15,D15,E15)</v>
      </c>
      <c r="H15" s="78"/>
      <c r="I15" s="79"/>
      <c r="M15" s="1"/>
    </row>
    <row r="16" ht="38.25" customHeight="1" spans="1:13">
      <c r="A16" s="1"/>
      <c r="C16" s="69" t="s">
        <v>1255</v>
      </c>
      <c r="D16" s="69">
        <v>2</v>
      </c>
      <c r="E16" s="69">
        <v>1</v>
      </c>
      <c r="F16" s="69" t="str">
        <f t="shared" ref="F16:F18" si="0">MID(C16,D16,E16)</f>
        <v>爱</v>
      </c>
      <c r="G16" s="77" t="str">
        <f ca="1">_xlfn.FORMULATEXT(F16)</f>
        <v>=MID(C16,D16,E16)</v>
      </c>
      <c r="H16" s="78"/>
      <c r="I16" s="79"/>
      <c r="M16" s="1"/>
    </row>
    <row r="17" ht="38.25" customHeight="1" spans="1:13">
      <c r="A17" s="1"/>
      <c r="C17" s="69">
        <v>1887020</v>
      </c>
      <c r="D17" s="69">
        <v>2</v>
      </c>
      <c r="E17" s="69">
        <v>4</v>
      </c>
      <c r="F17" s="69" t="str">
        <f t="shared" si="0"/>
        <v>8870</v>
      </c>
      <c r="G17" s="77" t="str">
        <f ca="1">_xlfn.FORMULATEXT(F17)</f>
        <v>=MID(C17,D17,E17)</v>
      </c>
      <c r="H17" s="78"/>
      <c r="I17" s="79"/>
      <c r="M17" s="1"/>
    </row>
    <row r="18" ht="38.25" customHeight="1" spans="1:13">
      <c r="A18" s="1"/>
      <c r="C18" s="70" t="s">
        <v>1256</v>
      </c>
      <c r="D18" s="69">
        <v>4</v>
      </c>
      <c r="E18" s="69">
        <v>2</v>
      </c>
      <c r="F18" s="69" t="str">
        <f t="shared" si="0"/>
        <v>九江</v>
      </c>
      <c r="G18" s="77" t="str">
        <f ca="1">_xlfn.FORMULATEXT(F18)</f>
        <v>=MID(C18,D18,E18)</v>
      </c>
      <c r="H18" s="78"/>
      <c r="I18" s="79"/>
      <c r="M18" s="1"/>
    </row>
    <row r="19" spans="1:13">
      <c r="A19" s="1"/>
      <c r="M19" s="1"/>
    </row>
    <row r="20" ht="4.5" customHeight="1" spans="1:14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1"/>
      <c r="M20" s="1"/>
      <c r="N20" s="32"/>
    </row>
  </sheetData>
  <mergeCells count="16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G14:I14"/>
    <mergeCell ref="G15:I15"/>
    <mergeCell ref="G16:I16"/>
    <mergeCell ref="G17:I17"/>
    <mergeCell ref="G18:I18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75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1257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1258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1259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1260</v>
      </c>
      <c r="E7" s="18"/>
      <c r="F7" s="65" t="s">
        <v>1261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1253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1262</v>
      </c>
      <c r="D12" s="26" t="s">
        <v>1263</v>
      </c>
      <c r="E12" s="26" t="s">
        <v>1236</v>
      </c>
      <c r="F12" s="26" t="s">
        <v>1107</v>
      </c>
      <c r="G12" s="26"/>
      <c r="H12" s="26"/>
      <c r="M12" s="1"/>
    </row>
    <row r="13" ht="38.25" customHeight="1" spans="1:13">
      <c r="A13" s="1"/>
      <c r="C13" s="69" t="str">
        <f>E13</f>
        <v>A</v>
      </c>
      <c r="D13" s="69">
        <v>65</v>
      </c>
      <c r="E13" s="69" t="str">
        <f>CHAR(D13)</f>
        <v>A</v>
      </c>
      <c r="F13" s="77" t="str">
        <f ca="1">_xlfn.FORMULATEXT(E13)</f>
        <v>=CHAR(D13)</v>
      </c>
      <c r="G13" s="78"/>
      <c r="H13" s="79"/>
      <c r="M13" s="1"/>
    </row>
    <row r="14" ht="38.25" customHeight="1" spans="1:13">
      <c r="A14" s="1"/>
      <c r="C14" s="69" t="str">
        <f t="shared" ref="C14:C15" si="0">E14</f>
        <v>D</v>
      </c>
      <c r="D14" s="69">
        <v>68</v>
      </c>
      <c r="E14" s="69" t="str">
        <f t="shared" ref="E14:E16" si="1">CHAR(D14)</f>
        <v>D</v>
      </c>
      <c r="F14" s="77" t="str">
        <f ca="1">_xlfn.FORMULATEXT(E14)</f>
        <v>=CHAR(D14)</v>
      </c>
      <c r="G14" s="78"/>
      <c r="H14" s="79"/>
      <c r="M14" s="1"/>
    </row>
    <row r="15" ht="38.25" customHeight="1" spans="1:13">
      <c r="A15" s="1"/>
      <c r="C15" s="69" t="str">
        <f t="shared" si="0"/>
        <v>X</v>
      </c>
      <c r="D15" s="69">
        <v>88</v>
      </c>
      <c r="E15" s="69" t="str">
        <f t="shared" si="1"/>
        <v>X</v>
      </c>
      <c r="F15" s="77" t="str">
        <f ca="1">_xlfn.FORMULATEXT(E15)</f>
        <v>=CHAR(D15)</v>
      </c>
      <c r="G15" s="78"/>
      <c r="H15" s="79"/>
      <c r="M15" s="1"/>
    </row>
    <row r="16" ht="38.25" customHeight="1" spans="1:13">
      <c r="A16" s="1"/>
      <c r="C16" s="70" t="s">
        <v>1264</v>
      </c>
      <c r="D16" s="69">
        <v>10</v>
      </c>
      <c r="E16" s="69" t="str">
        <f t="shared" si="1"/>
        <v>
</v>
      </c>
      <c r="F16" s="77" t="str">
        <f ca="1">_xlfn.FORMULATEXT(E16)</f>
        <v>=CHAR(D16)</v>
      </c>
      <c r="G16" s="78"/>
      <c r="H16" s="79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12">
    <mergeCell ref="F2:G2"/>
    <mergeCell ref="D4:L4"/>
    <mergeCell ref="D5:L5"/>
    <mergeCell ref="D6:L6"/>
    <mergeCell ref="D7:E7"/>
    <mergeCell ref="F7:L7"/>
    <mergeCell ref="B11:L11"/>
    <mergeCell ref="F12:H12"/>
    <mergeCell ref="F13:H13"/>
    <mergeCell ref="F14:H14"/>
    <mergeCell ref="F15:H15"/>
    <mergeCell ref="F16:H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6"/>
  <sheetViews>
    <sheetView showGridLines="0" workbookViewId="0">
      <selection activeCell="A1" sqref="A1"/>
    </sheetView>
  </sheetViews>
  <sheetFormatPr defaultColWidth="9" defaultRowHeight="21" customHeight="1"/>
  <cols>
    <col min="1" max="1" width="9.5" style="127" customWidth="1"/>
    <col min="2" max="2" width="7.75" style="128" customWidth="1"/>
    <col min="3" max="12" width="7.75" style="129" customWidth="1"/>
    <col min="13" max="13" width="7.75" style="128" customWidth="1"/>
    <col min="14" max="16384" width="9" style="130"/>
  </cols>
  <sheetData>
    <row r="1" s="32" customFormat="1" ht="4.5" customHeight="1" spans="1:13">
      <c r="A1" s="131"/>
      <c r="B1" s="132"/>
      <c r="C1" s="133"/>
      <c r="D1" s="1"/>
      <c r="E1" s="1"/>
      <c r="F1" s="1"/>
      <c r="G1" s="1"/>
      <c r="H1" s="1"/>
      <c r="I1" s="1"/>
      <c r="J1" s="1"/>
      <c r="K1" s="1"/>
      <c r="L1" s="1"/>
      <c r="M1" s="1"/>
    </row>
    <row r="2" s="32" customFormat="1" ht="51.75" customHeight="1" spans="1:13">
      <c r="A2" s="134" t="s">
        <v>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="32" customFormat="1" ht="4.5" customHeight="1" spans="1:14">
      <c r="A3" s="131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51"/>
    </row>
    <row r="4" s="126" customFormat="1" ht="21.95" customHeight="1" spans="1:13">
      <c r="A4" s="137" t="s">
        <v>7</v>
      </c>
      <c r="B4" s="138" t="str">
        <f>HYPERLINK("#目录!A1","目录")</f>
        <v>目录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</row>
    <row r="5" customHeight="1" spans="1:14">
      <c r="A5" s="140" t="str">
        <f>HYPERLINK("#A1","A")</f>
        <v>A</v>
      </c>
      <c r="B5" s="141" t="str">
        <f>HYPERLINK("#A39","B")</f>
        <v>B</v>
      </c>
      <c r="C5" s="141" t="str">
        <f>HYPERLINK("#A54","C")</f>
        <v>C</v>
      </c>
      <c r="D5" s="141" t="str">
        <f>HYPERLINK("#A90","D")</f>
        <v>D</v>
      </c>
      <c r="E5" s="141" t="str">
        <f>HYPERLINK("#A120","E")</f>
        <v>E</v>
      </c>
      <c r="F5" s="141" t="str">
        <f>HYPERLINK("#A135","F")</f>
        <v>F</v>
      </c>
      <c r="G5" s="141" t="str">
        <f>HYPERLINK("#A149","G")</f>
        <v>G</v>
      </c>
      <c r="H5" s="141" t="str">
        <f>HYPERLINK("#A159","H")</f>
        <v>H</v>
      </c>
      <c r="I5" s="141" t="str">
        <f>HYPERLINK("#A174","I")</f>
        <v>I</v>
      </c>
      <c r="J5" s="141" t="str">
        <f>HYPERLINK("#A201","J")</f>
        <v>J</v>
      </c>
      <c r="K5" s="141" t="str">
        <f>HYPERLINK("#A204","K")</f>
        <v>K</v>
      </c>
      <c r="L5" s="141" t="str">
        <f>HYPERLINK("#A207","L")</f>
        <v>L</v>
      </c>
      <c r="M5" s="152" t="str">
        <f>HYPERLINK("#A238","M")</f>
        <v>M</v>
      </c>
      <c r="N5" s="153"/>
    </row>
    <row r="6" customHeight="1" spans="1:14">
      <c r="A6" s="142" t="str">
        <f>HYPERLINK("#A259","N")</f>
        <v>N</v>
      </c>
      <c r="B6" s="143" t="str">
        <f>HYPERLINK("#A272","O")</f>
        <v>O</v>
      </c>
      <c r="C6" s="143" t="str">
        <f>HYPERLINK("#A288","P")</f>
        <v>P</v>
      </c>
      <c r="D6" s="143" t="str">
        <f>HYPERLINK("#A294","Q")</f>
        <v>Q</v>
      </c>
      <c r="E6" s="143" t="str">
        <f>HYPERLINK("#A309","R")</f>
        <v>R</v>
      </c>
      <c r="F6" s="143" t="str">
        <f>HYPERLINK("#A333","S")</f>
        <v>S</v>
      </c>
      <c r="G6" s="143" t="str">
        <f>HYPERLINK("#A365","T")</f>
        <v>T</v>
      </c>
      <c r="H6" s="143" t="str">
        <f>HYPERLINK("#A376","U")</f>
        <v>U</v>
      </c>
      <c r="I6" s="143" t="str">
        <f>HYPERLINK("#A385","V")</f>
        <v>V</v>
      </c>
      <c r="J6" s="143" t="str">
        <f>HYPERLINK("#A391","W")</f>
        <v>W</v>
      </c>
      <c r="K6" s="143" t="str">
        <f>HYPERLINK("#A395","X")</f>
        <v>X</v>
      </c>
      <c r="L6" s="143" t="str">
        <f>HYPERLINK("#A398","Y")</f>
        <v>Y</v>
      </c>
      <c r="M6" s="154" t="str">
        <f>HYPERLINK("#A406","Z")</f>
        <v>Z</v>
      </c>
      <c r="N6" s="153"/>
    </row>
    <row r="7" ht="21.95" customHeight="1" spans="1:13">
      <c r="A7" s="144" t="str">
        <f>HYPERLINK("#A1","A ")</f>
        <v>A </v>
      </c>
      <c r="B7" s="145" t="str">
        <f>HYPERLINK("#A1","↑")</f>
        <v>↑</v>
      </c>
      <c r="C7" s="146" t="s">
        <v>8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</row>
    <row r="8" customHeight="1" spans="1:13">
      <c r="A8" s="147" t="s">
        <v>9</v>
      </c>
      <c r="B8" s="148" t="s">
        <v>10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55"/>
    </row>
    <row r="9" customHeight="1" spans="1:13">
      <c r="A9" s="147" t="s">
        <v>11</v>
      </c>
      <c r="B9" s="148" t="s">
        <v>12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55"/>
    </row>
    <row r="10" customHeight="1" spans="1:13">
      <c r="A10" s="147" t="s">
        <v>13</v>
      </c>
      <c r="B10" s="148" t="s">
        <v>14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55"/>
    </row>
    <row r="11" customHeight="1" spans="1:13">
      <c r="A11" s="147" t="s">
        <v>15</v>
      </c>
      <c r="B11" s="148" t="s">
        <v>16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55"/>
    </row>
    <row r="12" customHeight="1" spans="1:13">
      <c r="A12" s="147" t="s">
        <v>17</v>
      </c>
      <c r="B12" s="148" t="s">
        <v>18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55"/>
    </row>
    <row r="13" customHeight="1" spans="1:13">
      <c r="A13" s="147" t="s">
        <v>19</v>
      </c>
      <c r="B13" s="148" t="s">
        <v>20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55"/>
    </row>
    <row r="14" customHeight="1" spans="1:13">
      <c r="A14" s="147" t="s">
        <v>21</v>
      </c>
      <c r="B14" s="148" t="s">
        <v>22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55"/>
    </row>
    <row r="15" customHeight="1" spans="1:13">
      <c r="A15" s="147" t="s">
        <v>23</v>
      </c>
      <c r="B15" s="148" t="s">
        <v>24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55"/>
    </row>
    <row r="16" customHeight="1" spans="1:13">
      <c r="A16" s="147" t="s">
        <v>25</v>
      </c>
      <c r="B16" s="148" t="s">
        <v>26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55"/>
    </row>
    <row r="17" customHeight="1" spans="1:13">
      <c r="A17" s="147" t="s">
        <v>27</v>
      </c>
      <c r="B17" s="148" t="s">
        <v>28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55"/>
    </row>
    <row r="18" customHeight="1" spans="1:13">
      <c r="A18" s="147" t="s">
        <v>29</v>
      </c>
      <c r="B18" s="148" t="s">
        <v>30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55"/>
    </row>
    <row r="19" customHeight="1" spans="1:13">
      <c r="A19" s="147" t="s">
        <v>31</v>
      </c>
      <c r="B19" s="148" t="s">
        <v>32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55"/>
    </row>
    <row r="20" customHeight="1" spans="1:13">
      <c r="A20" s="147" t="s">
        <v>33</v>
      </c>
      <c r="B20" s="148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55"/>
    </row>
    <row r="21" customHeight="1" spans="1:13">
      <c r="A21" s="147" t="s">
        <v>35</v>
      </c>
      <c r="B21" s="148" t="s">
        <v>36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55"/>
    </row>
    <row r="22" customHeight="1" spans="1:13">
      <c r="A22" s="147" t="s">
        <v>37</v>
      </c>
      <c r="B22" s="148" t="s">
        <v>38</v>
      </c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55"/>
    </row>
    <row r="23" customHeight="1" spans="1:13">
      <c r="A23" s="147" t="s">
        <v>39</v>
      </c>
      <c r="B23" s="148" t="s">
        <v>40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55"/>
    </row>
    <row r="24" customHeight="1" spans="1:13">
      <c r="A24" s="147" t="s">
        <v>41</v>
      </c>
      <c r="B24" s="148" t="s">
        <v>42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55"/>
    </row>
    <row r="25" customHeight="1" spans="1:13">
      <c r="A25" s="147" t="s">
        <v>43</v>
      </c>
      <c r="B25" s="148" t="s">
        <v>44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55"/>
    </row>
    <row r="26" customHeight="1" spans="1:13">
      <c r="A26" s="147" t="s">
        <v>45</v>
      </c>
      <c r="B26" s="148" t="s">
        <v>46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55"/>
    </row>
    <row r="27" ht="7.5" customHeight="1" spans="1:13">
      <c r="A27" s="149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ht="21.95" customHeight="1" spans="1:13">
      <c r="A28" s="144" t="str">
        <f>HYPERLINK("#A1","B ")</f>
        <v>B </v>
      </c>
      <c r="B28" s="145" t="str">
        <f>HYPERLINK("#A1","↑")</f>
        <v>↑</v>
      </c>
      <c r="C28" s="146" t="s">
        <v>8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</row>
    <row r="29" customHeight="1" spans="1:13">
      <c r="A29" s="147" t="s">
        <v>47</v>
      </c>
      <c r="B29" s="148" t="s">
        <v>48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55"/>
    </row>
    <row r="30" customHeight="1" spans="1:13">
      <c r="A30" s="147" t="s">
        <v>49</v>
      </c>
      <c r="B30" s="148" t="s">
        <v>50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55"/>
    </row>
    <row r="31" customHeight="1" spans="1:13">
      <c r="A31" s="147" t="s">
        <v>51</v>
      </c>
      <c r="B31" s="148" t="s">
        <v>52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55"/>
    </row>
    <row r="32" customHeight="1" spans="1:13">
      <c r="A32" s="147" t="s">
        <v>53</v>
      </c>
      <c r="B32" s="148" t="s">
        <v>54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55"/>
    </row>
    <row r="33" customHeight="1" spans="1:13">
      <c r="A33" s="147" t="s">
        <v>55</v>
      </c>
      <c r="B33" s="148" t="s">
        <v>56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55"/>
    </row>
    <row r="34" customHeight="1" spans="1:13">
      <c r="A34" s="147" t="s">
        <v>57</v>
      </c>
      <c r="B34" s="148" t="s">
        <v>58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55"/>
    </row>
    <row r="35" customHeight="1" spans="1:13">
      <c r="A35" s="147" t="s">
        <v>59</v>
      </c>
      <c r="B35" s="148" t="s">
        <v>60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55"/>
    </row>
    <row r="36" customHeight="1" spans="1:13">
      <c r="A36" s="147" t="s">
        <v>61</v>
      </c>
      <c r="B36" s="148" t="s">
        <v>62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55"/>
    </row>
    <row r="37" customHeight="1" spans="1:13">
      <c r="A37" s="147" t="s">
        <v>63</v>
      </c>
      <c r="B37" s="148" t="s">
        <v>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55"/>
    </row>
    <row r="38" customHeight="1" spans="1:13">
      <c r="A38" s="147" t="s">
        <v>65</v>
      </c>
      <c r="B38" s="148" t="s">
        <v>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55"/>
    </row>
    <row r="39" customHeight="1" spans="1:13">
      <c r="A39" s="147" t="s">
        <v>67</v>
      </c>
      <c r="B39" s="148" t="s">
        <v>68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55"/>
    </row>
    <row r="40" ht="7.5" customHeight="1" spans="1:13">
      <c r="A40" s="149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ht="21.95" customHeight="1" spans="1:13">
      <c r="A41" s="144" t="str">
        <f>HYPERLINK("#A1","C ")</f>
        <v>C </v>
      </c>
      <c r="B41" s="145" t="str">
        <f>HYPERLINK("#A1","↑")</f>
        <v>↑</v>
      </c>
      <c r="C41" s="146" t="s">
        <v>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</row>
    <row r="42" customHeight="1" spans="1:13">
      <c r="A42" s="147" t="s">
        <v>69</v>
      </c>
      <c r="B42" s="148" t="s">
        <v>70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55"/>
    </row>
    <row r="43" customHeight="1" spans="1:13">
      <c r="A43" s="147" t="s">
        <v>71</v>
      </c>
      <c r="B43" s="148" t="s">
        <v>72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55"/>
    </row>
    <row r="44" customHeight="1" spans="1:13">
      <c r="A44" s="147" t="s">
        <v>73</v>
      </c>
      <c r="B44" s="148" t="s">
        <v>74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55"/>
    </row>
    <row r="45" customHeight="1" spans="1:13">
      <c r="A45" s="147" t="s">
        <v>75</v>
      </c>
      <c r="B45" s="148" t="s">
        <v>76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55"/>
    </row>
    <row r="46" customHeight="1" spans="1:13">
      <c r="A46" s="147" t="s">
        <v>77</v>
      </c>
      <c r="B46" s="148" t="s">
        <v>78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55"/>
    </row>
    <row r="47" customHeight="1" spans="1:13">
      <c r="A47" s="147" t="s">
        <v>79</v>
      </c>
      <c r="B47" s="148" t="s">
        <v>80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55"/>
    </row>
    <row r="48" customHeight="1" spans="1:13">
      <c r="A48" s="147" t="s">
        <v>81</v>
      </c>
      <c r="B48" s="148" t="s">
        <v>82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55"/>
    </row>
    <row r="49" customHeight="1" spans="1:13">
      <c r="A49" s="147" t="s">
        <v>83</v>
      </c>
      <c r="B49" s="148" t="s">
        <v>84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55"/>
    </row>
    <row r="50" customHeight="1" spans="1:13">
      <c r="A50" s="147" t="s">
        <v>85</v>
      </c>
      <c r="B50" s="148" t="s">
        <v>86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55"/>
    </row>
    <row r="51" customHeight="1" spans="1:13">
      <c r="A51" s="147" t="s">
        <v>87</v>
      </c>
      <c r="B51" s="148" t="s">
        <v>88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55"/>
    </row>
    <row r="52" customHeight="1" spans="1:13">
      <c r="A52" s="147" t="s">
        <v>89</v>
      </c>
      <c r="B52" s="148" t="s">
        <v>90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55"/>
    </row>
    <row r="53" customHeight="1" spans="1:13">
      <c r="A53" s="147" t="s">
        <v>91</v>
      </c>
      <c r="B53" s="148" t="s">
        <v>92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55"/>
    </row>
    <row r="54" customHeight="1" spans="1:13">
      <c r="A54" s="147" t="s">
        <v>93</v>
      </c>
      <c r="B54" s="148" t="s">
        <v>94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55"/>
    </row>
    <row r="55" customHeight="1" spans="1:13">
      <c r="A55" s="147" t="s">
        <v>95</v>
      </c>
      <c r="B55" s="148" t="s">
        <v>96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55"/>
    </row>
    <row r="56" customHeight="1" spans="1:13">
      <c r="A56" s="147" t="s">
        <v>97</v>
      </c>
      <c r="B56" s="148" t="s">
        <v>98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55"/>
    </row>
    <row r="57" customHeight="1" spans="1:13">
      <c r="A57" s="147" t="s">
        <v>99</v>
      </c>
      <c r="B57" s="148" t="s">
        <v>100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55"/>
    </row>
    <row r="58" customHeight="1" spans="1:13">
      <c r="A58" s="147" t="s">
        <v>101</v>
      </c>
      <c r="B58" s="148" t="s">
        <v>102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55"/>
    </row>
    <row r="59" customHeight="1" spans="1:13">
      <c r="A59" s="147" t="s">
        <v>103</v>
      </c>
      <c r="B59" s="148" t="s">
        <v>104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55"/>
    </row>
    <row r="60" customHeight="1" spans="1:13">
      <c r="A60" s="147" t="s">
        <v>105</v>
      </c>
      <c r="B60" s="148" t="s">
        <v>106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55"/>
    </row>
    <row r="61" customHeight="1" spans="1:13">
      <c r="A61" s="147" t="s">
        <v>107</v>
      </c>
      <c r="B61" s="148" t="s">
        <v>108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55"/>
    </row>
    <row r="62" customHeight="1" spans="1:13">
      <c r="A62" s="147" t="s">
        <v>109</v>
      </c>
      <c r="B62" s="148" t="s">
        <v>110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55"/>
    </row>
    <row r="63" customHeight="1" spans="1:13">
      <c r="A63" s="147" t="s">
        <v>111</v>
      </c>
      <c r="B63" s="148" t="s">
        <v>112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55"/>
    </row>
    <row r="64" customHeight="1" spans="1:13">
      <c r="A64" s="147" t="s">
        <v>113</v>
      </c>
      <c r="B64" s="148" t="s">
        <v>114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55"/>
    </row>
    <row r="65" customHeight="1" spans="1:13">
      <c r="A65" s="147" t="s">
        <v>115</v>
      </c>
      <c r="B65" s="148" t="s">
        <v>116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55"/>
    </row>
    <row r="66" customHeight="1" spans="1:13">
      <c r="A66" s="147" t="s">
        <v>117</v>
      </c>
      <c r="B66" s="148" t="s">
        <v>118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55"/>
    </row>
    <row r="67" customHeight="1" spans="1:13">
      <c r="A67" s="147" t="s">
        <v>119</v>
      </c>
      <c r="B67" s="148" t="s">
        <v>120</v>
      </c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55"/>
    </row>
    <row r="68" customHeight="1" spans="1:13">
      <c r="A68" s="147" t="s">
        <v>121</v>
      </c>
      <c r="B68" s="148" t="s">
        <v>122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55"/>
    </row>
    <row r="69" customHeight="1" spans="1:13">
      <c r="A69" s="147" t="s">
        <v>123</v>
      </c>
      <c r="B69" s="148" t="s">
        <v>124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55"/>
    </row>
    <row r="70" customHeight="1" spans="1:13">
      <c r="A70" s="147" t="s">
        <v>125</v>
      </c>
      <c r="B70" s="148" t="s">
        <v>126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55"/>
    </row>
    <row r="71" customHeight="1" spans="1:13">
      <c r="A71" s="147" t="s">
        <v>127</v>
      </c>
      <c r="B71" s="148" t="s">
        <v>128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55"/>
    </row>
    <row r="72" customHeight="1" spans="1:13">
      <c r="A72" s="147" t="s">
        <v>129</v>
      </c>
      <c r="B72" s="148" t="s">
        <v>130</v>
      </c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55"/>
    </row>
    <row r="73" customHeight="1" spans="1:13">
      <c r="A73" s="147" t="s">
        <v>131</v>
      </c>
      <c r="B73" s="148" t="s">
        <v>132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55"/>
    </row>
    <row r="74" customHeight="1" spans="1:13">
      <c r="A74" s="147" t="s">
        <v>133</v>
      </c>
      <c r="B74" s="148" t="s">
        <v>134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55"/>
    </row>
    <row r="75" customHeight="1" spans="1:13">
      <c r="A75" s="147" t="s">
        <v>135</v>
      </c>
      <c r="B75" s="148" t="s">
        <v>136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55"/>
    </row>
    <row r="76" ht="7.5" customHeight="1" spans="1:13">
      <c r="A76" s="149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</row>
    <row r="77" ht="21.95" customHeight="1" spans="1:13">
      <c r="A77" s="144" t="str">
        <f>HYPERLINK("#A1","D ")</f>
        <v>D </v>
      </c>
      <c r="B77" s="145" t="str">
        <f>HYPERLINK("#A1","↑")</f>
        <v>↑</v>
      </c>
      <c r="C77" s="146" t="s">
        <v>8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</row>
    <row r="78" customHeight="1" spans="1:13">
      <c r="A78" s="147" t="s">
        <v>137</v>
      </c>
      <c r="B78" s="148" t="s">
        <v>138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55"/>
    </row>
    <row r="79" customHeight="1" spans="1:13">
      <c r="A79" s="147" t="s">
        <v>139</v>
      </c>
      <c r="B79" s="148" t="s">
        <v>140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55"/>
    </row>
    <row r="80" customHeight="1" spans="1:13">
      <c r="A80" s="147" t="s">
        <v>141</v>
      </c>
      <c r="B80" s="148" t="s">
        <v>142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55"/>
    </row>
    <row r="81" customHeight="1" spans="1:13">
      <c r="A81" s="147" t="s">
        <v>143</v>
      </c>
      <c r="B81" s="148" t="s">
        <v>144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55"/>
    </row>
    <row r="82" customHeight="1" spans="1:13">
      <c r="A82" s="147" t="s">
        <v>145</v>
      </c>
      <c r="B82" s="148" t="s">
        <v>146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55"/>
    </row>
    <row r="83" customHeight="1" spans="1:13">
      <c r="A83" s="147" t="s">
        <v>147</v>
      </c>
      <c r="B83" s="148" t="s">
        <v>148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55"/>
    </row>
    <row r="84" customHeight="1" spans="1:13">
      <c r="A84" s="147" t="s">
        <v>149</v>
      </c>
      <c r="B84" s="148" t="s">
        <v>150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55"/>
    </row>
    <row r="85" customHeight="1" spans="1:13">
      <c r="A85" s="147" t="s">
        <v>151</v>
      </c>
      <c r="B85" s="148" t="s">
        <v>152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55"/>
    </row>
    <row r="86" customHeight="1" spans="1:13">
      <c r="A86" s="147" t="s">
        <v>153</v>
      </c>
      <c r="B86" s="148" t="s">
        <v>154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55"/>
    </row>
    <row r="87" customHeight="1" spans="1:13">
      <c r="A87" s="147" t="s">
        <v>155</v>
      </c>
      <c r="B87" s="148" t="s">
        <v>156</v>
      </c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55"/>
    </row>
    <row r="88" customHeight="1" spans="1:13">
      <c r="A88" s="147" t="s">
        <v>157</v>
      </c>
      <c r="B88" s="148" t="s">
        <v>158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55"/>
    </row>
    <row r="89" customHeight="1" spans="1:13">
      <c r="A89" s="147" t="s">
        <v>159</v>
      </c>
      <c r="B89" s="148" t="s">
        <v>160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55"/>
    </row>
    <row r="90" customHeight="1" spans="1:13">
      <c r="A90" s="147" t="s">
        <v>161</v>
      </c>
      <c r="B90" s="148" t="s">
        <v>162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55"/>
    </row>
    <row r="91" customHeight="1" spans="1:13">
      <c r="A91" s="147" t="s">
        <v>163</v>
      </c>
      <c r="B91" s="148" t="s">
        <v>164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55"/>
    </row>
    <row r="92" customHeight="1" spans="1:13">
      <c r="A92" s="147" t="s">
        <v>165</v>
      </c>
      <c r="B92" s="148" t="s">
        <v>166</v>
      </c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55"/>
    </row>
    <row r="93" customHeight="1" spans="1:13">
      <c r="A93" s="147" t="s">
        <v>167</v>
      </c>
      <c r="B93" s="148" t="s">
        <v>168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55"/>
    </row>
    <row r="94" customHeight="1" spans="1:13">
      <c r="A94" s="147" t="s">
        <v>169</v>
      </c>
      <c r="B94" s="148" t="s">
        <v>170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55"/>
    </row>
    <row r="95" customHeight="1" spans="1:13">
      <c r="A95" s="147" t="s">
        <v>171</v>
      </c>
      <c r="B95" s="148" t="s">
        <v>172</v>
      </c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55"/>
    </row>
    <row r="96" customHeight="1" spans="1:13">
      <c r="A96" s="147" t="s">
        <v>173</v>
      </c>
      <c r="B96" s="148" t="s">
        <v>174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55"/>
    </row>
    <row r="97" customHeight="1" spans="1:13">
      <c r="A97" s="147" t="s">
        <v>175</v>
      </c>
      <c r="B97" s="148" t="s">
        <v>176</v>
      </c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55"/>
    </row>
    <row r="98" customHeight="1" spans="1:13">
      <c r="A98" s="147" t="s">
        <v>177</v>
      </c>
      <c r="B98" s="148" t="s">
        <v>178</v>
      </c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55"/>
    </row>
    <row r="99" customHeight="1" spans="1:13">
      <c r="A99" s="147" t="s">
        <v>179</v>
      </c>
      <c r="B99" s="148" t="s">
        <v>180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55"/>
    </row>
    <row r="100" customHeight="1" spans="1:13">
      <c r="A100" s="147" t="s">
        <v>181</v>
      </c>
      <c r="B100" s="148" t="s">
        <v>182</v>
      </c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55"/>
    </row>
    <row r="101" customHeight="1" spans="1:13">
      <c r="A101" s="147" t="s">
        <v>183</v>
      </c>
      <c r="B101" s="148" t="s">
        <v>184</v>
      </c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55"/>
    </row>
    <row r="102" customHeight="1" spans="1:13">
      <c r="A102" s="147" t="s">
        <v>185</v>
      </c>
      <c r="B102" s="148" t="s">
        <v>186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55"/>
    </row>
    <row r="103" customHeight="1" spans="1:13">
      <c r="A103" s="147" t="s">
        <v>187</v>
      </c>
      <c r="B103" s="148" t="s">
        <v>188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55"/>
    </row>
    <row r="104" customHeight="1" spans="1:13">
      <c r="A104" s="147" t="s">
        <v>189</v>
      </c>
      <c r="B104" s="148" t="s">
        <v>190</v>
      </c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55"/>
    </row>
    <row r="105" customHeight="1" spans="1:13">
      <c r="A105" s="147" t="s">
        <v>191</v>
      </c>
      <c r="B105" s="148" t="s">
        <v>192</v>
      </c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55"/>
    </row>
    <row r="106" customHeight="1" spans="1:13">
      <c r="A106" s="147" t="s">
        <v>193</v>
      </c>
      <c r="B106" s="148" t="s">
        <v>194</v>
      </c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55"/>
    </row>
    <row r="107" customHeight="1" spans="1:13">
      <c r="A107" s="147" t="s">
        <v>195</v>
      </c>
      <c r="B107" s="148" t="s">
        <v>196</v>
      </c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55"/>
    </row>
    <row r="108" ht="7.5" customHeight="1" spans="1:13">
      <c r="A108" s="149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</row>
    <row r="109" ht="21.95" customHeight="1" spans="1:13">
      <c r="A109" s="144" t="str">
        <f>HYPERLINK("#A1","E ")</f>
        <v>E </v>
      </c>
      <c r="B109" s="145" t="str">
        <f>HYPERLINK("#A1","↑")</f>
        <v>↑</v>
      </c>
      <c r="C109" s="146" t="s">
        <v>8</v>
      </c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</row>
    <row r="110" customHeight="1" spans="1:13">
      <c r="A110" s="147" t="s">
        <v>197</v>
      </c>
      <c r="B110" s="148" t="s">
        <v>198</v>
      </c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55"/>
    </row>
    <row r="111" customHeight="1" spans="1:13">
      <c r="A111" s="147" t="s">
        <v>199</v>
      </c>
      <c r="B111" s="148" t="s">
        <v>200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55"/>
    </row>
    <row r="112" customHeight="1" spans="1:13">
      <c r="A112" s="147" t="s">
        <v>201</v>
      </c>
      <c r="B112" s="148" t="s">
        <v>202</v>
      </c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55"/>
    </row>
    <row r="113" customHeight="1" spans="1:13">
      <c r="A113" s="147" t="s">
        <v>203</v>
      </c>
      <c r="B113" s="148" t="s">
        <v>204</v>
      </c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55"/>
    </row>
    <row r="114" customHeight="1" spans="1:13">
      <c r="A114" s="147" t="s">
        <v>205</v>
      </c>
      <c r="B114" s="148" t="s">
        <v>206</v>
      </c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55"/>
    </row>
    <row r="115" customHeight="1" spans="1:13">
      <c r="A115" s="147" t="s">
        <v>207</v>
      </c>
      <c r="B115" s="148" t="s">
        <v>208</v>
      </c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55"/>
    </row>
    <row r="116" customHeight="1" spans="1:13">
      <c r="A116" s="147" t="s">
        <v>209</v>
      </c>
      <c r="B116" s="148" t="s">
        <v>210</v>
      </c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55"/>
    </row>
    <row r="117" customHeight="1" spans="1:13">
      <c r="A117" s="147" t="s">
        <v>211</v>
      </c>
      <c r="B117" s="148" t="s">
        <v>212</v>
      </c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55"/>
    </row>
    <row r="118" customHeight="1" spans="1:13">
      <c r="A118" s="147" t="s">
        <v>213</v>
      </c>
      <c r="B118" s="148" t="s">
        <v>214</v>
      </c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55"/>
    </row>
    <row r="119" customHeight="1" spans="1:13">
      <c r="A119" s="147" t="s">
        <v>215</v>
      </c>
      <c r="B119" s="148" t="s">
        <v>216</v>
      </c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55"/>
    </row>
    <row r="120" customHeight="1" spans="1:13">
      <c r="A120" s="147" t="s">
        <v>217</v>
      </c>
      <c r="B120" s="148" t="s">
        <v>218</v>
      </c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55"/>
    </row>
    <row r="121" ht="7.5" customHeight="1" spans="1:13">
      <c r="A121" s="149"/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</row>
    <row r="122" ht="21.95" customHeight="1" spans="1:13">
      <c r="A122" s="144" t="str">
        <f>HYPERLINK("#A1","F ")</f>
        <v>F </v>
      </c>
      <c r="B122" s="145" t="str">
        <f>HYPERLINK("#A1","↑")</f>
        <v>↑</v>
      </c>
      <c r="C122" s="146" t="s">
        <v>8</v>
      </c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</row>
    <row r="123" customHeight="1" spans="1:13">
      <c r="A123" s="147" t="s">
        <v>219</v>
      </c>
      <c r="B123" s="148" t="s">
        <v>220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55"/>
    </row>
    <row r="124" customHeight="1" spans="1:13">
      <c r="A124" s="147" t="s">
        <v>221</v>
      </c>
      <c r="B124" s="148" t="s">
        <v>222</v>
      </c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55"/>
    </row>
    <row r="125" customHeight="1" spans="1:13">
      <c r="A125" s="147" t="b">
        <v>0</v>
      </c>
      <c r="B125" s="148" t="s">
        <v>223</v>
      </c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55"/>
    </row>
    <row r="126" customHeight="1" spans="1:13">
      <c r="A126" s="147" t="s">
        <v>224</v>
      </c>
      <c r="B126" s="148" t="s">
        <v>225</v>
      </c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55"/>
    </row>
    <row r="127" customHeight="1" spans="1:13">
      <c r="A127" s="147" t="s">
        <v>226</v>
      </c>
      <c r="B127" s="148" t="s">
        <v>227</v>
      </c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55"/>
    </row>
    <row r="128" customHeight="1" spans="1:13">
      <c r="A128" s="147" t="s">
        <v>228</v>
      </c>
      <c r="B128" s="148" t="s">
        <v>229</v>
      </c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55"/>
    </row>
    <row r="129" customHeight="1" spans="1:13">
      <c r="A129" s="147" t="s">
        <v>230</v>
      </c>
      <c r="B129" s="148" t="s">
        <v>231</v>
      </c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55"/>
    </row>
    <row r="130" customHeight="1" spans="1:13">
      <c r="A130" s="147" t="s">
        <v>232</v>
      </c>
      <c r="B130" s="148" t="s">
        <v>233</v>
      </c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55"/>
    </row>
    <row r="131" customHeight="1" spans="1:13">
      <c r="A131" s="147" t="s">
        <v>234</v>
      </c>
      <c r="B131" s="148" t="s">
        <v>235</v>
      </c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55"/>
    </row>
    <row r="132" customHeight="1" spans="1:13">
      <c r="A132" s="147" t="s">
        <v>236</v>
      </c>
      <c r="B132" s="148" t="s">
        <v>237</v>
      </c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55"/>
    </row>
    <row r="133" customHeight="1" spans="1:13">
      <c r="A133" s="147" t="s">
        <v>238</v>
      </c>
      <c r="B133" s="148" t="s">
        <v>239</v>
      </c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55"/>
    </row>
    <row r="134" customHeight="1" spans="1:13">
      <c r="A134" s="147" t="s">
        <v>240</v>
      </c>
      <c r="B134" s="148" t="s">
        <v>241</v>
      </c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55"/>
    </row>
    <row r="135" customHeight="1" spans="1:13">
      <c r="A135" s="147" t="s">
        <v>242</v>
      </c>
      <c r="B135" s="148" t="s">
        <v>243</v>
      </c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55"/>
    </row>
    <row r="136" customHeight="1" spans="1:13">
      <c r="A136" s="147" t="s">
        <v>244</v>
      </c>
      <c r="B136" s="148" t="s">
        <v>245</v>
      </c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55"/>
    </row>
    <row r="137" customHeight="1" spans="1:13">
      <c r="A137" s="147" t="s">
        <v>246</v>
      </c>
      <c r="B137" s="148" t="s">
        <v>247</v>
      </c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55"/>
    </row>
    <row r="138" customHeight="1" spans="1:13">
      <c r="A138" s="147" t="s">
        <v>248</v>
      </c>
      <c r="B138" s="148" t="s">
        <v>249</v>
      </c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55"/>
    </row>
    <row r="139" ht="7.5" customHeight="1" spans="1:13">
      <c r="A139" s="149"/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</row>
    <row r="140" ht="21.95" customHeight="1" spans="1:13">
      <c r="A140" s="144" t="str">
        <f>HYPERLINK("#A1","G ")</f>
        <v>G </v>
      </c>
      <c r="B140" s="145" t="str">
        <f>HYPERLINK("#A1","↑")</f>
        <v>↑</v>
      </c>
      <c r="C140" s="146" t="s">
        <v>8</v>
      </c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</row>
    <row r="141" customHeight="1" spans="1:13">
      <c r="A141" s="147" t="s">
        <v>250</v>
      </c>
      <c r="B141" s="148" t="s">
        <v>251</v>
      </c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55"/>
    </row>
    <row r="142" customHeight="1" spans="1:13">
      <c r="A142" s="147" t="s">
        <v>252</v>
      </c>
      <c r="B142" s="148" t="s">
        <v>253</v>
      </c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55"/>
    </row>
    <row r="143" customHeight="1" spans="1:13">
      <c r="A143" s="147" t="s">
        <v>254</v>
      </c>
      <c r="B143" s="148" t="s">
        <v>255</v>
      </c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55"/>
    </row>
    <row r="144" customHeight="1" spans="1:13">
      <c r="A144" s="147" t="s">
        <v>256</v>
      </c>
      <c r="B144" s="148" t="s">
        <v>257</v>
      </c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55"/>
    </row>
    <row r="145" customHeight="1" spans="1:13">
      <c r="A145" s="147" t="s">
        <v>258</v>
      </c>
      <c r="B145" s="148" t="s">
        <v>259</v>
      </c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55"/>
    </row>
    <row r="146" customHeight="1" spans="1:13">
      <c r="A146" s="147" t="s">
        <v>260</v>
      </c>
      <c r="B146" s="148" t="s">
        <v>261</v>
      </c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55"/>
    </row>
    <row r="147" customHeight="1" spans="1:13">
      <c r="A147" s="147" t="s">
        <v>262</v>
      </c>
      <c r="B147" s="148" t="s">
        <v>263</v>
      </c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55"/>
    </row>
    <row r="148" customHeight="1" spans="1:13">
      <c r="A148" s="147" t="s">
        <v>262</v>
      </c>
      <c r="B148" s="148" t="s">
        <v>264</v>
      </c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55"/>
    </row>
    <row r="149" customHeight="1" spans="1:13">
      <c r="A149" s="147" t="s">
        <v>265</v>
      </c>
      <c r="B149" s="148" t="s">
        <v>266</v>
      </c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55"/>
    </row>
    <row r="150" ht="7.5" customHeight="1" spans="1:13">
      <c r="A150" s="149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</row>
    <row r="151" ht="21.95" customHeight="1" spans="1:13">
      <c r="A151" s="144" t="str">
        <f>HYPERLINK("#A1","H ")</f>
        <v>H </v>
      </c>
      <c r="B151" s="145" t="str">
        <f>HYPERLINK("#A1","↑")</f>
        <v>↑</v>
      </c>
      <c r="C151" s="146" t="s">
        <v>8</v>
      </c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</row>
    <row r="152" customHeight="1" spans="1:13">
      <c r="A152" s="147" t="s">
        <v>267</v>
      </c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55"/>
    </row>
    <row r="153" customHeight="1" spans="1:13">
      <c r="A153" s="147" t="s">
        <v>268</v>
      </c>
      <c r="B153" s="148" t="s">
        <v>269</v>
      </c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55"/>
    </row>
    <row r="154" customHeight="1" spans="1:13">
      <c r="A154" s="147" t="s">
        <v>270</v>
      </c>
      <c r="B154" s="148" t="s">
        <v>271</v>
      </c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55"/>
    </row>
    <row r="155" customHeight="1" spans="1:13">
      <c r="A155" s="147" t="s">
        <v>272</v>
      </c>
      <c r="B155" s="148" t="s">
        <v>273</v>
      </c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55"/>
    </row>
    <row r="156" customHeight="1" spans="1:13">
      <c r="A156" s="147" t="s">
        <v>274</v>
      </c>
      <c r="B156" s="148" t="s">
        <v>275</v>
      </c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55"/>
    </row>
    <row r="157" customHeight="1" spans="1:13">
      <c r="A157" s="147" t="s">
        <v>276</v>
      </c>
      <c r="B157" s="148" t="s">
        <v>277</v>
      </c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55"/>
    </row>
    <row r="158" customHeight="1" spans="1:13">
      <c r="A158" s="147" t="s">
        <v>278</v>
      </c>
      <c r="B158" s="148" t="s">
        <v>279</v>
      </c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55"/>
    </row>
    <row r="159" customHeight="1" spans="1:13">
      <c r="A159" s="147" t="s">
        <v>280</v>
      </c>
      <c r="B159" s="148" t="s">
        <v>281</v>
      </c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55"/>
    </row>
    <row r="160" ht="7.5" customHeight="1" spans="1:13">
      <c r="A160" s="149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</row>
    <row r="161" ht="21.95" customHeight="1" spans="1:13">
      <c r="A161" s="144" t="str">
        <f>HYPERLINK("#A1","I ")</f>
        <v>I </v>
      </c>
      <c r="B161" s="145" t="str">
        <f>HYPERLINK("#A1","↑")</f>
        <v>↑</v>
      </c>
      <c r="C161" s="146" t="s">
        <v>8</v>
      </c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</row>
    <row r="162" customHeight="1" spans="1:13">
      <c r="A162" s="147" t="s">
        <v>282</v>
      </c>
      <c r="B162" s="148" t="s">
        <v>283</v>
      </c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55"/>
    </row>
    <row r="163" customHeight="1" spans="1:13">
      <c r="A163" s="147" t="s">
        <v>284</v>
      </c>
      <c r="B163" s="148" t="s">
        <v>285</v>
      </c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55"/>
    </row>
    <row r="164" customHeight="1" spans="1:13">
      <c r="A164" s="147" t="s">
        <v>286</v>
      </c>
      <c r="B164" s="148" t="s">
        <v>287</v>
      </c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55"/>
    </row>
    <row r="165" customHeight="1" spans="1:13">
      <c r="A165" s="147" t="s">
        <v>288</v>
      </c>
      <c r="B165" s="148" t="s">
        <v>289</v>
      </c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55"/>
    </row>
    <row r="166" customHeight="1" spans="1:13">
      <c r="A166" s="147" t="s">
        <v>290</v>
      </c>
      <c r="B166" s="148" t="s">
        <v>291</v>
      </c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55"/>
    </row>
    <row r="167" customHeight="1" spans="1:13">
      <c r="A167" s="147" t="s">
        <v>292</v>
      </c>
      <c r="B167" s="148" t="s">
        <v>293</v>
      </c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55"/>
    </row>
    <row r="168" customHeight="1" spans="1:13">
      <c r="A168" s="147" t="s">
        <v>294</v>
      </c>
      <c r="B168" s="148" t="s">
        <v>295</v>
      </c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55"/>
    </row>
    <row r="169" customHeight="1" spans="1:13">
      <c r="A169" s="147" t="s">
        <v>296</v>
      </c>
      <c r="B169" s="148" t="s">
        <v>297</v>
      </c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55"/>
    </row>
    <row r="170" customHeight="1" spans="1:13">
      <c r="A170" s="147" t="s">
        <v>298</v>
      </c>
      <c r="B170" s="148" t="s">
        <v>299</v>
      </c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55"/>
    </row>
    <row r="171" customHeight="1" spans="1:13">
      <c r="A171" s="147" t="s">
        <v>300</v>
      </c>
      <c r="B171" s="148" t="s">
        <v>301</v>
      </c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55"/>
    </row>
    <row r="172" customHeight="1" spans="1:13">
      <c r="A172" s="147" t="s">
        <v>302</v>
      </c>
      <c r="B172" s="148" t="s">
        <v>303</v>
      </c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55"/>
    </row>
    <row r="173" customHeight="1" spans="1:13">
      <c r="A173" s="147" t="s">
        <v>304</v>
      </c>
      <c r="B173" s="148" t="s">
        <v>305</v>
      </c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55"/>
    </row>
    <row r="174" customHeight="1" spans="1:13">
      <c r="A174" s="147" t="s">
        <v>306</v>
      </c>
      <c r="B174" s="148" t="s">
        <v>307</v>
      </c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55"/>
    </row>
    <row r="175" customHeight="1" spans="1:13">
      <c r="A175" s="147" t="s">
        <v>308</v>
      </c>
      <c r="B175" s="148" t="s">
        <v>309</v>
      </c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55"/>
    </row>
    <row r="176" customHeight="1" spans="1:13">
      <c r="A176" s="147" t="s">
        <v>310</v>
      </c>
      <c r="B176" s="148" t="s">
        <v>311</v>
      </c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55"/>
    </row>
    <row r="177" customHeight="1" spans="1:13">
      <c r="A177" s="147" t="s">
        <v>312</v>
      </c>
      <c r="B177" s="148" t="s">
        <v>313</v>
      </c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55"/>
    </row>
    <row r="178" customHeight="1" spans="1:13">
      <c r="A178" s="147" t="s">
        <v>314</v>
      </c>
      <c r="B178" s="148" t="s">
        <v>315</v>
      </c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55"/>
    </row>
    <row r="179" customHeight="1" spans="1:13">
      <c r="A179" s="147" t="s">
        <v>316</v>
      </c>
      <c r="B179" s="148" t="s">
        <v>317</v>
      </c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55"/>
    </row>
    <row r="180" customHeight="1" spans="1:13">
      <c r="A180" s="147" t="s">
        <v>316</v>
      </c>
      <c r="B180" s="148" t="s">
        <v>318</v>
      </c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55"/>
    </row>
    <row r="181" customHeight="1" spans="1:13">
      <c r="A181" s="147" t="s">
        <v>319</v>
      </c>
      <c r="B181" s="148" t="s">
        <v>320</v>
      </c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55"/>
    </row>
    <row r="182" customHeight="1" spans="1:13">
      <c r="A182" s="147" t="s">
        <v>321</v>
      </c>
      <c r="B182" s="148" t="s">
        <v>322</v>
      </c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55"/>
    </row>
    <row r="183" customHeight="1" spans="1:13">
      <c r="A183" s="147" t="s">
        <v>323</v>
      </c>
      <c r="B183" s="148" t="s">
        <v>324</v>
      </c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55"/>
    </row>
    <row r="184" customHeight="1" spans="1:13">
      <c r="A184" s="147" t="s">
        <v>325</v>
      </c>
      <c r="B184" s="148" t="s">
        <v>326</v>
      </c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55"/>
    </row>
    <row r="185" customHeight="1" spans="1:13">
      <c r="A185" s="147" t="s">
        <v>327</v>
      </c>
      <c r="B185" s="148" t="s">
        <v>328</v>
      </c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55"/>
    </row>
    <row r="186" customHeight="1" spans="1:13">
      <c r="A186" s="147" t="s">
        <v>329</v>
      </c>
      <c r="B186" s="148" t="s">
        <v>330</v>
      </c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55"/>
    </row>
    <row r="187" customHeight="1" spans="1:13">
      <c r="A187" s="147" t="s">
        <v>331</v>
      </c>
      <c r="B187" s="148" t="s">
        <v>332</v>
      </c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55"/>
    </row>
    <row r="188" customHeight="1" spans="1:13">
      <c r="A188" s="147" t="s">
        <v>333</v>
      </c>
      <c r="B188" s="148" t="s">
        <v>334</v>
      </c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55"/>
    </row>
    <row r="189" customHeight="1" spans="1:13">
      <c r="A189" s="147" t="s">
        <v>335</v>
      </c>
      <c r="B189" s="148" t="s">
        <v>336</v>
      </c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55"/>
    </row>
    <row r="190" customHeight="1" spans="1:13">
      <c r="A190" s="147" t="s">
        <v>337</v>
      </c>
      <c r="B190" s="148" t="s">
        <v>338</v>
      </c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55"/>
    </row>
    <row r="191" customHeight="1" spans="1:13">
      <c r="A191" s="147" t="s">
        <v>339</v>
      </c>
      <c r="B191" s="148" t="s">
        <v>340</v>
      </c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55"/>
    </row>
    <row r="192" customHeight="1" spans="1:13">
      <c r="A192" s="147" t="s">
        <v>341</v>
      </c>
      <c r="B192" s="148" t="s">
        <v>342</v>
      </c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55"/>
    </row>
    <row r="193" customHeight="1" spans="1:13">
      <c r="A193" s="147" t="s">
        <v>343</v>
      </c>
      <c r="B193" s="148" t="s">
        <v>344</v>
      </c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55"/>
    </row>
    <row r="194" customHeight="1" spans="1:13">
      <c r="A194" s="147" t="s">
        <v>345</v>
      </c>
      <c r="B194" s="148" t="s">
        <v>346</v>
      </c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55"/>
    </row>
    <row r="195" customHeight="1" spans="1:13">
      <c r="A195" s="147" t="s">
        <v>347</v>
      </c>
      <c r="B195" s="148" t="s">
        <v>348</v>
      </c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55"/>
    </row>
    <row r="196" customHeight="1" spans="1:13">
      <c r="A196" s="147" t="s">
        <v>349</v>
      </c>
      <c r="B196" s="148" t="s">
        <v>350</v>
      </c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55"/>
    </row>
    <row r="197" customHeight="1" spans="1:13">
      <c r="A197" s="147" t="s">
        <v>351</v>
      </c>
      <c r="B197" s="148" t="s">
        <v>352</v>
      </c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55"/>
    </row>
    <row r="198" customHeight="1" spans="1:13">
      <c r="A198" s="147" t="s">
        <v>353</v>
      </c>
      <c r="B198" s="148" t="s">
        <v>354</v>
      </c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55"/>
    </row>
    <row r="199" customHeight="1" spans="1:13">
      <c r="A199" s="147" t="s">
        <v>355</v>
      </c>
      <c r="B199" s="148" t="s">
        <v>356</v>
      </c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55"/>
    </row>
    <row r="200" ht="7.5" customHeight="1" spans="1:13">
      <c r="A200" s="149"/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</row>
    <row r="201" ht="21.95" customHeight="1" spans="1:13">
      <c r="A201" s="144" t="str">
        <f>HYPERLINK("#A1","J ")</f>
        <v>J </v>
      </c>
      <c r="B201" s="145" t="str">
        <f>HYPERLINK("#A1","↑")</f>
        <v>↑</v>
      </c>
      <c r="C201" s="146" t="s">
        <v>8</v>
      </c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</row>
    <row r="202" customHeight="1" spans="1:13">
      <c r="A202" s="147" t="s">
        <v>357</v>
      </c>
      <c r="B202" s="148" t="s">
        <v>358</v>
      </c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55"/>
    </row>
    <row r="203" ht="7.5" customHeight="1" spans="1:13">
      <c r="A203" s="149"/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</row>
    <row r="204" ht="21.95" customHeight="1" spans="1:13">
      <c r="A204" s="144" t="s">
        <v>359</v>
      </c>
      <c r="B204" s="145" t="str">
        <f>HYPERLINK("#A1","↑")</f>
        <v>↑</v>
      </c>
      <c r="C204" s="146" t="s">
        <v>8</v>
      </c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</row>
    <row r="205" customHeight="1" spans="1:13">
      <c r="A205" s="147" t="s">
        <v>360</v>
      </c>
      <c r="B205" s="148" t="s">
        <v>361</v>
      </c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55"/>
    </row>
    <row r="206" ht="7.5" customHeight="1" spans="1:13">
      <c r="A206" s="149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</row>
    <row r="207" ht="21.95" customHeight="1" spans="1:13">
      <c r="A207" s="144" t="str">
        <f>HYPERLINK("#A1","L ")</f>
        <v>L </v>
      </c>
      <c r="B207" s="145" t="str">
        <f>HYPERLINK("#A1","↑")</f>
        <v>↑</v>
      </c>
      <c r="C207" s="146" t="s">
        <v>8</v>
      </c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</row>
    <row r="208" customHeight="1" spans="1:13">
      <c r="A208" s="147" t="s">
        <v>362</v>
      </c>
      <c r="B208" s="148" t="s">
        <v>363</v>
      </c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55"/>
    </row>
    <row r="209" customHeight="1" spans="1:13">
      <c r="A209" s="147" t="s">
        <v>364</v>
      </c>
      <c r="B209" s="148" t="s">
        <v>365</v>
      </c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55"/>
    </row>
    <row r="210" customHeight="1" spans="1:13">
      <c r="A210" s="147" t="s">
        <v>366</v>
      </c>
      <c r="B210" s="148" t="s">
        <v>367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55"/>
    </row>
    <row r="211" customHeight="1" spans="1:13">
      <c r="A211" s="147" t="s">
        <v>368</v>
      </c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55"/>
    </row>
    <row r="212" customHeight="1" spans="1:13">
      <c r="A212" s="147" t="s">
        <v>369</v>
      </c>
      <c r="B212" s="148" t="s">
        <v>370</v>
      </c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55"/>
    </row>
    <row r="213" customHeight="1" spans="1:13">
      <c r="A213" s="147" t="s">
        <v>371</v>
      </c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55"/>
    </row>
    <row r="214" customHeight="1" spans="1:13">
      <c r="A214" s="147" t="s">
        <v>372</v>
      </c>
      <c r="B214" s="148" t="s">
        <v>373</v>
      </c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55"/>
    </row>
    <row r="215" customHeight="1" spans="1:13">
      <c r="A215" s="147" t="s">
        <v>374</v>
      </c>
      <c r="B215" s="148" t="s">
        <v>375</v>
      </c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55"/>
    </row>
    <row r="216" customHeight="1" spans="1:13">
      <c r="A216" s="147" t="s">
        <v>376</v>
      </c>
      <c r="B216" s="148" t="s">
        <v>377</v>
      </c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55"/>
    </row>
    <row r="217" customHeight="1" spans="1:13">
      <c r="A217" s="147" t="s">
        <v>378</v>
      </c>
      <c r="B217" s="148" t="s">
        <v>379</v>
      </c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55"/>
    </row>
    <row r="218" customHeight="1" spans="1:13">
      <c r="A218" s="147" t="s">
        <v>380</v>
      </c>
      <c r="B218" s="148" t="s">
        <v>381</v>
      </c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55"/>
    </row>
    <row r="219" customHeight="1" spans="1:13">
      <c r="A219" s="147" t="s">
        <v>382</v>
      </c>
      <c r="B219" s="148" t="s">
        <v>383</v>
      </c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55"/>
    </row>
    <row r="220" customHeight="1" spans="1:13">
      <c r="A220" s="147" t="s">
        <v>384</v>
      </c>
      <c r="B220" s="148" t="s">
        <v>385</v>
      </c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55"/>
    </row>
    <row r="221" customHeight="1" spans="1:13">
      <c r="A221" s="147" t="s">
        <v>386</v>
      </c>
      <c r="B221" s="148" t="s">
        <v>318</v>
      </c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55"/>
    </row>
    <row r="222" customHeight="1" spans="1:13">
      <c r="A222" s="147" t="s">
        <v>386</v>
      </c>
      <c r="B222" s="148" t="s">
        <v>387</v>
      </c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55"/>
    </row>
    <row r="223" customHeight="1" spans="1:13">
      <c r="A223" s="147" t="s">
        <v>388</v>
      </c>
      <c r="B223" s="148" t="s">
        <v>389</v>
      </c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55"/>
    </row>
    <row r="224" ht="7.5" customHeight="1" spans="1:13">
      <c r="A224" s="149"/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ht="21.95" customHeight="1" spans="1:13">
      <c r="A225" s="144" t="str">
        <f>HYPERLINK("#A1","M ")</f>
        <v>M </v>
      </c>
      <c r="B225" s="145" t="str">
        <f>HYPERLINK("#A1","↑")</f>
        <v>↑</v>
      </c>
      <c r="C225" s="146" t="s">
        <v>8</v>
      </c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</row>
    <row r="226" customHeight="1" spans="1:13">
      <c r="A226" s="147" t="s">
        <v>390</v>
      </c>
      <c r="B226" s="148" t="s">
        <v>391</v>
      </c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55"/>
    </row>
    <row r="227" customHeight="1" spans="1:13">
      <c r="A227" s="147" t="s">
        <v>392</v>
      </c>
      <c r="B227" s="148" t="s">
        <v>393</v>
      </c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55"/>
    </row>
    <row r="228" customHeight="1" spans="1:13">
      <c r="A228" s="147" t="s">
        <v>394</v>
      </c>
      <c r="B228" s="148" t="s">
        <v>395</v>
      </c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55"/>
    </row>
    <row r="229" customHeight="1" spans="1:13">
      <c r="A229" s="147" t="s">
        <v>396</v>
      </c>
      <c r="B229" s="148" t="s">
        <v>397</v>
      </c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55"/>
    </row>
    <row r="230" customHeight="1" spans="1:13">
      <c r="A230" s="147" t="s">
        <v>398</v>
      </c>
      <c r="B230" s="148" t="s">
        <v>399</v>
      </c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55"/>
    </row>
    <row r="231" customHeight="1" spans="1:13">
      <c r="A231" s="147" t="s">
        <v>400</v>
      </c>
      <c r="B231" s="148" t="s">
        <v>401</v>
      </c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55"/>
    </row>
    <row r="232" customHeight="1" spans="1:13">
      <c r="A232" s="147" t="s">
        <v>402</v>
      </c>
      <c r="B232" s="148" t="s">
        <v>403</v>
      </c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55"/>
    </row>
    <row r="233" customHeight="1" spans="1:13">
      <c r="A233" s="147" t="s">
        <v>404</v>
      </c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55"/>
    </row>
    <row r="234" customHeight="1" spans="1:13">
      <c r="A234" s="147" t="s">
        <v>405</v>
      </c>
      <c r="B234" s="148" t="s">
        <v>406</v>
      </c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55"/>
    </row>
    <row r="235" customHeight="1" spans="1:13">
      <c r="A235" s="147" t="s">
        <v>407</v>
      </c>
      <c r="B235" s="148" t="s">
        <v>408</v>
      </c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55"/>
    </row>
    <row r="236" customHeight="1" spans="1:13">
      <c r="A236" s="147" t="s">
        <v>276</v>
      </c>
      <c r="B236" s="148" t="s">
        <v>409</v>
      </c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55"/>
    </row>
    <row r="237" customHeight="1" spans="1:13">
      <c r="A237" s="147" t="s">
        <v>410</v>
      </c>
      <c r="B237" s="148" t="s">
        <v>411</v>
      </c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55"/>
    </row>
    <row r="238" customHeight="1" spans="1:13">
      <c r="A238" s="147" t="s">
        <v>412</v>
      </c>
      <c r="B238" s="148" t="s">
        <v>413</v>
      </c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55"/>
    </row>
    <row r="239" customHeight="1" spans="1:13">
      <c r="A239" s="147" t="s">
        <v>414</v>
      </c>
      <c r="B239" s="148" t="s">
        <v>415</v>
      </c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55"/>
    </row>
    <row r="240" customHeight="1" spans="1:13">
      <c r="A240" s="147" t="s">
        <v>416</v>
      </c>
      <c r="B240" s="148" t="s">
        <v>417</v>
      </c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55"/>
    </row>
    <row r="241" customHeight="1" spans="1:13">
      <c r="A241" s="147" t="s">
        <v>418</v>
      </c>
      <c r="B241" s="148" t="s">
        <v>419</v>
      </c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55"/>
    </row>
    <row r="242" customHeight="1" spans="1:13">
      <c r="A242" s="147" t="s">
        <v>420</v>
      </c>
      <c r="B242" s="148" t="s">
        <v>421</v>
      </c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55"/>
    </row>
    <row r="243" customHeight="1" spans="1:13">
      <c r="A243" s="147" t="s">
        <v>422</v>
      </c>
      <c r="B243" s="148" t="s">
        <v>423</v>
      </c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55"/>
    </row>
    <row r="244" customHeight="1" spans="1:13">
      <c r="A244" s="147" t="s">
        <v>424</v>
      </c>
      <c r="B244" s="148" t="s">
        <v>425</v>
      </c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55"/>
    </row>
    <row r="245" ht="7.5" customHeight="1" spans="1:13">
      <c r="A245" s="149"/>
      <c r="B245" s="150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ht="21.95" customHeight="1" spans="1:13">
      <c r="A246" s="144" t="s">
        <v>426</v>
      </c>
      <c r="B246" s="145" t="str">
        <f>HYPERLINK("#A1","↑")</f>
        <v>↑</v>
      </c>
      <c r="C246" s="146" t="s">
        <v>8</v>
      </c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</row>
    <row r="247" customHeight="1" spans="1:13">
      <c r="A247" s="147" t="s">
        <v>426</v>
      </c>
      <c r="B247" s="148" t="s">
        <v>427</v>
      </c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55"/>
    </row>
    <row r="248" customHeight="1" spans="1:13">
      <c r="A248" s="147" t="s">
        <v>428</v>
      </c>
      <c r="B248" s="148" t="s">
        <v>429</v>
      </c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55"/>
    </row>
    <row r="249" customHeight="1" spans="1:13">
      <c r="A249" s="147" t="s">
        <v>430</v>
      </c>
      <c r="B249" s="148" t="s">
        <v>431</v>
      </c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55"/>
    </row>
    <row r="250" customHeight="1" spans="1:13">
      <c r="A250" s="147" t="s">
        <v>432</v>
      </c>
      <c r="B250" s="148" t="s">
        <v>433</v>
      </c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55"/>
    </row>
    <row r="251" customHeight="1" spans="1:13">
      <c r="A251" s="147" t="s">
        <v>434</v>
      </c>
      <c r="B251" s="148" t="s">
        <v>435</v>
      </c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55"/>
    </row>
    <row r="252" customHeight="1" spans="1:13">
      <c r="A252" s="147" t="s">
        <v>436</v>
      </c>
      <c r="B252" s="148" t="s">
        <v>437</v>
      </c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55"/>
    </row>
    <row r="253" customHeight="1" spans="1:13">
      <c r="A253" s="147" t="s">
        <v>438</v>
      </c>
      <c r="B253" s="148" t="s">
        <v>439</v>
      </c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55"/>
    </row>
    <row r="254" customHeight="1" spans="1:13">
      <c r="A254" s="147" t="s">
        <v>440</v>
      </c>
      <c r="B254" s="148" t="s">
        <v>441</v>
      </c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55"/>
    </row>
    <row r="255" customHeight="1" spans="1:13">
      <c r="A255" s="147" t="s">
        <v>442</v>
      </c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55"/>
    </row>
    <row r="256" customHeight="1" spans="1:13">
      <c r="A256" s="147" t="s">
        <v>443</v>
      </c>
      <c r="B256" s="148" t="s">
        <v>444</v>
      </c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55"/>
    </row>
    <row r="257" customHeight="1" spans="1:13">
      <c r="A257" s="147" t="s">
        <v>445</v>
      </c>
      <c r="B257" s="148" t="s">
        <v>446</v>
      </c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55"/>
    </row>
    <row r="258" customHeight="1" spans="1:13">
      <c r="A258" s="147" t="s">
        <v>447</v>
      </c>
      <c r="B258" s="148" t="s">
        <v>448</v>
      </c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55"/>
    </row>
    <row r="259" customHeight="1" spans="1:13">
      <c r="A259" s="147" t="s">
        <v>449</v>
      </c>
      <c r="B259" s="148" t="s">
        <v>450</v>
      </c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55"/>
    </row>
    <row r="260" customHeight="1" spans="1:13">
      <c r="A260" s="147" t="s">
        <v>451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55"/>
    </row>
    <row r="261" ht="7.5" customHeight="1" spans="1:13">
      <c r="A261" s="149"/>
      <c r="B261" s="150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</row>
    <row r="262" ht="21.95" customHeight="1" spans="1:13">
      <c r="A262" s="144" t="s">
        <v>452</v>
      </c>
      <c r="B262" s="145" t="str">
        <f>HYPERLINK("#A1","↑")</f>
        <v>↑</v>
      </c>
      <c r="C262" s="146" t="s">
        <v>8</v>
      </c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</row>
    <row r="263" customHeight="1" spans="1:13">
      <c r="A263" s="147" t="s">
        <v>453</v>
      </c>
      <c r="B263" s="148" t="s">
        <v>454</v>
      </c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55"/>
    </row>
    <row r="264" customHeight="1" spans="1:13">
      <c r="A264" s="147" t="s">
        <v>455</v>
      </c>
      <c r="B264" s="148" t="s">
        <v>456</v>
      </c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55"/>
    </row>
    <row r="265" customHeight="1" spans="1:13">
      <c r="A265" s="147" t="s">
        <v>457</v>
      </c>
      <c r="B265" s="148" t="s">
        <v>458</v>
      </c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55"/>
    </row>
    <row r="266" customHeight="1" spans="1:13">
      <c r="A266" s="147" t="s">
        <v>459</v>
      </c>
      <c r="B266" s="148" t="s">
        <v>460</v>
      </c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55"/>
    </row>
    <row r="267" customHeight="1" spans="1:13">
      <c r="A267" s="147" t="s">
        <v>461</v>
      </c>
      <c r="B267" s="148" t="s">
        <v>462</v>
      </c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55"/>
    </row>
    <row r="268" customHeight="1" spans="1:13">
      <c r="A268" s="147" t="s">
        <v>463</v>
      </c>
      <c r="B268" s="148" t="s">
        <v>464</v>
      </c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55"/>
    </row>
    <row r="269" customHeight="1" spans="1:13">
      <c r="A269" s="147" t="s">
        <v>465</v>
      </c>
      <c r="B269" s="148" t="s">
        <v>466</v>
      </c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55"/>
    </row>
    <row r="270" customHeight="1" spans="1:13">
      <c r="A270" s="147" t="s">
        <v>467</v>
      </c>
      <c r="B270" s="148" t="s">
        <v>468</v>
      </c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55"/>
    </row>
    <row r="271" customHeight="1" spans="1:13">
      <c r="A271" s="147" t="s">
        <v>469</v>
      </c>
      <c r="B271" s="148" t="s">
        <v>470</v>
      </c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55"/>
    </row>
    <row r="272" customHeight="1" spans="1:13">
      <c r="A272" s="147" t="s">
        <v>471</v>
      </c>
      <c r="B272" s="148" t="s">
        <v>472</v>
      </c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55"/>
    </row>
    <row r="273" ht="7.5" customHeight="1" spans="1:13">
      <c r="A273" s="149"/>
      <c r="B273" s="150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</row>
    <row r="274" ht="21.95" customHeight="1" spans="1:13">
      <c r="A274" s="144" t="s">
        <v>473</v>
      </c>
      <c r="B274" s="145" t="str">
        <f>HYPERLINK("#A1","↑")</f>
        <v>↑</v>
      </c>
      <c r="C274" s="146" t="s">
        <v>8</v>
      </c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</row>
    <row r="275" customHeight="1" spans="1:13">
      <c r="A275" s="147" t="s">
        <v>474</v>
      </c>
      <c r="B275" s="148" t="s">
        <v>475</v>
      </c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55"/>
    </row>
    <row r="276" customHeight="1" spans="1:13">
      <c r="A276" s="147" t="s">
        <v>476</v>
      </c>
      <c r="B276" s="148" t="s">
        <v>477</v>
      </c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55"/>
    </row>
    <row r="277" customHeight="1" spans="1:13">
      <c r="A277" s="147" t="s">
        <v>478</v>
      </c>
      <c r="B277" s="148" t="s">
        <v>479</v>
      </c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55"/>
    </row>
    <row r="278" customHeight="1" spans="1:13">
      <c r="A278" s="147" t="s">
        <v>480</v>
      </c>
      <c r="B278" s="148" t="s">
        <v>481</v>
      </c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55"/>
    </row>
    <row r="279" customHeight="1" spans="1:13">
      <c r="A279" s="147" t="s">
        <v>482</v>
      </c>
      <c r="B279" s="148" t="s">
        <v>483</v>
      </c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55"/>
    </row>
    <row r="280" customHeight="1" spans="1:13">
      <c r="A280" s="147" t="s">
        <v>484</v>
      </c>
      <c r="B280" s="148" t="s">
        <v>485</v>
      </c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55"/>
    </row>
    <row r="281" customHeight="1" spans="1:13">
      <c r="A281" s="147" t="s">
        <v>486</v>
      </c>
      <c r="B281" s="148" t="s">
        <v>487</v>
      </c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55"/>
    </row>
    <row r="282" customHeight="1" spans="1:13">
      <c r="A282" s="147" t="s">
        <v>488</v>
      </c>
      <c r="B282" s="148" t="s">
        <v>489</v>
      </c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55"/>
    </row>
    <row r="283" customHeight="1" spans="1:13">
      <c r="A283" s="147" t="s">
        <v>490</v>
      </c>
      <c r="B283" s="148" t="s">
        <v>491</v>
      </c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55"/>
    </row>
    <row r="284" customHeight="1" spans="1:13">
      <c r="A284" s="147" t="s">
        <v>492</v>
      </c>
      <c r="B284" s="148" t="s">
        <v>493</v>
      </c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55"/>
    </row>
    <row r="285" customHeight="1" spans="1:13">
      <c r="A285" s="147" t="s">
        <v>494</v>
      </c>
      <c r="B285" s="148" t="s">
        <v>495</v>
      </c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55"/>
    </row>
    <row r="286" customHeight="1" spans="1:13">
      <c r="A286" s="147" t="s">
        <v>496</v>
      </c>
      <c r="B286" s="148" t="s">
        <v>497</v>
      </c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55"/>
    </row>
    <row r="287" customHeight="1" spans="1:13">
      <c r="A287" s="147" t="s">
        <v>498</v>
      </c>
      <c r="B287" s="148" t="s">
        <v>499</v>
      </c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55"/>
    </row>
    <row r="288" customHeight="1" spans="1:13">
      <c r="A288" s="147" t="s">
        <v>500</v>
      </c>
      <c r="B288" s="148" t="s">
        <v>501</v>
      </c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55"/>
    </row>
    <row r="289" customHeight="1" spans="1:13">
      <c r="A289" s="147" t="s">
        <v>502</v>
      </c>
      <c r="B289" s="148" t="s">
        <v>503</v>
      </c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55"/>
    </row>
    <row r="290" customHeight="1" spans="1:13">
      <c r="A290" s="147" t="s">
        <v>504</v>
      </c>
      <c r="B290" s="148" t="s">
        <v>505</v>
      </c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55"/>
    </row>
    <row r="291" ht="7.5" customHeight="1" spans="1:13">
      <c r="A291" s="149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</row>
    <row r="292" ht="21.95" customHeight="1" spans="1:13">
      <c r="A292" s="144" t="str">
        <f>HYPERLINK("#A1","Q ")</f>
        <v>Q </v>
      </c>
      <c r="B292" s="145" t="str">
        <f>HYPERLINK("#A1","↑")</f>
        <v>↑</v>
      </c>
      <c r="C292" s="146" t="s">
        <v>8</v>
      </c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</row>
    <row r="293" customHeight="1" spans="1:13">
      <c r="A293" s="147" t="s">
        <v>506</v>
      </c>
      <c r="B293" s="148" t="s">
        <v>507</v>
      </c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55"/>
    </row>
    <row r="294" customHeight="1" spans="1:13">
      <c r="A294" s="147" t="s">
        <v>508</v>
      </c>
      <c r="B294" s="148" t="s">
        <v>509</v>
      </c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55"/>
    </row>
    <row r="295" ht="7.5" customHeight="1" spans="1:13">
      <c r="A295" s="149"/>
      <c r="B295" s="150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</row>
    <row r="296" ht="21.95" customHeight="1" spans="1:13">
      <c r="A296" s="144" t="str">
        <f>HYPERLINK("#A1","R ")</f>
        <v>R </v>
      </c>
      <c r="B296" s="145" t="str">
        <f>HYPERLINK("#A1","↑")</f>
        <v>↑</v>
      </c>
      <c r="C296" s="146" t="s">
        <v>8</v>
      </c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</row>
    <row r="297" customHeight="1" spans="1:13">
      <c r="A297" s="147" t="s">
        <v>510</v>
      </c>
      <c r="B297" s="148" t="s">
        <v>511</v>
      </c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55"/>
    </row>
    <row r="298" customHeight="1" spans="1:13">
      <c r="A298" s="147" t="s">
        <v>512</v>
      </c>
      <c r="B298" s="148" t="s">
        <v>513</v>
      </c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55"/>
    </row>
    <row r="299" customHeight="1" spans="1:13">
      <c r="A299" s="147" t="s">
        <v>514</v>
      </c>
      <c r="B299" s="148" t="s">
        <v>515</v>
      </c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55"/>
    </row>
    <row r="300" customHeight="1" spans="1:13">
      <c r="A300" s="147" t="s">
        <v>516</v>
      </c>
      <c r="B300" s="148" t="s">
        <v>517</v>
      </c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55"/>
    </row>
    <row r="301" customHeight="1" spans="1:13">
      <c r="A301" s="147" t="s">
        <v>518</v>
      </c>
      <c r="B301" s="148" t="s">
        <v>519</v>
      </c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55"/>
    </row>
    <row r="302" customHeight="1" spans="1:13">
      <c r="A302" s="147" t="s">
        <v>520</v>
      </c>
      <c r="B302" s="148" t="s">
        <v>521</v>
      </c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55"/>
    </row>
    <row r="303" customHeight="1" spans="1:13">
      <c r="A303" s="147" t="s">
        <v>522</v>
      </c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55"/>
    </row>
    <row r="304" customHeight="1" spans="1:13">
      <c r="A304" s="147" t="s">
        <v>523</v>
      </c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55"/>
    </row>
    <row r="305" customHeight="1" spans="1:13">
      <c r="A305" s="147" t="s">
        <v>524</v>
      </c>
      <c r="B305" s="148" t="s">
        <v>525</v>
      </c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55"/>
    </row>
    <row r="306" customHeight="1" spans="1:13">
      <c r="A306" s="147" t="s">
        <v>526</v>
      </c>
      <c r="B306" s="148" t="s">
        <v>527</v>
      </c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55"/>
    </row>
    <row r="307" customHeight="1" spans="1:13">
      <c r="A307" s="147" t="s">
        <v>528</v>
      </c>
      <c r="B307" s="148" t="s">
        <v>529</v>
      </c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55"/>
    </row>
    <row r="308" customHeight="1" spans="1:13">
      <c r="A308" s="147" t="s">
        <v>528</v>
      </c>
      <c r="B308" s="148" t="s">
        <v>530</v>
      </c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55"/>
    </row>
    <row r="309" customHeight="1" spans="1:13">
      <c r="A309" s="147" t="s">
        <v>531</v>
      </c>
      <c r="B309" s="148" t="s">
        <v>532</v>
      </c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55"/>
    </row>
    <row r="310" customHeight="1" spans="1:13">
      <c r="A310" s="147" t="s">
        <v>533</v>
      </c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55"/>
    </row>
    <row r="311" customHeight="1" spans="1:13">
      <c r="A311" s="147" t="s">
        <v>534</v>
      </c>
      <c r="B311" s="148" t="s">
        <v>535</v>
      </c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55"/>
    </row>
    <row r="312" customHeight="1" spans="1:13">
      <c r="A312" s="147" t="s">
        <v>536</v>
      </c>
      <c r="B312" s="148" t="s">
        <v>537</v>
      </c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55"/>
    </row>
    <row r="313" customHeight="1" spans="1:13">
      <c r="A313" s="147" t="s">
        <v>538</v>
      </c>
      <c r="B313" s="148" t="s">
        <v>539</v>
      </c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55"/>
    </row>
    <row r="314" customHeight="1" spans="1:13">
      <c r="A314" s="147" t="s">
        <v>540</v>
      </c>
      <c r="B314" s="148" t="s">
        <v>541</v>
      </c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55"/>
    </row>
    <row r="315" customHeight="1" spans="1:13">
      <c r="A315" s="147" t="s">
        <v>542</v>
      </c>
      <c r="B315" s="148" t="s">
        <v>543</v>
      </c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55"/>
    </row>
    <row r="316" customHeight="1" spans="1:13">
      <c r="A316" s="147" t="s">
        <v>544</v>
      </c>
      <c r="B316" s="148" t="s">
        <v>545</v>
      </c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55"/>
    </row>
    <row r="317" customHeight="1" spans="1:13">
      <c r="A317" s="147" t="s">
        <v>546</v>
      </c>
      <c r="B317" s="148" t="s">
        <v>547</v>
      </c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55"/>
    </row>
    <row r="318" customHeight="1" spans="1:13">
      <c r="A318" s="147" t="s">
        <v>548</v>
      </c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55"/>
    </row>
    <row r="319" customHeight="1" spans="1:13">
      <c r="A319" s="147" t="s">
        <v>549</v>
      </c>
      <c r="B319" s="148" t="s">
        <v>550</v>
      </c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55"/>
    </row>
    <row r="320" ht="7.5" customHeight="1" spans="1:13">
      <c r="A320" s="149"/>
      <c r="B320" s="150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</row>
    <row r="321" ht="21.95" customHeight="1" spans="1:13">
      <c r="A321" s="144" t="str">
        <f>HYPERLINK("#A1","S ")</f>
        <v>S </v>
      </c>
      <c r="B321" s="145" t="str">
        <f>HYPERLINK("#A1","↑")</f>
        <v>↑</v>
      </c>
      <c r="C321" s="146" t="s">
        <v>8</v>
      </c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</row>
    <row r="322" customHeight="1" spans="1:13">
      <c r="A322" s="147" t="s">
        <v>551</v>
      </c>
      <c r="B322" s="148" t="s">
        <v>552</v>
      </c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55"/>
    </row>
    <row r="323" customHeight="1" spans="1:13">
      <c r="A323" s="147" t="s">
        <v>553</v>
      </c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55"/>
    </row>
    <row r="324" customHeight="1" spans="1:13">
      <c r="A324" s="147" t="s">
        <v>276</v>
      </c>
      <c r="B324" s="148" t="s">
        <v>554</v>
      </c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55"/>
    </row>
    <row r="325" customHeight="1" spans="1:13">
      <c r="A325" s="147" t="s">
        <v>555</v>
      </c>
      <c r="B325" s="148" t="s">
        <v>556</v>
      </c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55"/>
    </row>
    <row r="326" customHeight="1" spans="1:13">
      <c r="A326" s="147" t="s">
        <v>557</v>
      </c>
      <c r="B326" s="148" t="s">
        <v>558</v>
      </c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55"/>
    </row>
    <row r="327" customHeight="1" spans="1:13">
      <c r="A327" s="147" t="s">
        <v>559</v>
      </c>
      <c r="B327" s="148" t="s">
        <v>560</v>
      </c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55"/>
    </row>
    <row r="328" customHeight="1" spans="1:13">
      <c r="A328" s="147" t="s">
        <v>561</v>
      </c>
      <c r="B328" s="148" t="s">
        <v>562</v>
      </c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55"/>
    </row>
    <row r="329" ht="25.5" customHeight="1" spans="1:13">
      <c r="A329" s="147" t="s">
        <v>563</v>
      </c>
      <c r="B329" s="148" t="s">
        <v>564</v>
      </c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55"/>
    </row>
    <row r="330" customHeight="1" spans="1:13">
      <c r="A330" s="147" t="s">
        <v>565</v>
      </c>
      <c r="B330" s="148" t="s">
        <v>566</v>
      </c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55"/>
    </row>
    <row r="331" ht="28.5" customHeight="1" spans="1:13">
      <c r="A331" s="147" t="s">
        <v>567</v>
      </c>
      <c r="B331" s="148" t="s">
        <v>568</v>
      </c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55"/>
    </row>
    <row r="332" customHeight="1" spans="1:13">
      <c r="A332" s="147" t="s">
        <v>569</v>
      </c>
      <c r="B332" s="148" t="s">
        <v>570</v>
      </c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55"/>
    </row>
    <row r="333" customHeight="1" spans="1:13">
      <c r="A333" s="147" t="s">
        <v>571</v>
      </c>
      <c r="B333" s="148" t="s">
        <v>572</v>
      </c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55"/>
    </row>
    <row r="334" customHeight="1" spans="1:13">
      <c r="A334" s="147" t="s">
        <v>573</v>
      </c>
      <c r="B334" s="148" t="s">
        <v>574</v>
      </c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55"/>
    </row>
    <row r="335" customHeight="1" spans="1:13">
      <c r="A335" s="147" t="s">
        <v>575</v>
      </c>
      <c r="B335" s="148" t="s">
        <v>576</v>
      </c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55"/>
    </row>
    <row r="336" customHeight="1" spans="1:13">
      <c r="A336" s="147" t="s">
        <v>577</v>
      </c>
      <c r="B336" s="148" t="s">
        <v>578</v>
      </c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55"/>
    </row>
    <row r="337" customHeight="1" spans="1:13">
      <c r="A337" s="147" t="s">
        <v>579</v>
      </c>
      <c r="B337" s="148" t="s">
        <v>580</v>
      </c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55"/>
    </row>
    <row r="338" customHeight="1" spans="1:13">
      <c r="A338" s="147" t="s">
        <v>581</v>
      </c>
      <c r="B338" s="148" t="s">
        <v>582</v>
      </c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55"/>
    </row>
    <row r="339" customHeight="1" spans="1:13">
      <c r="A339" s="147" t="s">
        <v>583</v>
      </c>
      <c r="B339" s="148" t="s">
        <v>584</v>
      </c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55"/>
    </row>
    <row r="340" customHeight="1" spans="1:13">
      <c r="A340" s="147" t="s">
        <v>585</v>
      </c>
      <c r="B340" s="148" t="s">
        <v>586</v>
      </c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55"/>
    </row>
    <row r="341" customHeight="1" spans="1:13">
      <c r="A341" s="147" t="s">
        <v>587</v>
      </c>
      <c r="B341" s="148" t="s">
        <v>588</v>
      </c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55"/>
    </row>
    <row r="342" customHeight="1" spans="1:13">
      <c r="A342" s="147" t="s">
        <v>589</v>
      </c>
      <c r="B342" s="148" t="s">
        <v>590</v>
      </c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55"/>
    </row>
    <row r="343" customHeight="1" spans="1:13">
      <c r="A343" s="147" t="s">
        <v>591</v>
      </c>
      <c r="B343" s="148" t="s">
        <v>592</v>
      </c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55"/>
    </row>
    <row r="344" customHeight="1" spans="1:13">
      <c r="A344" s="147" t="s">
        <v>593</v>
      </c>
      <c r="B344" s="148" t="s">
        <v>594</v>
      </c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55"/>
    </row>
    <row r="345" customHeight="1" spans="1:13">
      <c r="A345" s="147" t="s">
        <v>595</v>
      </c>
      <c r="B345" s="148" t="s">
        <v>596</v>
      </c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55"/>
    </row>
    <row r="346" customHeight="1" spans="1:13">
      <c r="A346" s="147" t="s">
        <v>597</v>
      </c>
      <c r="B346" s="148" t="s">
        <v>598</v>
      </c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55"/>
    </row>
    <row r="347" customHeight="1" spans="1:13">
      <c r="A347" s="147" t="s">
        <v>599</v>
      </c>
      <c r="B347" s="148" t="s">
        <v>600</v>
      </c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55"/>
    </row>
    <row r="348" customHeight="1" spans="1:13">
      <c r="A348" s="147" t="s">
        <v>601</v>
      </c>
      <c r="B348" s="148" t="s">
        <v>602</v>
      </c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55"/>
    </row>
    <row r="349" customHeight="1" spans="1:13">
      <c r="A349" s="147" t="s">
        <v>603</v>
      </c>
      <c r="B349" s="148" t="s">
        <v>604</v>
      </c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55"/>
    </row>
    <row r="350" customHeight="1" spans="1:13">
      <c r="A350" s="147" t="s">
        <v>605</v>
      </c>
      <c r="B350" s="148" t="s">
        <v>606</v>
      </c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55"/>
    </row>
    <row r="351" customHeight="1" spans="1:13">
      <c r="A351" s="147" t="s">
        <v>607</v>
      </c>
      <c r="B351" s="148" t="s">
        <v>608</v>
      </c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55"/>
    </row>
    <row r="352" ht="7.5" customHeight="1" spans="1:13">
      <c r="A352" s="149"/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</row>
    <row r="353" ht="21.95" customHeight="1" spans="1:13">
      <c r="A353" s="144" t="str">
        <f>HYPERLINK("#A1","T ")</f>
        <v>T </v>
      </c>
      <c r="B353" s="145" t="str">
        <f>HYPERLINK("#A1","↑")</f>
        <v>↑</v>
      </c>
      <c r="C353" s="146" t="s">
        <v>8</v>
      </c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</row>
    <row r="354" customHeight="1" spans="1:13">
      <c r="A354" s="147" t="s">
        <v>609</v>
      </c>
      <c r="B354" s="148" t="s">
        <v>610</v>
      </c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55"/>
    </row>
    <row r="355" customHeight="1" spans="1:13">
      <c r="A355" s="147" t="s">
        <v>611</v>
      </c>
      <c r="B355" s="148" t="s">
        <v>612</v>
      </c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55"/>
    </row>
    <row r="356" customHeight="1" spans="1:13">
      <c r="A356" s="147" t="s">
        <v>613</v>
      </c>
      <c r="B356" s="148" t="s">
        <v>614</v>
      </c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55"/>
    </row>
    <row r="357" customHeight="1" spans="1:13">
      <c r="A357" s="147" t="s">
        <v>615</v>
      </c>
      <c r="B357" s="148" t="s">
        <v>616</v>
      </c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55"/>
    </row>
    <row r="358" customHeight="1" spans="1:13">
      <c r="A358" s="147" t="s">
        <v>617</v>
      </c>
      <c r="B358" s="148" t="s">
        <v>618</v>
      </c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55"/>
    </row>
    <row r="359" customHeight="1" spans="1:13">
      <c r="A359" s="147" t="s">
        <v>619</v>
      </c>
      <c r="B359" s="148" t="s">
        <v>620</v>
      </c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55"/>
    </row>
    <row r="360" customHeight="1" spans="1:13">
      <c r="A360" s="147" t="s">
        <v>621</v>
      </c>
      <c r="B360" s="148" t="s">
        <v>622</v>
      </c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55"/>
    </row>
    <row r="361" customHeight="1" spans="1:13">
      <c r="A361" s="147" t="s">
        <v>623</v>
      </c>
      <c r="B361" s="148" t="s">
        <v>624</v>
      </c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55"/>
    </row>
    <row r="362" customHeight="1" spans="1:13">
      <c r="A362" s="147" t="s">
        <v>625</v>
      </c>
      <c r="B362" s="148" t="s">
        <v>626</v>
      </c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55"/>
    </row>
    <row r="363" customHeight="1" spans="1:13">
      <c r="A363" s="147" t="s">
        <v>627</v>
      </c>
      <c r="B363" s="148" t="s">
        <v>628</v>
      </c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55"/>
    </row>
    <row r="364" customHeight="1" spans="1:13">
      <c r="A364" s="147" t="s">
        <v>629</v>
      </c>
      <c r="B364" s="148" t="s">
        <v>630</v>
      </c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55"/>
    </row>
    <row r="365" customHeight="1" spans="1:13">
      <c r="A365" s="147" t="s">
        <v>631</v>
      </c>
      <c r="B365" s="148" t="s">
        <v>632</v>
      </c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55"/>
    </row>
    <row r="366" customHeight="1" spans="1:13">
      <c r="A366" s="147" t="s">
        <v>633</v>
      </c>
      <c r="B366" s="148" t="s">
        <v>634</v>
      </c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55"/>
    </row>
    <row r="367" customHeight="1" spans="1:13">
      <c r="A367" s="147" t="s">
        <v>635</v>
      </c>
      <c r="B367" s="148" t="s">
        <v>636</v>
      </c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55"/>
    </row>
    <row r="368" customHeight="1" spans="1:13">
      <c r="A368" s="147" t="s">
        <v>637</v>
      </c>
      <c r="B368" s="148" t="s">
        <v>638</v>
      </c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55"/>
    </row>
    <row r="369" customHeight="1" spans="1:13">
      <c r="A369" s="147" t="s">
        <v>639</v>
      </c>
      <c r="B369" s="148" t="s">
        <v>640</v>
      </c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55"/>
    </row>
    <row r="370" customHeight="1" spans="1:13">
      <c r="A370" s="147" t="b">
        <v>1</v>
      </c>
      <c r="B370" s="148" t="s">
        <v>641</v>
      </c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55"/>
    </row>
    <row r="371" customHeight="1" spans="1:13">
      <c r="A371" s="147" t="s">
        <v>642</v>
      </c>
      <c r="B371" s="148" t="s">
        <v>643</v>
      </c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55"/>
    </row>
    <row r="372" customHeight="1" spans="1:13">
      <c r="A372" s="147" t="s">
        <v>644</v>
      </c>
      <c r="B372" s="148" t="s">
        <v>645</v>
      </c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55"/>
    </row>
    <row r="373" customHeight="1" spans="1:13">
      <c r="A373" s="147" t="s">
        <v>646</v>
      </c>
      <c r="B373" s="148" t="s">
        <v>647</v>
      </c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55"/>
    </row>
    <row r="374" ht="7.5" customHeight="1" spans="1:13">
      <c r="A374" s="149"/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</row>
    <row r="375" ht="21.95" customHeight="1" spans="1:13">
      <c r="A375" s="144" t="str">
        <f>HYPERLINK("#A1","U ")</f>
        <v>U </v>
      </c>
      <c r="B375" s="145" t="str">
        <f>HYPERLINK("#A1","↑")</f>
        <v>↑</v>
      </c>
      <c r="C375" s="146" t="s">
        <v>8</v>
      </c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</row>
    <row r="376" customHeight="1" spans="1:13">
      <c r="A376" s="147" t="s">
        <v>648</v>
      </c>
      <c r="B376" s="148" t="s">
        <v>649</v>
      </c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55"/>
    </row>
    <row r="377" ht="7.5" customHeight="1" spans="1:13">
      <c r="A377" s="149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</row>
    <row r="378" ht="21.95" customHeight="1" spans="1:13">
      <c r="A378" s="144" t="str">
        <f>HYPERLINK("#A1","V ")</f>
        <v>V </v>
      </c>
      <c r="B378" s="145" t="str">
        <f>HYPERLINK("#A1","↑")</f>
        <v>↑</v>
      </c>
      <c r="C378" s="146" t="s">
        <v>8</v>
      </c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</row>
    <row r="379" customHeight="1" spans="1:13">
      <c r="A379" s="147" t="s">
        <v>650</v>
      </c>
      <c r="B379" s="148" t="s">
        <v>651</v>
      </c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55"/>
    </row>
    <row r="380" customHeight="1" spans="1:13">
      <c r="A380" s="147" t="s">
        <v>652</v>
      </c>
      <c r="B380" s="148" t="s">
        <v>653</v>
      </c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55"/>
    </row>
    <row r="381" customHeight="1" spans="1:13">
      <c r="A381" s="147" t="s">
        <v>654</v>
      </c>
      <c r="B381" s="148" t="s">
        <v>655</v>
      </c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55"/>
    </row>
    <row r="382" customHeight="1" spans="1:13">
      <c r="A382" s="147" t="s">
        <v>656</v>
      </c>
      <c r="B382" s="148" t="s">
        <v>657</v>
      </c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55"/>
    </row>
    <row r="383" customHeight="1" spans="1:13">
      <c r="A383" s="147" t="s">
        <v>658</v>
      </c>
      <c r="B383" s="148" t="s">
        <v>657</v>
      </c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55"/>
    </row>
    <row r="384" customHeight="1" spans="1:13">
      <c r="A384" s="147" t="s">
        <v>659</v>
      </c>
      <c r="B384" s="148" t="s">
        <v>660</v>
      </c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55"/>
    </row>
    <row r="385" customHeight="1" spans="1:13">
      <c r="A385" s="147" t="s">
        <v>661</v>
      </c>
      <c r="B385" s="148" t="s">
        <v>662</v>
      </c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55"/>
    </row>
    <row r="386" ht="7.5" customHeight="1" spans="1:13">
      <c r="A386" s="149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</row>
    <row r="387" ht="21.95" customHeight="1" spans="1:13">
      <c r="A387" s="144" t="str">
        <f>HYPERLINK("#A1","W ")</f>
        <v>W </v>
      </c>
      <c r="B387" s="145" t="str">
        <f>HYPERLINK("#A1","↑")</f>
        <v>↑</v>
      </c>
      <c r="C387" s="146" t="s">
        <v>8</v>
      </c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</row>
    <row r="388" customHeight="1" spans="1:13">
      <c r="A388" s="147" t="s">
        <v>663</v>
      </c>
      <c r="B388" s="148" t="s">
        <v>664</v>
      </c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55"/>
    </row>
    <row r="389" customHeight="1" spans="1:13">
      <c r="A389" s="147" t="s">
        <v>665</v>
      </c>
      <c r="B389" s="148" t="s">
        <v>666</v>
      </c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55"/>
    </row>
    <row r="390" customHeight="1" spans="1:13">
      <c r="A390" s="147" t="s">
        <v>667</v>
      </c>
      <c r="B390" s="148" t="s">
        <v>668</v>
      </c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55"/>
    </row>
    <row r="391" customHeight="1" spans="1:13">
      <c r="A391" s="147" t="s">
        <v>669</v>
      </c>
      <c r="B391" s="148" t="s">
        <v>670</v>
      </c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55"/>
    </row>
    <row r="392" ht="7.5" customHeight="1" spans="1:13">
      <c r="A392" s="149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</row>
    <row r="393" ht="21.95" customHeight="1" spans="1:13">
      <c r="A393" s="144" t="str">
        <f>HYPERLINK("#A1","X ")</f>
        <v>X </v>
      </c>
      <c r="B393" s="145" t="str">
        <f>HYPERLINK("#A1","↑")</f>
        <v>↑</v>
      </c>
      <c r="C393" s="146" t="s">
        <v>8</v>
      </c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</row>
    <row r="394" customHeight="1" spans="1:13">
      <c r="A394" s="147" t="s">
        <v>671</v>
      </c>
      <c r="B394" s="148" t="s">
        <v>672</v>
      </c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55"/>
    </row>
    <row r="395" customHeight="1" spans="1:13">
      <c r="A395" s="147" t="s">
        <v>673</v>
      </c>
      <c r="B395" s="148" t="s">
        <v>674</v>
      </c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55"/>
    </row>
    <row r="396" ht="7.5" customHeight="1" spans="1:13">
      <c r="A396" s="149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</row>
    <row r="397" ht="21.95" customHeight="1" spans="1:13">
      <c r="A397" s="144" t="str">
        <f>HYPERLINK("#A1","Y ")</f>
        <v>Y </v>
      </c>
      <c r="B397" s="145" t="str">
        <f>HYPERLINK("#A1","↑")</f>
        <v>↑</v>
      </c>
      <c r="C397" s="146" t="s">
        <v>8</v>
      </c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</row>
    <row r="398" customHeight="1" spans="1:13">
      <c r="A398" s="147" t="s">
        <v>675</v>
      </c>
      <c r="B398" s="148" t="s">
        <v>676</v>
      </c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55"/>
    </row>
    <row r="399" customHeight="1" spans="1:13">
      <c r="A399" s="147" t="s">
        <v>677</v>
      </c>
      <c r="B399" s="148" t="s">
        <v>678</v>
      </c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55"/>
    </row>
    <row r="400" customHeight="1" spans="1:13">
      <c r="A400" s="147" t="s">
        <v>679</v>
      </c>
      <c r="B400" s="148" t="s">
        <v>680</v>
      </c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55"/>
    </row>
    <row r="401" customHeight="1" spans="1:13">
      <c r="A401" s="147" t="s">
        <v>681</v>
      </c>
      <c r="B401" s="148" t="s">
        <v>682</v>
      </c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55"/>
    </row>
    <row r="402" customHeight="1" spans="1:13">
      <c r="A402" s="156" t="s">
        <v>683</v>
      </c>
      <c r="B402" s="157" t="s">
        <v>684</v>
      </c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8"/>
    </row>
    <row r="403" ht="7.5" customHeight="1" spans="1:13">
      <c r="A403" s="149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</row>
    <row r="404" ht="21.95" customHeight="1" spans="1:13">
      <c r="A404" s="144" t="str">
        <f>HYPERLINK("#A1","Z ")</f>
        <v>Z </v>
      </c>
      <c r="B404" s="145" t="str">
        <f>HYPERLINK("#A1","↑")</f>
        <v>↑</v>
      </c>
      <c r="C404" s="146" t="s">
        <v>8</v>
      </c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</row>
    <row r="405" customHeight="1" spans="1:13">
      <c r="A405" s="147" t="s">
        <v>685</v>
      </c>
      <c r="B405" s="148" t="s">
        <v>686</v>
      </c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55"/>
    </row>
    <row r="406" ht="7.5" customHeight="1" spans="1:13">
      <c r="A406" s="149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</row>
  </sheetData>
  <mergeCells count="402">
    <mergeCell ref="A2:M2"/>
    <mergeCell ref="B4:M4"/>
    <mergeCell ref="C7:M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M27"/>
    <mergeCell ref="C28:M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M40"/>
    <mergeCell ref="C41:M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M76"/>
    <mergeCell ref="C77:M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M108"/>
    <mergeCell ref="C109:M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M121"/>
    <mergeCell ref="C122:M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M139"/>
    <mergeCell ref="C140:M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M150"/>
    <mergeCell ref="C151:M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M160"/>
    <mergeCell ref="C161:M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M200"/>
    <mergeCell ref="C201:M201"/>
    <mergeCell ref="B202:L202"/>
    <mergeCell ref="B203:M203"/>
    <mergeCell ref="C204:M204"/>
    <mergeCell ref="B205:L205"/>
    <mergeCell ref="B206:M206"/>
    <mergeCell ref="C207:M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M224"/>
    <mergeCell ref="C225:M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M245"/>
    <mergeCell ref="C246:M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M261"/>
    <mergeCell ref="C262:M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M273"/>
    <mergeCell ref="C274:M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B291:M291"/>
    <mergeCell ref="C292:M292"/>
    <mergeCell ref="B293:L293"/>
    <mergeCell ref="B294:L294"/>
    <mergeCell ref="B295:M295"/>
    <mergeCell ref="C296:M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17:L317"/>
    <mergeCell ref="B318:L318"/>
    <mergeCell ref="B319:L319"/>
    <mergeCell ref="B320:M320"/>
    <mergeCell ref="C321:M321"/>
    <mergeCell ref="B322:L322"/>
    <mergeCell ref="B323:L323"/>
    <mergeCell ref="B324:L324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52:M352"/>
    <mergeCell ref="C353:M353"/>
    <mergeCell ref="B354:L354"/>
    <mergeCell ref="B355:L355"/>
    <mergeCell ref="B356:L356"/>
    <mergeCell ref="B357:L357"/>
    <mergeCell ref="B358:L358"/>
    <mergeCell ref="B359:L359"/>
    <mergeCell ref="B360:L360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70:L370"/>
    <mergeCell ref="B371:L371"/>
    <mergeCell ref="B372:L372"/>
    <mergeCell ref="B373:L373"/>
    <mergeCell ref="B374:M374"/>
    <mergeCell ref="C375:M375"/>
    <mergeCell ref="B376:L376"/>
    <mergeCell ref="B377:M377"/>
    <mergeCell ref="C378:M378"/>
    <mergeCell ref="B379:L379"/>
    <mergeCell ref="B380:L380"/>
    <mergeCell ref="B381:L381"/>
    <mergeCell ref="B382:L382"/>
    <mergeCell ref="B383:L383"/>
    <mergeCell ref="B384:L384"/>
    <mergeCell ref="B385:L385"/>
    <mergeCell ref="B386:M386"/>
    <mergeCell ref="C387:M387"/>
    <mergeCell ref="B388:L388"/>
    <mergeCell ref="B389:L389"/>
    <mergeCell ref="B390:L390"/>
    <mergeCell ref="B391:L391"/>
    <mergeCell ref="B392:M392"/>
    <mergeCell ref="C393:M393"/>
    <mergeCell ref="B394:L394"/>
    <mergeCell ref="B395:L395"/>
    <mergeCell ref="B396:M396"/>
    <mergeCell ref="C397:M397"/>
    <mergeCell ref="B398:L398"/>
    <mergeCell ref="B399:L399"/>
    <mergeCell ref="B400:L400"/>
    <mergeCell ref="B401:L401"/>
    <mergeCell ref="B402:L402"/>
    <mergeCell ref="B403:M403"/>
    <mergeCell ref="C404:M404"/>
    <mergeCell ref="B405:L405"/>
    <mergeCell ref="B406:M406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661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1265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1266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1267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1268</v>
      </c>
      <c r="E7" s="18"/>
      <c r="F7" s="65" t="s">
        <v>1269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20" t="s">
        <v>1270</v>
      </c>
      <c r="C8" s="12"/>
      <c r="D8" s="17" t="s">
        <v>1271</v>
      </c>
      <c r="E8" s="18"/>
      <c r="F8" s="64" t="s">
        <v>1272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1273</v>
      </c>
      <c r="E9" s="18"/>
      <c r="F9" s="64" t="s">
        <v>1274</v>
      </c>
      <c r="G9" s="65"/>
      <c r="H9" s="65"/>
      <c r="I9" s="65"/>
      <c r="J9" s="65"/>
      <c r="K9" s="65"/>
      <c r="L9" s="68"/>
      <c r="M9" s="1"/>
    </row>
    <row r="10" ht="30.75" customHeight="1" spans="1:13">
      <c r="A10" s="1"/>
      <c r="B10" s="66" t="s">
        <v>1275</v>
      </c>
      <c r="C10" s="12"/>
      <c r="D10" s="17" t="s">
        <v>1276</v>
      </c>
      <c r="E10" s="18"/>
      <c r="F10" s="64" t="s">
        <v>1277</v>
      </c>
      <c r="G10" s="65"/>
      <c r="H10" s="65"/>
      <c r="I10" s="65"/>
      <c r="J10" s="65"/>
      <c r="K10" s="65"/>
      <c r="L10" s="68"/>
      <c r="M10" s="1"/>
    </row>
    <row r="11" ht="4.5" customHeight="1" spans="1:14">
      <c r="A11" s="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37"/>
      <c r="M11" s="1"/>
      <c r="N11" s="32"/>
    </row>
    <row r="12" ht="4.5" customHeight="1" spans="1:14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1"/>
      <c r="M12" s="1"/>
      <c r="N12" s="32"/>
    </row>
    <row r="13" ht="50.1" customHeight="1" spans="1:13">
      <c r="A13" s="1"/>
      <c r="C13" s="24" t="s">
        <v>1102</v>
      </c>
      <c r="M13" s="1"/>
    </row>
    <row r="14" ht="35.25" customHeight="1" spans="1:13">
      <c r="A14" s="1"/>
      <c r="B14" s="80" t="s">
        <v>1278</v>
      </c>
      <c r="C14" s="80"/>
      <c r="D14" s="81" t="s">
        <v>1279</v>
      </c>
      <c r="E14" s="82"/>
      <c r="F14" s="82"/>
      <c r="G14" s="82"/>
      <c r="H14" s="82"/>
      <c r="I14" s="82"/>
      <c r="J14" s="82"/>
      <c r="K14" s="82"/>
      <c r="L14" s="82"/>
      <c r="M14" s="1"/>
    </row>
    <row r="15" ht="21" customHeight="1" spans="1:13">
      <c r="A15" s="1"/>
      <c r="C15" s="26" t="s">
        <v>1104</v>
      </c>
      <c r="D15" s="26" t="s">
        <v>1280</v>
      </c>
      <c r="F15" s="26" t="s">
        <v>1104</v>
      </c>
      <c r="G15" s="26" t="s">
        <v>1280</v>
      </c>
      <c r="H15" s="26" t="s">
        <v>1107</v>
      </c>
      <c r="I15" s="26"/>
      <c r="J15" s="26"/>
      <c r="M15" s="1"/>
    </row>
    <row r="16" ht="38.25" customHeight="1" spans="1:13">
      <c r="A16" s="1"/>
      <c r="C16" s="69" t="s">
        <v>1108</v>
      </c>
      <c r="D16" s="69">
        <v>75</v>
      </c>
      <c r="F16" s="69" t="s">
        <v>1109</v>
      </c>
      <c r="G16" s="69">
        <f>VLOOKUP(F16,C16:D19,2,0)</f>
        <v>88</v>
      </c>
      <c r="H16" s="77" t="str">
        <f ca="1">_xlfn.FORMULATEXT(G16)</f>
        <v>=VLOOKUP(F16,C16:D19,2,0)</v>
      </c>
      <c r="I16" s="78"/>
      <c r="J16" s="79"/>
      <c r="M16" s="1"/>
    </row>
    <row r="17" ht="38.25" customHeight="1" spans="1:13">
      <c r="A17" s="1"/>
      <c r="C17" s="69" t="s">
        <v>1109</v>
      </c>
      <c r="D17" s="69">
        <v>88</v>
      </c>
      <c r="M17" s="1"/>
    </row>
    <row r="18" ht="38.25" customHeight="1" spans="1:13">
      <c r="A18" s="1"/>
      <c r="C18" s="69" t="s">
        <v>1110</v>
      </c>
      <c r="D18" s="69">
        <v>95</v>
      </c>
      <c r="M18" s="1"/>
    </row>
    <row r="19" ht="38.25" customHeight="1" spans="1:13">
      <c r="A19" s="1"/>
      <c r="C19" s="70" t="s">
        <v>1186</v>
      </c>
      <c r="D19" s="69">
        <v>63</v>
      </c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D10:E10"/>
    <mergeCell ref="F10:L10"/>
    <mergeCell ref="B14:C14"/>
    <mergeCell ref="H15:J15"/>
    <mergeCell ref="H16:J16"/>
  </mergeCells>
  <dataValidations count="1">
    <dataValidation type="list" allowBlank="1" showInputMessage="1" showErrorMessage="1" sqref="F16">
      <formula1>$C$16:$C$19</formula1>
    </dataValidation>
  </dataValidations>
  <hyperlinks>
    <hyperlink ref="D14" r:id="rId2" display="https://mp.weixin.qq.com/s/TgbhxgwrcXjyoh8jbnVzkA"/>
  </hyperlink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274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1281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1282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1283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1268</v>
      </c>
      <c r="E7" s="18"/>
      <c r="F7" s="65" t="s">
        <v>1269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20" t="s">
        <v>1270</v>
      </c>
      <c r="C8" s="12"/>
      <c r="D8" s="17" t="s">
        <v>1271</v>
      </c>
      <c r="E8" s="18"/>
      <c r="F8" s="64" t="s">
        <v>1272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1284</v>
      </c>
      <c r="E9" s="18"/>
      <c r="F9" s="64" t="s">
        <v>1285</v>
      </c>
      <c r="G9" s="65"/>
      <c r="H9" s="65"/>
      <c r="I9" s="65"/>
      <c r="J9" s="65"/>
      <c r="K9" s="65"/>
      <c r="L9" s="68"/>
      <c r="M9" s="1"/>
    </row>
    <row r="10" ht="30.75" customHeight="1" spans="1:13">
      <c r="A10" s="1"/>
      <c r="B10" s="66" t="s">
        <v>1275</v>
      </c>
      <c r="C10" s="12"/>
      <c r="D10" s="17" t="s">
        <v>1276</v>
      </c>
      <c r="E10" s="18"/>
      <c r="F10" s="64" t="s">
        <v>1277</v>
      </c>
      <c r="G10" s="65"/>
      <c r="H10" s="65"/>
      <c r="I10" s="65"/>
      <c r="J10" s="65"/>
      <c r="K10" s="65"/>
      <c r="L10" s="68"/>
      <c r="M10" s="1"/>
    </row>
    <row r="11" ht="4.5" customHeight="1" spans="1:14">
      <c r="A11" s="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37"/>
      <c r="M11" s="1"/>
      <c r="N11" s="32"/>
    </row>
    <row r="12" ht="4.5" customHeight="1" spans="1:14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1"/>
      <c r="M12" s="1"/>
      <c r="N12" s="32"/>
    </row>
    <row r="13" ht="50.1" customHeight="1" spans="1:13">
      <c r="A13" s="1"/>
      <c r="C13" s="24" t="s">
        <v>1102</v>
      </c>
      <c r="M13" s="1"/>
    </row>
    <row r="14" ht="35.25" customHeight="1" spans="1:13">
      <c r="A14" s="1"/>
      <c r="B14" s="25" t="s">
        <v>1286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ht="21" customHeight="1" spans="1:13">
      <c r="A15" s="1"/>
      <c r="C15" s="26" t="s">
        <v>1104</v>
      </c>
      <c r="D15" s="69" t="s">
        <v>1108</v>
      </c>
      <c r="E15" s="69" t="s">
        <v>1109</v>
      </c>
      <c r="F15" s="69" t="s">
        <v>1110</v>
      </c>
      <c r="G15" s="70" t="s">
        <v>1186</v>
      </c>
      <c r="M15" s="1"/>
    </row>
    <row r="16" ht="38.25" customHeight="1" spans="1:13">
      <c r="A16" s="1"/>
      <c r="C16" s="26" t="s">
        <v>1280</v>
      </c>
      <c r="D16" s="69">
        <v>75</v>
      </c>
      <c r="E16" s="69">
        <v>88</v>
      </c>
      <c r="F16" s="69">
        <v>95</v>
      </c>
      <c r="G16" s="69">
        <v>63</v>
      </c>
      <c r="M16" s="1"/>
    </row>
    <row r="17" ht="38.25" customHeight="1" spans="1:13">
      <c r="A17" s="1"/>
      <c r="M17" s="1"/>
    </row>
    <row r="18" ht="38.25" customHeight="1" spans="1:13">
      <c r="A18" s="1"/>
      <c r="C18" s="26" t="s">
        <v>1104</v>
      </c>
      <c r="D18" s="26" t="s">
        <v>1280</v>
      </c>
      <c r="E18" s="26" t="s">
        <v>1107</v>
      </c>
      <c r="F18" s="26"/>
      <c r="G18" s="26"/>
      <c r="M18" s="1"/>
    </row>
    <row r="19" ht="38.25" customHeight="1" spans="1:13">
      <c r="A19" s="1"/>
      <c r="C19" s="69" t="s">
        <v>1109</v>
      </c>
      <c r="D19" s="69">
        <f>HLOOKUP(C19,C15:G16,2,0)</f>
        <v>88</v>
      </c>
      <c r="E19" s="77" t="str">
        <f ca="1">_xlfn.FORMULATEXT(D19)</f>
        <v>=HLOOKUP(C19,C15:G16,2,0)</v>
      </c>
      <c r="F19" s="78"/>
      <c r="G19" s="79"/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D10:E10"/>
    <mergeCell ref="F10:L10"/>
    <mergeCell ref="B14:L14"/>
    <mergeCell ref="E18:G18"/>
    <mergeCell ref="E19:G19"/>
  </mergeCells>
  <dataValidations count="1">
    <dataValidation type="list" allowBlank="1" showInputMessage="1" showErrorMessage="1" sqref="C19">
      <formula1>$D$15:$G$15</formula1>
    </dataValidation>
  </dataValidations>
  <hyperlinks>
    <hyperlink ref="D14" r:id="rId2"/>
  </hyperlink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386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1287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1288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1289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1268</v>
      </c>
      <c r="E7" s="18"/>
      <c r="F7" s="65" t="s">
        <v>1290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20" t="s">
        <v>1270</v>
      </c>
      <c r="C8" s="12"/>
      <c r="D8" s="17" t="s">
        <v>1291</v>
      </c>
      <c r="E8" s="18"/>
      <c r="F8" s="64" t="s">
        <v>1292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1293</v>
      </c>
      <c r="E9" s="18"/>
      <c r="F9" s="64" t="s">
        <v>1294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1295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1280</v>
      </c>
      <c r="E14" s="26" t="s">
        <v>1296</v>
      </c>
      <c r="F14" s="26" t="s">
        <v>1107</v>
      </c>
      <c r="G14" s="26"/>
      <c r="H14" s="26"/>
      <c r="J14" s="26" t="s">
        <v>1297</v>
      </c>
      <c r="K14" s="26" t="s">
        <v>1298</v>
      </c>
      <c r="L14" s="26" t="s">
        <v>1296</v>
      </c>
      <c r="M14" s="1"/>
    </row>
    <row r="15" ht="38.25" customHeight="1" spans="1:13">
      <c r="A15" s="1"/>
      <c r="C15" s="69" t="s">
        <v>1108</v>
      </c>
      <c r="D15" s="69">
        <v>75</v>
      </c>
      <c r="E15" s="69" t="str">
        <f>LOOKUP(D15,$K$15:$K$19,$L$15:$L$19)</f>
        <v>中</v>
      </c>
      <c r="F15" s="71" t="str">
        <f ca="1">_xlfn.FORMULATEXT(E15)</f>
        <v>=LOOKUP(D15,$K$15:$K$19,$L$15:$L$19)</v>
      </c>
      <c r="G15" s="72"/>
      <c r="H15" s="73"/>
      <c r="J15" s="69" t="s">
        <v>1299</v>
      </c>
      <c r="K15" s="69">
        <v>0</v>
      </c>
      <c r="L15" s="69" t="s">
        <v>1300</v>
      </c>
      <c r="M15" s="1"/>
    </row>
    <row r="16" ht="38.25" customHeight="1" spans="1:13">
      <c r="A16" s="1"/>
      <c r="C16" s="69" t="s">
        <v>1109</v>
      </c>
      <c r="D16" s="69">
        <v>88</v>
      </c>
      <c r="E16" s="69" t="str">
        <f t="shared" ref="E16:E19" si="0">LOOKUP(D16,$K$15:$K$19,$L$15:$L$19)</f>
        <v>良</v>
      </c>
      <c r="F16" s="71" t="str">
        <f ca="1" t="shared" ref="F16:F19" si="1">_xlfn.FORMULATEXT(E16)</f>
        <v>=LOOKUP(D16,$K$15:$K$19,$L$15:$L$19)</v>
      </c>
      <c r="G16" s="72"/>
      <c r="H16" s="73"/>
      <c r="J16" s="70" t="s">
        <v>1301</v>
      </c>
      <c r="K16" s="69">
        <v>60</v>
      </c>
      <c r="L16" s="69" t="s">
        <v>1302</v>
      </c>
      <c r="M16" s="1"/>
    </row>
    <row r="17" ht="38.25" customHeight="1" spans="1:13">
      <c r="A17" s="1"/>
      <c r="C17" s="69" t="s">
        <v>1110</v>
      </c>
      <c r="D17" s="69">
        <v>95</v>
      </c>
      <c r="E17" s="69" t="str">
        <f t="shared" si="0"/>
        <v>优</v>
      </c>
      <c r="F17" s="71" t="str">
        <f ca="1" t="shared" si="1"/>
        <v>=LOOKUP(D17,$K$15:$K$19,$L$15:$L$19)</v>
      </c>
      <c r="G17" s="72"/>
      <c r="H17" s="73"/>
      <c r="J17" s="70" t="s">
        <v>1303</v>
      </c>
      <c r="K17" s="69">
        <v>70</v>
      </c>
      <c r="L17" s="69" t="s">
        <v>1304</v>
      </c>
      <c r="M17" s="1"/>
    </row>
    <row r="18" ht="38.25" customHeight="1" spans="1:13">
      <c r="A18" s="1"/>
      <c r="C18" s="69" t="s">
        <v>1187</v>
      </c>
      <c r="D18" s="69">
        <v>35</v>
      </c>
      <c r="E18" s="69" t="str">
        <f t="shared" si="0"/>
        <v>不及格</v>
      </c>
      <c r="F18" s="71" t="str">
        <f ca="1" t="shared" si="1"/>
        <v>=LOOKUP(D18,$K$15:$K$19,$L$15:$L$19)</v>
      </c>
      <c r="G18" s="72"/>
      <c r="H18" s="73"/>
      <c r="J18" s="70" t="s">
        <v>1305</v>
      </c>
      <c r="K18" s="69">
        <v>80</v>
      </c>
      <c r="L18" s="69" t="s">
        <v>1306</v>
      </c>
      <c r="M18" s="1"/>
    </row>
    <row r="19" ht="38.25" customHeight="1" spans="1:13">
      <c r="A19" s="1"/>
      <c r="C19" s="70" t="s">
        <v>1186</v>
      </c>
      <c r="D19" s="69">
        <v>63</v>
      </c>
      <c r="E19" s="69" t="str">
        <f t="shared" si="0"/>
        <v>及格</v>
      </c>
      <c r="F19" s="71" t="str">
        <f ca="1" t="shared" si="1"/>
        <v>=LOOKUP(D19,$K$15:$K$19,$L$15:$L$19)</v>
      </c>
      <c r="G19" s="72"/>
      <c r="H19" s="73"/>
      <c r="J19" s="70" t="s">
        <v>1307</v>
      </c>
      <c r="K19" s="69">
        <v>90</v>
      </c>
      <c r="L19" s="69" t="s">
        <v>1308</v>
      </c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F14:H14"/>
    <mergeCell ref="F15:H15"/>
    <mergeCell ref="F16:H16"/>
    <mergeCell ref="F17:H17"/>
    <mergeCell ref="F18:H18"/>
    <mergeCell ref="F19:H19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390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1309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1310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1311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1268</v>
      </c>
      <c r="E7" s="18"/>
      <c r="F7" s="65" t="s">
        <v>1290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20" t="s">
        <v>1270</v>
      </c>
      <c r="C8" s="12"/>
      <c r="D8" s="17" t="s">
        <v>1291</v>
      </c>
      <c r="E8" s="18"/>
      <c r="F8" s="64" t="s">
        <v>1292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1312</v>
      </c>
      <c r="E9" s="18"/>
      <c r="F9" s="64" t="s">
        <v>1294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1313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E14" s="26" t="s">
        <v>1104</v>
      </c>
      <c r="F14" s="26" t="s">
        <v>1314</v>
      </c>
      <c r="G14" s="26" t="s">
        <v>1107</v>
      </c>
      <c r="H14" s="26"/>
      <c r="I14" s="26"/>
      <c r="M14" s="1"/>
    </row>
    <row r="15" ht="38.25" customHeight="1" spans="1:13">
      <c r="A15" s="1"/>
      <c r="C15" s="69" t="s">
        <v>1108</v>
      </c>
      <c r="E15" s="69" t="s">
        <v>1108</v>
      </c>
      <c r="F15" s="69">
        <f>MATCH(E15,C15:C19,0)</f>
        <v>1</v>
      </c>
      <c r="G15" s="71" t="str">
        <f ca="1">_xlfn.FORMULATEXT(F15)</f>
        <v>=MATCH(E15,C15:C19,0)</v>
      </c>
      <c r="H15" s="72"/>
      <c r="I15" s="73"/>
      <c r="M15" s="1"/>
    </row>
    <row r="16" ht="38.25" customHeight="1" spans="1:13">
      <c r="A16" s="1"/>
      <c r="C16" s="69" t="s">
        <v>1109</v>
      </c>
      <c r="M16" s="1"/>
    </row>
    <row r="17" ht="38.25" customHeight="1" spans="1:13">
      <c r="A17" s="1"/>
      <c r="C17" s="69" t="s">
        <v>1110</v>
      </c>
      <c r="M17" s="1"/>
    </row>
    <row r="18" ht="38.25" customHeight="1" spans="1:13">
      <c r="A18" s="1"/>
      <c r="C18" s="69" t="s">
        <v>1187</v>
      </c>
      <c r="M18" s="1"/>
    </row>
    <row r="19" ht="38.25" customHeight="1" spans="1:13">
      <c r="A19" s="1"/>
      <c r="C19" s="70" t="s">
        <v>1186</v>
      </c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3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G14:I14"/>
    <mergeCell ref="G15:I15"/>
  </mergeCells>
  <dataValidations count="1">
    <dataValidation type="list" allowBlank="1" showInputMessage="1" showErrorMessage="1" sqref="E15">
      <formula1>$C$15:$C$19</formula1>
    </dataValidation>
  </dataValidation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469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1315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1316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1317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1318</v>
      </c>
      <c r="E7" s="18"/>
      <c r="F7" s="65" t="s">
        <v>1319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20" t="s">
        <v>1270</v>
      </c>
      <c r="C8" s="12"/>
      <c r="D8" s="17" t="s">
        <v>1320</v>
      </c>
      <c r="E8" s="18"/>
      <c r="F8" s="74" t="s">
        <v>1321</v>
      </c>
      <c r="G8" s="75"/>
      <c r="H8" s="75"/>
      <c r="I8" s="75"/>
      <c r="J8" s="75"/>
      <c r="K8" s="75"/>
      <c r="L8" s="76"/>
      <c r="M8" s="1"/>
    </row>
    <row r="9" ht="30.75" customHeight="1" spans="1:13">
      <c r="A9" s="1"/>
      <c r="B9" s="66" t="s">
        <v>1251</v>
      </c>
      <c r="C9" s="12"/>
      <c r="D9" s="17" t="s">
        <v>1322</v>
      </c>
      <c r="E9" s="18"/>
      <c r="F9" s="74" t="s">
        <v>1323</v>
      </c>
      <c r="G9" s="75"/>
      <c r="H9" s="75"/>
      <c r="I9" s="75"/>
      <c r="J9" s="75"/>
      <c r="K9" s="75"/>
      <c r="L9" s="76"/>
      <c r="M9" s="1"/>
    </row>
    <row r="10" ht="30.75" customHeight="1" spans="1:13">
      <c r="A10" s="1"/>
      <c r="B10" s="20" t="s">
        <v>1275</v>
      </c>
      <c r="C10" s="12"/>
      <c r="D10" s="17" t="s">
        <v>1324</v>
      </c>
      <c r="E10" s="18"/>
      <c r="F10" s="64" t="s">
        <v>1325</v>
      </c>
      <c r="G10" s="65"/>
      <c r="H10" s="65"/>
      <c r="I10" s="65"/>
      <c r="J10" s="65"/>
      <c r="K10" s="65"/>
      <c r="L10" s="68"/>
      <c r="M10" s="1"/>
    </row>
    <row r="11" ht="30.75" customHeight="1" spans="1:13">
      <c r="A11" s="1"/>
      <c r="B11" s="66" t="s">
        <v>1326</v>
      </c>
      <c r="C11" s="12"/>
      <c r="D11" s="17" t="s">
        <v>1327</v>
      </c>
      <c r="E11" s="18"/>
      <c r="F11" s="64" t="s">
        <v>1328</v>
      </c>
      <c r="G11" s="65"/>
      <c r="H11" s="65"/>
      <c r="I11" s="65"/>
      <c r="J11" s="65"/>
      <c r="K11" s="65"/>
      <c r="L11" s="68"/>
      <c r="M11" s="1"/>
    </row>
    <row r="12" ht="4.5" customHeight="1" spans="1:14">
      <c r="A12" s="1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37"/>
      <c r="M12" s="1"/>
      <c r="N12" s="32"/>
    </row>
    <row r="13" ht="4.5" customHeight="1" spans="1:14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1"/>
      <c r="M13" s="1"/>
      <c r="N13" s="32"/>
    </row>
    <row r="14" ht="50.1" customHeight="1" spans="1:13">
      <c r="A14" s="1"/>
      <c r="C14" s="24" t="s">
        <v>1102</v>
      </c>
      <c r="M14" s="1"/>
    </row>
    <row r="15" ht="35.25" customHeight="1" spans="1:13">
      <c r="A15" s="1"/>
      <c r="B15" s="25" t="s">
        <v>1329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1"/>
    </row>
    <row r="16" ht="21" customHeight="1" spans="1:13">
      <c r="A16" s="1"/>
      <c r="C16" s="26" t="s">
        <v>1330</v>
      </c>
      <c r="D16" s="26" t="s">
        <v>1331</v>
      </c>
      <c r="E16" s="26" t="s">
        <v>1332</v>
      </c>
      <c r="G16" s="26" t="s">
        <v>1333</v>
      </c>
      <c r="H16" s="26" t="s">
        <v>1334</v>
      </c>
      <c r="I16" s="26" t="s">
        <v>1335</v>
      </c>
      <c r="J16" s="26" t="s">
        <v>1107</v>
      </c>
      <c r="K16" s="26"/>
      <c r="L16" s="26"/>
      <c r="M16" s="1"/>
    </row>
    <row r="17" ht="38.25" customHeight="1" spans="1:13">
      <c r="A17" s="1"/>
      <c r="C17" s="69" t="s">
        <v>1108</v>
      </c>
      <c r="D17" s="69" t="s">
        <v>1336</v>
      </c>
      <c r="E17" s="69" t="s">
        <v>1337</v>
      </c>
      <c r="G17" s="69">
        <v>3</v>
      </c>
      <c r="H17" s="69">
        <v>1</v>
      </c>
      <c r="I17" s="69" t="str">
        <f ca="1">OFFSET(C17,G17,H17,1,1)</f>
        <v>李佩越</v>
      </c>
      <c r="J17" s="71" t="str">
        <f ca="1">_xlfn.FORMULATEXT(I17)</f>
        <v>=OFFSET(C17,G17,H17,1,1)</v>
      </c>
      <c r="K17" s="72"/>
      <c r="L17" s="73"/>
      <c r="M17" s="1"/>
    </row>
    <row r="18" ht="38.25" customHeight="1" spans="1:13">
      <c r="A18" s="1"/>
      <c r="C18" s="69" t="s">
        <v>1109</v>
      </c>
      <c r="D18" s="69" t="s">
        <v>1338</v>
      </c>
      <c r="E18" s="69" t="s">
        <v>1339</v>
      </c>
      <c r="M18" s="1"/>
    </row>
    <row r="19" ht="38.25" customHeight="1" spans="1:13">
      <c r="A19" s="1"/>
      <c r="C19" s="69" t="s">
        <v>1110</v>
      </c>
      <c r="D19" s="69" t="s">
        <v>1340</v>
      </c>
      <c r="E19" s="69" t="s">
        <v>1341</v>
      </c>
      <c r="M19" s="1"/>
    </row>
    <row r="20" ht="38.25" customHeight="1" spans="1:13">
      <c r="A20" s="1"/>
      <c r="C20" s="69" t="s">
        <v>1187</v>
      </c>
      <c r="D20" s="69" t="s">
        <v>1342</v>
      </c>
      <c r="E20" s="69" t="s">
        <v>1343</v>
      </c>
      <c r="M20" s="1"/>
    </row>
    <row r="21" ht="38.25" customHeight="1" spans="1:13">
      <c r="A21" s="1"/>
      <c r="C21" s="70" t="s">
        <v>1186</v>
      </c>
      <c r="D21" s="70" t="s">
        <v>1344</v>
      </c>
      <c r="E21" s="70" t="s">
        <v>1345</v>
      </c>
      <c r="M21" s="1"/>
    </row>
    <row r="22" spans="1:13">
      <c r="A22" s="1"/>
      <c r="M22" s="1"/>
    </row>
    <row r="23" ht="4.5" customHeight="1" spans="1:14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1"/>
      <c r="M23" s="1"/>
      <c r="N23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D10:E10"/>
    <mergeCell ref="F10:L10"/>
    <mergeCell ref="D11:E11"/>
    <mergeCell ref="F11:L11"/>
    <mergeCell ref="B15:L15"/>
    <mergeCell ref="J16:L16"/>
    <mergeCell ref="J17:L17"/>
  </mergeCells>
  <dataValidations count="2">
    <dataValidation type="list" allowBlank="1" showInputMessage="1" showErrorMessage="1" sqref="G17">
      <formula1>"1,2,3,4,5"</formula1>
    </dataValidation>
    <dataValidation type="list" allowBlank="1" showInputMessage="1" showErrorMessage="1" sqref="H17">
      <formula1>"1,2,3"</formula1>
    </dataValidation>
  </dataValidation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316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1346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1347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1348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1349</v>
      </c>
      <c r="E7" s="18"/>
      <c r="F7" s="19" t="s">
        <v>1350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1351</v>
      </c>
      <c r="E8" s="18"/>
      <c r="F8" s="64" t="s">
        <v>1352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1353</v>
      </c>
      <c r="E9" s="18"/>
      <c r="F9" s="64" t="s">
        <v>1354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1355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1356</v>
      </c>
      <c r="D14" s="26" t="s">
        <v>1357</v>
      </c>
      <c r="E14" s="26" t="s">
        <v>1358</v>
      </c>
      <c r="G14" s="26" t="s">
        <v>1359</v>
      </c>
      <c r="H14" s="26" t="s">
        <v>1360</v>
      </c>
      <c r="I14" s="26" t="s">
        <v>1335</v>
      </c>
      <c r="J14" s="26" t="s">
        <v>1107</v>
      </c>
      <c r="K14" s="26"/>
      <c r="L14" s="26"/>
      <c r="M14" s="1"/>
    </row>
    <row r="15" ht="38.25" customHeight="1" spans="1:13">
      <c r="A15" s="1"/>
      <c r="B15" s="26" t="s">
        <v>1361</v>
      </c>
      <c r="C15" s="69" t="s">
        <v>1108</v>
      </c>
      <c r="D15" s="69" t="s">
        <v>1336</v>
      </c>
      <c r="E15" s="69" t="s">
        <v>1337</v>
      </c>
      <c r="G15" s="69">
        <v>3</v>
      </c>
      <c r="H15" s="69">
        <v>1</v>
      </c>
      <c r="I15" s="69" t="str">
        <f>INDEX(C15:E19,G15,H15)</f>
        <v>张盛茗</v>
      </c>
      <c r="J15" s="71" t="str">
        <f ca="1">_xlfn.FORMULATEXT(I15)</f>
        <v>=INDEX(C15:E19,G15,H15)</v>
      </c>
      <c r="K15" s="72"/>
      <c r="L15" s="73"/>
      <c r="M15" s="1"/>
    </row>
    <row r="16" ht="38.25" customHeight="1" spans="1:13">
      <c r="A16" s="1"/>
      <c r="B16" s="26" t="s">
        <v>1362</v>
      </c>
      <c r="C16" s="69" t="s">
        <v>1109</v>
      </c>
      <c r="D16" s="69" t="s">
        <v>1338</v>
      </c>
      <c r="E16" s="69" t="s">
        <v>1339</v>
      </c>
      <c r="M16" s="1"/>
    </row>
    <row r="17" ht="38.25" customHeight="1" spans="1:13">
      <c r="A17" s="1"/>
      <c r="B17" s="26" t="s">
        <v>1363</v>
      </c>
      <c r="C17" s="69" t="s">
        <v>1110</v>
      </c>
      <c r="D17" s="69" t="s">
        <v>1340</v>
      </c>
      <c r="E17" s="69" t="s">
        <v>1341</v>
      </c>
      <c r="M17" s="1"/>
    </row>
    <row r="18" ht="38.25" customHeight="1" spans="1:13">
      <c r="A18" s="1"/>
      <c r="B18" s="26" t="s">
        <v>1364</v>
      </c>
      <c r="C18" s="69" t="s">
        <v>1187</v>
      </c>
      <c r="D18" s="69" t="s">
        <v>1342</v>
      </c>
      <c r="E18" s="69" t="s">
        <v>1343</v>
      </c>
      <c r="M18" s="1"/>
    </row>
    <row r="19" ht="38.25" customHeight="1" spans="1:13">
      <c r="A19" s="1"/>
      <c r="B19" s="26" t="s">
        <v>1365</v>
      </c>
      <c r="C19" s="70" t="s">
        <v>1186</v>
      </c>
      <c r="D19" s="70" t="s">
        <v>1344</v>
      </c>
      <c r="E19" s="70" t="s">
        <v>1345</v>
      </c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13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J14:L14"/>
    <mergeCell ref="J15:L15"/>
  </mergeCells>
  <dataValidations count="2">
    <dataValidation type="list" allowBlank="1" showInputMessage="1" showErrorMessage="1" sqref="G15">
      <formula1>"1,2,3,4,5"</formula1>
    </dataValidation>
    <dataValidation type="list" allowBlank="1" showInputMessage="1" showErrorMessage="1" sqref="H15">
      <formula1>"1,2,3"</formula1>
    </dataValidation>
  </dataValidation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83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1366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1367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1368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1369</v>
      </c>
      <c r="E7" s="18"/>
      <c r="F7" s="19" t="s">
        <v>1370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1371</v>
      </c>
      <c r="E8" s="18"/>
      <c r="F8" s="64" t="s">
        <v>1372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17" t="s">
        <v>1373</v>
      </c>
      <c r="E9" s="18"/>
      <c r="F9" s="64" t="s">
        <v>1374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1375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1376</v>
      </c>
      <c r="D14" s="26" t="s">
        <v>1377</v>
      </c>
      <c r="E14" s="26" t="s">
        <v>1378</v>
      </c>
      <c r="F14" s="26" t="s">
        <v>1379</v>
      </c>
      <c r="H14" s="26" t="s">
        <v>1380</v>
      </c>
      <c r="I14" s="26" t="s">
        <v>1335</v>
      </c>
      <c r="J14" s="26" t="s">
        <v>1107</v>
      </c>
      <c r="K14" s="26"/>
      <c r="L14" s="26"/>
      <c r="M14" s="1"/>
    </row>
    <row r="15" ht="38.25" customHeight="1" spans="1:13">
      <c r="A15" s="1"/>
      <c r="C15" s="69" t="s">
        <v>1108</v>
      </c>
      <c r="D15" s="69" t="s">
        <v>1336</v>
      </c>
      <c r="E15" s="69" t="s">
        <v>1337</v>
      </c>
      <c r="F15" s="69" t="s">
        <v>1187</v>
      </c>
      <c r="H15" s="69">
        <v>5</v>
      </c>
      <c r="I15" s="69" t="str">
        <f>CHOOSE(H15,C15,D15,E15,F15,C16,D16,E16,F16,C17,D17,E17,F17)</f>
        <v>凌祯</v>
      </c>
      <c r="J15" s="30" t="str">
        <f ca="1">_xlfn.FORMULATEXT(I15)</f>
        <v>=CHOOSE(H15,C15,D15,E15,F15,C16,D16,E16,F16,C17,D17,E17,F17)</v>
      </c>
      <c r="K15" s="31"/>
      <c r="L15" s="38"/>
      <c r="M15" s="1"/>
    </row>
    <row r="16" ht="38.25" customHeight="1" spans="1:13">
      <c r="A16" s="1"/>
      <c r="C16" s="69" t="s">
        <v>1109</v>
      </c>
      <c r="D16" s="69" t="s">
        <v>1338</v>
      </c>
      <c r="E16" s="69" t="s">
        <v>1339</v>
      </c>
      <c r="F16" s="70" t="s">
        <v>1186</v>
      </c>
      <c r="M16" s="1"/>
    </row>
    <row r="17" ht="38.25" customHeight="1" spans="1:13">
      <c r="A17" s="1"/>
      <c r="C17" s="69" t="s">
        <v>1110</v>
      </c>
      <c r="D17" s="69" t="s">
        <v>1340</v>
      </c>
      <c r="E17" s="69" t="s">
        <v>1341</v>
      </c>
      <c r="F17" s="69" t="s">
        <v>1342</v>
      </c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3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J14:L14"/>
    <mergeCell ref="J15:L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1381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1382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1383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1384</v>
      </c>
      <c r="E7" s="18"/>
      <c r="F7" s="19" t="s">
        <v>1385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1353</v>
      </c>
      <c r="E8" s="18"/>
      <c r="F8" s="64" t="s">
        <v>1386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66" t="s">
        <v>1251</v>
      </c>
      <c r="C9" s="12"/>
      <c r="D9" s="67" t="s">
        <v>1387</v>
      </c>
      <c r="E9" s="18"/>
      <c r="F9" s="21" t="s">
        <v>1388</v>
      </c>
      <c r="G9" s="19"/>
      <c r="H9" s="19"/>
      <c r="I9" s="19"/>
      <c r="J9" s="19"/>
      <c r="K9" s="19"/>
      <c r="L9" s="36"/>
      <c r="M9" s="1"/>
    </row>
    <row r="10" ht="30.75" customHeight="1" spans="1:13">
      <c r="A10" s="1"/>
      <c r="B10" s="20" t="s">
        <v>1275</v>
      </c>
      <c r="C10" s="12"/>
      <c r="D10" s="17" t="s">
        <v>1389</v>
      </c>
      <c r="E10" s="18"/>
      <c r="F10" s="21" t="s">
        <v>1390</v>
      </c>
      <c r="G10" s="19"/>
      <c r="H10" s="19"/>
      <c r="I10" s="19"/>
      <c r="J10" s="19"/>
      <c r="K10" s="19"/>
      <c r="L10" s="36"/>
      <c r="M10" s="1"/>
    </row>
    <row r="11" ht="30.75" customHeight="1" spans="1:13">
      <c r="A11" s="1"/>
      <c r="B11" s="66" t="s">
        <v>1326</v>
      </c>
      <c r="C11" s="12"/>
      <c r="D11" s="67" t="s">
        <v>1391</v>
      </c>
      <c r="E11" s="18"/>
      <c r="F11" s="21" t="s">
        <v>1392</v>
      </c>
      <c r="G11" s="19"/>
      <c r="H11" s="19"/>
      <c r="I11" s="19"/>
      <c r="J11" s="19"/>
      <c r="K11" s="19"/>
      <c r="L11" s="36"/>
      <c r="M11" s="1"/>
    </row>
    <row r="12" ht="4.5" customHeight="1" spans="1:14">
      <c r="A12" s="1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37"/>
      <c r="M12" s="1"/>
      <c r="N12" s="32"/>
    </row>
    <row r="13" ht="4.5" customHeight="1" spans="1:14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1"/>
      <c r="M13" s="1"/>
      <c r="N13" s="32"/>
    </row>
    <row r="14" ht="50.1" customHeight="1" spans="1:13">
      <c r="A14" s="1"/>
      <c r="C14" s="24" t="s">
        <v>1102</v>
      </c>
      <c r="M14" s="1"/>
    </row>
    <row r="15" ht="35.25" customHeight="1" spans="1:13">
      <c r="A15" s="1"/>
      <c r="B15" s="25" t="s">
        <v>1393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1"/>
    </row>
    <row r="16" ht="21" customHeight="1" spans="1:13">
      <c r="A16" s="1"/>
      <c r="C16" s="26" t="s">
        <v>1335</v>
      </c>
      <c r="D16" s="26" t="s">
        <v>1107</v>
      </c>
      <c r="E16" s="26"/>
      <c r="F16" s="26"/>
      <c r="G16" s="26" t="s">
        <v>1394</v>
      </c>
      <c r="H16" s="26"/>
      <c r="I16" s="26"/>
      <c r="M16" s="1"/>
    </row>
    <row r="17" ht="38.25" customHeight="1" spans="1:13">
      <c r="A17" s="1"/>
      <c r="C17" s="54" t="str">
        <f>ADDRESS(2,3)</f>
        <v>$C$2</v>
      </c>
      <c r="D17" s="30" t="str">
        <f ca="1">_xlfn.FORMULATEXT(C17)</f>
        <v>=ADDRESS(2,3)</v>
      </c>
      <c r="E17" s="31"/>
      <c r="F17" s="38"/>
      <c r="G17" s="30" t="s">
        <v>1395</v>
      </c>
      <c r="H17" s="31"/>
      <c r="I17" s="38"/>
      <c r="M17" s="1"/>
    </row>
    <row r="18" ht="38.25" customHeight="1" spans="1:13">
      <c r="A18" s="1"/>
      <c r="C18" s="54" t="str">
        <f>ADDRESS(2,3,2)</f>
        <v>C$2</v>
      </c>
      <c r="D18" s="30" t="str">
        <f ca="1" t="shared" ref="D18:D21" si="0">_xlfn.FORMULATEXT(C18)</f>
        <v>=ADDRESS(2,3,2)</v>
      </c>
      <c r="E18" s="31"/>
      <c r="F18" s="38"/>
      <c r="G18" s="30" t="s">
        <v>1396</v>
      </c>
      <c r="H18" s="31"/>
      <c r="I18" s="38"/>
      <c r="M18" s="1"/>
    </row>
    <row r="19" ht="38.25" customHeight="1" spans="1:13">
      <c r="A19" s="1"/>
      <c r="C19" s="54" t="str">
        <f>ADDRESS(2,3,2,FALSE)</f>
        <v>R2C[3]</v>
      </c>
      <c r="D19" s="30" t="str">
        <f ca="1" t="shared" si="0"/>
        <v>=ADDRESS(2,3,2,FALSE)</v>
      </c>
      <c r="E19" s="31"/>
      <c r="F19" s="38"/>
      <c r="G19" s="30" t="s">
        <v>1397</v>
      </c>
      <c r="H19" s="31"/>
      <c r="I19" s="38"/>
      <c r="M19" s="1"/>
    </row>
    <row r="20" ht="38.25" customHeight="1" spans="1:13">
      <c r="A20" s="1"/>
      <c r="C20" s="54" t="str">
        <f>ADDRESS(2,3,1,FALSE,"[Book1]Sheet1")</f>
        <v>[Book1]Sheet1!R2C3</v>
      </c>
      <c r="D20" s="30" t="str">
        <f ca="1" t="shared" si="0"/>
        <v>=ADDRESS(2,3,1,FALSE,"[Book1]Sheet1")</v>
      </c>
      <c r="E20" s="31"/>
      <c r="F20" s="38"/>
      <c r="G20" s="30" t="s">
        <v>1398</v>
      </c>
      <c r="H20" s="31"/>
      <c r="I20" s="38"/>
      <c r="M20" s="1"/>
    </row>
    <row r="21" ht="38.25" customHeight="1" spans="1:13">
      <c r="A21" s="1"/>
      <c r="C21" s="54" t="str">
        <f>ADDRESS(2,3,1,FALSE,"ETSHEET")</f>
        <v>ETSHEET!R2C3</v>
      </c>
      <c r="D21" s="30" t="str">
        <f ca="1" t="shared" si="0"/>
        <v>=ADDRESS(2,3,1,FALSE,"ETSHEET")</v>
      </c>
      <c r="E21" s="31"/>
      <c r="F21" s="38"/>
      <c r="G21" s="30" t="s">
        <v>1399</v>
      </c>
      <c r="H21" s="31"/>
      <c r="I21" s="38"/>
      <c r="M21" s="1"/>
    </row>
    <row r="22" spans="1:13">
      <c r="A22" s="1"/>
      <c r="M22" s="1"/>
    </row>
    <row r="23" ht="4.5" customHeight="1" spans="1:14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1"/>
      <c r="M23" s="1"/>
      <c r="N23" s="32"/>
    </row>
  </sheetData>
  <mergeCells count="27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D10:E10"/>
    <mergeCell ref="F10:L10"/>
    <mergeCell ref="D11:E11"/>
    <mergeCell ref="F11:L11"/>
    <mergeCell ref="B15:L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89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1400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1401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1402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1403</v>
      </c>
      <c r="E7" s="18"/>
      <c r="F7" s="19" t="s">
        <v>1404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1405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1406</v>
      </c>
      <c r="D12" s="26" t="s">
        <v>1407</v>
      </c>
      <c r="E12" s="26" t="s">
        <v>1107</v>
      </c>
      <c r="F12" s="26"/>
      <c r="G12" s="26"/>
      <c r="M12" s="1"/>
    </row>
    <row r="13" ht="38.25" customHeight="1" spans="1:13">
      <c r="A13" s="1"/>
      <c r="C13" s="54" t="s">
        <v>1408</v>
      </c>
      <c r="D13" s="54">
        <f>COLUMN()</f>
        <v>4</v>
      </c>
      <c r="E13" s="30" t="str">
        <f ca="1">_xlfn.FORMULATEXT(D13)</f>
        <v>=COLUMN()</v>
      </c>
      <c r="F13" s="31"/>
      <c r="G13" s="38"/>
      <c r="M13" s="1"/>
    </row>
    <row r="14" ht="38.25" customHeight="1" spans="1:13">
      <c r="A14" s="1"/>
      <c r="C14" s="54" t="s">
        <v>1389</v>
      </c>
      <c r="D14" s="54">
        <f>COLUMN(A1)</f>
        <v>1</v>
      </c>
      <c r="E14" s="30" t="str">
        <f ca="1" t="shared" ref="E14:E17" si="0">_xlfn.FORMULATEXT(D14)</f>
        <v>=COLUMN(A1)</v>
      </c>
      <c r="F14" s="31"/>
      <c r="G14" s="38"/>
      <c r="M14" s="1"/>
    </row>
    <row r="15" ht="38.25" customHeight="1" spans="1:13">
      <c r="A15" s="1"/>
      <c r="C15" s="54" t="s">
        <v>1409</v>
      </c>
      <c r="D15" s="54">
        <f>COLUMN(B5)</f>
        <v>2</v>
      </c>
      <c r="E15" s="30" t="str">
        <f ca="1" t="shared" si="0"/>
        <v>=COLUMN(B5)</v>
      </c>
      <c r="F15" s="31"/>
      <c r="G15" s="38"/>
      <c r="M15" s="1"/>
    </row>
    <row r="16" ht="38.25" customHeight="1" spans="1:13">
      <c r="A16" s="1"/>
      <c r="C16" s="54" t="s">
        <v>1410</v>
      </c>
      <c r="D16" s="54">
        <f>COLUMN(M100)+1</f>
        <v>14</v>
      </c>
      <c r="E16" s="30" t="str">
        <f ca="1" t="shared" si="0"/>
        <v>=COLUMN(M100)+1</v>
      </c>
      <c r="F16" s="31"/>
      <c r="G16" s="38"/>
      <c r="M16" s="1"/>
    </row>
    <row r="17" ht="38.25" customHeight="1" spans="1:13">
      <c r="A17" s="1"/>
      <c r="C17" s="54" t="s">
        <v>1411</v>
      </c>
      <c r="D17" s="54">
        <f>COLUMN(ZZ1000)</f>
        <v>702</v>
      </c>
      <c r="E17" s="30" t="str">
        <f ca="1" t="shared" si="0"/>
        <v>=COLUMN(ZZ1000)</v>
      </c>
      <c r="F17" s="31"/>
      <c r="G17" s="38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E12:G12"/>
    <mergeCell ref="E13:G13"/>
    <mergeCell ref="E14:G14"/>
    <mergeCell ref="E15:G15"/>
    <mergeCell ref="E16:G16"/>
    <mergeCell ref="E17:G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542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1412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1413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1414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1403</v>
      </c>
      <c r="E7" s="18"/>
      <c r="F7" s="19" t="s">
        <v>1415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1405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1406</v>
      </c>
      <c r="D12" s="26" t="s">
        <v>1407</v>
      </c>
      <c r="E12" s="26" t="s">
        <v>1107</v>
      </c>
      <c r="F12" s="26"/>
      <c r="G12" s="26"/>
      <c r="M12" s="1"/>
    </row>
    <row r="13" ht="38.25" customHeight="1" spans="1:13">
      <c r="A13" s="1"/>
      <c r="C13" s="54" t="s">
        <v>1408</v>
      </c>
      <c r="D13" s="54">
        <f>ROW()</f>
        <v>13</v>
      </c>
      <c r="E13" s="30" t="str">
        <f ca="1">_xlfn.FORMULATEXT(D13)</f>
        <v>=ROW()</v>
      </c>
      <c r="F13" s="31"/>
      <c r="G13" s="38"/>
      <c r="M13" s="1"/>
    </row>
    <row r="14" ht="38.25" customHeight="1" spans="1:13">
      <c r="A14" s="1"/>
      <c r="C14" s="54" t="s">
        <v>1389</v>
      </c>
      <c r="D14" s="54">
        <f>ROW(A1)</f>
        <v>1</v>
      </c>
      <c r="E14" s="30" t="str">
        <f ca="1" t="shared" ref="E14:E17" si="0">_xlfn.FORMULATEXT(D14)</f>
        <v>=ROW(A1)</v>
      </c>
      <c r="F14" s="31"/>
      <c r="G14" s="38"/>
      <c r="M14" s="1"/>
    </row>
    <row r="15" ht="38.25" customHeight="1" spans="1:13">
      <c r="A15" s="1"/>
      <c r="C15" s="54" t="s">
        <v>1409</v>
      </c>
      <c r="D15" s="54">
        <f>ROW(B5)</f>
        <v>5</v>
      </c>
      <c r="E15" s="30" t="str">
        <f ca="1" t="shared" si="0"/>
        <v>=ROW(B5)</v>
      </c>
      <c r="F15" s="31"/>
      <c r="G15" s="38"/>
      <c r="M15" s="1"/>
    </row>
    <row r="16" ht="38.25" customHeight="1" spans="1:13">
      <c r="A16" s="1"/>
      <c r="C16" s="54" t="s">
        <v>1416</v>
      </c>
      <c r="D16" s="54">
        <f>ROW(M100)-1</f>
        <v>99</v>
      </c>
      <c r="E16" s="30" t="str">
        <f ca="1" t="shared" si="0"/>
        <v>=ROW(M100)-1</v>
      </c>
      <c r="F16" s="31"/>
      <c r="G16" s="38"/>
      <c r="M16" s="1"/>
    </row>
    <row r="17" ht="38.25" customHeight="1" spans="1:13">
      <c r="A17" s="1"/>
      <c r="C17" s="54" t="s">
        <v>1411</v>
      </c>
      <c r="D17" s="54">
        <f>ROW(ZZ1000)</f>
        <v>1000</v>
      </c>
      <c r="E17" s="30" t="str">
        <f ca="1" t="shared" si="0"/>
        <v>=ROW(ZZ1000)</v>
      </c>
      <c r="F17" s="31"/>
      <c r="G17" s="38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E12:G12"/>
    <mergeCell ref="E13:G13"/>
    <mergeCell ref="E14:G14"/>
    <mergeCell ref="E15:G15"/>
    <mergeCell ref="E16:G16"/>
    <mergeCell ref="E17:G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9"/>
  <sheetViews>
    <sheetView showGridLines="0" tabSelected="1" workbookViewId="0">
      <selection activeCell="A1" sqref="A1"/>
    </sheetView>
  </sheetViews>
  <sheetFormatPr defaultColWidth="9" defaultRowHeight="16.5" outlineLevelCol="6"/>
  <cols>
    <col min="1" max="1" width="1" style="92" customWidth="1"/>
    <col min="2" max="2" width="26.375" style="93" customWidth="1"/>
    <col min="3" max="3" width="5.75" style="94" customWidth="1"/>
    <col min="4" max="4" width="77.75" style="32" customWidth="1"/>
    <col min="5" max="5" width="1" style="92" customWidth="1"/>
    <col min="6" max="6" width="9" style="32"/>
  </cols>
  <sheetData>
    <row r="1" ht="4.5" customHeight="1" spans="1:5">
      <c r="A1" s="1"/>
      <c r="B1" s="2"/>
      <c r="C1" s="3"/>
      <c r="D1" s="1"/>
      <c r="E1" s="1"/>
    </row>
    <row r="2" ht="51.75" customHeight="1" spans="1:5">
      <c r="A2" s="4"/>
      <c r="B2" s="95" t="s">
        <v>687</v>
      </c>
      <c r="C2" s="95"/>
      <c r="D2" s="96"/>
      <c r="E2" s="4"/>
    </row>
    <row r="3" ht="4.5" customHeight="1" spans="1:5">
      <c r="A3" s="1"/>
      <c r="B3" s="2"/>
      <c r="C3" s="3"/>
      <c r="D3" s="1"/>
      <c r="E3" s="1"/>
    </row>
    <row r="4" ht="14.5" spans="1:5">
      <c r="A4" s="1"/>
      <c r="B4" s="97" t="s">
        <v>688</v>
      </c>
      <c r="C4" s="47" t="s">
        <v>689</v>
      </c>
      <c r="D4" s="98" t="s">
        <v>690</v>
      </c>
      <c r="E4" s="1"/>
    </row>
    <row r="5" ht="15" spans="1:7">
      <c r="A5" s="1"/>
      <c r="B5" s="99" t="s">
        <v>691</v>
      </c>
      <c r="C5" s="100" t="s">
        <v>692</v>
      </c>
      <c r="D5" s="101" t="s">
        <v>693</v>
      </c>
      <c r="E5" s="1"/>
      <c r="G5" s="32"/>
    </row>
    <row r="6" ht="15" spans="1:7">
      <c r="A6" s="1"/>
      <c r="B6" s="102" t="s">
        <v>694</v>
      </c>
      <c r="C6" s="103" t="s">
        <v>692</v>
      </c>
      <c r="D6" s="104" t="s">
        <v>695</v>
      </c>
      <c r="E6" s="1"/>
      <c r="G6" s="32"/>
    </row>
    <row r="7" ht="15" spans="1:7">
      <c r="A7" s="1"/>
      <c r="B7" s="102" t="s">
        <v>696</v>
      </c>
      <c r="C7" s="103" t="s">
        <v>692</v>
      </c>
      <c r="D7" s="104" t="s">
        <v>697</v>
      </c>
      <c r="E7" s="1"/>
      <c r="G7" s="32"/>
    </row>
    <row r="8" ht="15" spans="1:7">
      <c r="A8" s="1"/>
      <c r="B8" s="102" t="s">
        <v>698</v>
      </c>
      <c r="C8" s="103" t="s">
        <v>692</v>
      </c>
      <c r="D8" s="104" t="s">
        <v>699</v>
      </c>
      <c r="E8" s="1"/>
      <c r="G8" s="32"/>
    </row>
    <row r="9" ht="15" spans="1:7">
      <c r="A9" s="1"/>
      <c r="B9" s="102" t="s">
        <v>700</v>
      </c>
      <c r="C9" s="103" t="s">
        <v>692</v>
      </c>
      <c r="D9" s="104" t="s">
        <v>701</v>
      </c>
      <c r="E9" s="1"/>
      <c r="G9" s="32"/>
    </row>
    <row r="10" ht="15" spans="1:7">
      <c r="A10" s="1"/>
      <c r="B10" s="102" t="s">
        <v>702</v>
      </c>
      <c r="C10" s="103" t="s">
        <v>692</v>
      </c>
      <c r="D10" s="104" t="s">
        <v>703</v>
      </c>
      <c r="E10" s="1"/>
      <c r="G10" s="32"/>
    </row>
    <row r="11" ht="15" spans="1:7">
      <c r="A11" s="1"/>
      <c r="B11" s="102" t="s">
        <v>704</v>
      </c>
      <c r="C11" s="103" t="s">
        <v>692</v>
      </c>
      <c r="D11" s="104" t="s">
        <v>705</v>
      </c>
      <c r="E11" s="1"/>
      <c r="G11" s="32"/>
    </row>
    <row r="12" ht="15.75" spans="1:7">
      <c r="A12" s="1"/>
      <c r="B12" s="105" t="s">
        <v>706</v>
      </c>
      <c r="C12" s="106" t="s">
        <v>692</v>
      </c>
      <c r="D12" s="107" t="s">
        <v>707</v>
      </c>
      <c r="E12" s="1"/>
      <c r="G12" s="32"/>
    </row>
    <row r="13" ht="4.5" customHeight="1" spans="1:5">
      <c r="A13" s="1"/>
      <c r="B13" s="2"/>
      <c r="C13" s="3"/>
      <c r="D13" s="1"/>
      <c r="E13" s="1"/>
    </row>
    <row r="14" ht="42" customHeight="1" spans="1:5">
      <c r="A14" s="1"/>
      <c r="B14" s="5" t="s">
        <v>691</v>
      </c>
      <c r="C14" s="5"/>
      <c r="D14" s="108" t="s">
        <v>708</v>
      </c>
      <c r="E14" s="1"/>
    </row>
    <row r="15" ht="15.25" spans="1:7">
      <c r="A15" s="1"/>
      <c r="B15" s="109" t="s">
        <v>709</v>
      </c>
      <c r="C15" s="110" t="s">
        <v>689</v>
      </c>
      <c r="D15" s="109" t="s">
        <v>710</v>
      </c>
      <c r="E15" s="1"/>
      <c r="G15" s="32"/>
    </row>
    <row r="16" spans="1:5">
      <c r="A16" s="1"/>
      <c r="B16" s="111" t="s">
        <v>711</v>
      </c>
      <c r="C16" s="112"/>
      <c r="D16" s="113"/>
      <c r="E16" s="1"/>
    </row>
    <row r="17" ht="15" spans="1:5">
      <c r="A17" s="1"/>
      <c r="B17" s="114" t="s">
        <v>282</v>
      </c>
      <c r="C17" s="103" t="str">
        <f>HYPERLINK("#"&amp;B17&amp;"!A1","R")</f>
        <v>R</v>
      </c>
      <c r="D17" s="115" t="s">
        <v>712</v>
      </c>
      <c r="E17" s="1"/>
    </row>
    <row r="18" spans="1:5">
      <c r="A18" s="1"/>
      <c r="B18" s="111" t="s">
        <v>713</v>
      </c>
      <c r="C18" s="112"/>
      <c r="D18" s="113"/>
      <c r="E18" s="1"/>
    </row>
    <row r="19" ht="15" spans="1:5">
      <c r="A19" s="1"/>
      <c r="B19" s="114" t="s">
        <v>25</v>
      </c>
      <c r="C19" s="103" t="str">
        <f>HYPERLINK("#"&amp;B19&amp;"!A1","R")</f>
        <v>R</v>
      </c>
      <c r="D19" s="115" t="s">
        <v>714</v>
      </c>
      <c r="E19" s="1"/>
    </row>
    <row r="20" ht="15" spans="1:5">
      <c r="A20" s="1"/>
      <c r="B20" s="114" t="s">
        <v>471</v>
      </c>
      <c r="C20" s="103" t="str">
        <f>HYPERLINK("#"&amp;B20&amp;"!A1","R")</f>
        <v>R</v>
      </c>
      <c r="D20" s="115" t="s">
        <v>715</v>
      </c>
      <c r="E20" s="1"/>
    </row>
    <row r="21" spans="1:5">
      <c r="A21" s="1"/>
      <c r="B21" s="111" t="s">
        <v>716</v>
      </c>
      <c r="C21" s="112"/>
      <c r="D21" s="113"/>
      <c r="E21" s="1"/>
    </row>
    <row r="22" ht="15" spans="1:5">
      <c r="A22" s="1"/>
      <c r="B22" s="114" t="s">
        <v>443</v>
      </c>
      <c r="C22" s="103" t="str">
        <f>HYPERLINK("#"&amp;B22&amp;"!A1","R")</f>
        <v>R</v>
      </c>
      <c r="D22" s="115" t="s">
        <v>717</v>
      </c>
      <c r="E22" s="1"/>
    </row>
    <row r="23" spans="1:5">
      <c r="A23" s="1"/>
      <c r="B23" s="111" t="s">
        <v>718</v>
      </c>
      <c r="C23" s="112"/>
      <c r="D23" s="113"/>
      <c r="E23" s="1"/>
    </row>
    <row r="24" ht="15" spans="1:5">
      <c r="A24" s="1"/>
      <c r="B24" s="114" t="b">
        <v>1</v>
      </c>
      <c r="C24" s="116"/>
      <c r="D24" s="115" t="s">
        <v>719</v>
      </c>
      <c r="E24" s="1"/>
    </row>
    <row r="25" ht="15" spans="1:5">
      <c r="A25" s="1"/>
      <c r="B25" s="117" t="b">
        <v>0</v>
      </c>
      <c r="C25" s="118"/>
      <c r="D25" s="119" t="s">
        <v>720</v>
      </c>
      <c r="E25" s="1"/>
    </row>
    <row r="26" ht="4.5" customHeight="1" spans="1:5">
      <c r="A26" s="1"/>
      <c r="B26" s="2"/>
      <c r="C26" s="3"/>
      <c r="D26" s="1"/>
      <c r="E26" s="1"/>
    </row>
    <row r="27" ht="42" customHeight="1" spans="1:5">
      <c r="A27" s="1"/>
      <c r="B27" s="5" t="s">
        <v>694</v>
      </c>
      <c r="C27" s="5"/>
      <c r="D27" s="108" t="s">
        <v>708</v>
      </c>
      <c r="E27" s="1"/>
    </row>
    <row r="28" ht="15.25" spans="1:7">
      <c r="A28" s="1"/>
      <c r="B28" s="109" t="s">
        <v>709</v>
      </c>
      <c r="C28" s="110" t="s">
        <v>689</v>
      </c>
      <c r="D28" s="109" t="s">
        <v>710</v>
      </c>
      <c r="E28" s="1"/>
      <c r="G28" s="32"/>
    </row>
    <row r="29" spans="1:5">
      <c r="A29" s="1"/>
      <c r="B29" s="111" t="s">
        <v>721</v>
      </c>
      <c r="C29" s="112"/>
      <c r="D29" s="113"/>
      <c r="E29" s="1"/>
    </row>
    <row r="30" ht="15" spans="1:5">
      <c r="A30" s="1"/>
      <c r="B30" s="114" t="s">
        <v>109</v>
      </c>
      <c r="C30" s="103" t="str">
        <f>HYPERLINK("#"&amp;B30&amp;"!A1","R")</f>
        <v>R</v>
      </c>
      <c r="D30" s="115" t="s">
        <v>722</v>
      </c>
      <c r="E30" s="1"/>
    </row>
    <row r="31" ht="15" spans="1:5">
      <c r="A31" s="1"/>
      <c r="B31" s="114" t="s">
        <v>111</v>
      </c>
      <c r="C31" s="103" t="str">
        <f>HYPERLINK("#"&amp;B31&amp;"!A1","R")</f>
        <v>R</v>
      </c>
      <c r="D31" s="115" t="s">
        <v>723</v>
      </c>
      <c r="E31" s="1"/>
    </row>
    <row r="32" ht="15" spans="1:5">
      <c r="A32" s="1"/>
      <c r="B32" s="114" t="s">
        <v>113</v>
      </c>
      <c r="C32" s="103" t="str">
        <f>HYPERLINK("#"&amp;B32&amp;"!A1","R")</f>
        <v>R</v>
      </c>
      <c r="D32" s="115" t="s">
        <v>724</v>
      </c>
      <c r="E32" s="1"/>
    </row>
    <row r="33" spans="1:5">
      <c r="A33" s="1"/>
      <c r="B33" s="111" t="s">
        <v>725</v>
      </c>
      <c r="C33" s="112"/>
      <c r="D33" s="113"/>
      <c r="E33" s="1"/>
    </row>
    <row r="34" ht="15" spans="1:5">
      <c r="A34" s="1"/>
      <c r="B34" s="114" t="s">
        <v>43</v>
      </c>
      <c r="C34" s="103" t="str">
        <f>HYPERLINK("#"&amp;B34&amp;"!A1","R")</f>
        <v>R</v>
      </c>
      <c r="D34" s="115" t="s">
        <v>726</v>
      </c>
      <c r="E34" s="1"/>
    </row>
    <row r="35" spans="1:5">
      <c r="A35" s="1"/>
      <c r="B35" s="114" t="s">
        <v>45</v>
      </c>
      <c r="C35" s="120"/>
      <c r="D35" s="115" t="s">
        <v>727</v>
      </c>
      <c r="E35" s="1"/>
    </row>
    <row r="36" spans="1:5">
      <c r="A36" s="1"/>
      <c r="B36" s="114" t="s">
        <v>639</v>
      </c>
      <c r="C36" s="120"/>
      <c r="D36" s="115" t="s">
        <v>728</v>
      </c>
      <c r="E36" s="1"/>
    </row>
    <row r="37" spans="1:5">
      <c r="A37" s="1"/>
      <c r="B37" s="114" t="s">
        <v>258</v>
      </c>
      <c r="C37" s="120"/>
      <c r="D37" s="115" t="s">
        <v>729</v>
      </c>
      <c r="E37" s="1"/>
    </row>
    <row r="38" spans="1:5">
      <c r="A38" s="1"/>
      <c r="B38" s="114" t="s">
        <v>267</v>
      </c>
      <c r="C38" s="120"/>
      <c r="D38" s="115" t="s">
        <v>730</v>
      </c>
      <c r="E38" s="1"/>
    </row>
    <row r="39" spans="1:5">
      <c r="A39" s="1"/>
      <c r="B39" s="111" t="s">
        <v>731</v>
      </c>
      <c r="C39" s="112"/>
      <c r="D39" s="113"/>
      <c r="E39" s="1"/>
    </row>
    <row r="40" spans="1:5">
      <c r="A40" s="1"/>
      <c r="B40" s="114" t="s">
        <v>400</v>
      </c>
      <c r="C40" s="120"/>
      <c r="D40" s="115" t="s">
        <v>732</v>
      </c>
      <c r="E40" s="1"/>
    </row>
    <row r="41" spans="1:5">
      <c r="A41" s="1"/>
      <c r="B41" s="114" t="s">
        <v>418</v>
      </c>
      <c r="C41" s="120"/>
      <c r="D41" s="115" t="s">
        <v>733</v>
      </c>
      <c r="E41" s="1"/>
    </row>
    <row r="42" spans="1:5">
      <c r="A42" s="1"/>
      <c r="B42" s="111" t="s">
        <v>734</v>
      </c>
      <c r="C42" s="112"/>
      <c r="D42" s="113"/>
      <c r="E42" s="1"/>
    </row>
    <row r="43" spans="1:5">
      <c r="A43" s="1"/>
      <c r="B43" s="114" t="s">
        <v>392</v>
      </c>
      <c r="C43" s="120"/>
      <c r="D43" s="115" t="s">
        <v>735</v>
      </c>
      <c r="E43" s="1"/>
    </row>
    <row r="44" spans="1:5">
      <c r="A44" s="1"/>
      <c r="B44" s="114" t="s">
        <v>394</v>
      </c>
      <c r="C44" s="120"/>
      <c r="D44" s="115" t="s">
        <v>736</v>
      </c>
      <c r="E44" s="1"/>
    </row>
    <row r="45" spans="1:5">
      <c r="A45" s="1"/>
      <c r="B45" s="114" t="s">
        <v>405</v>
      </c>
      <c r="C45" s="120"/>
      <c r="D45" s="115" t="s">
        <v>737</v>
      </c>
      <c r="E45" s="1"/>
    </row>
    <row r="46" spans="1:5">
      <c r="A46" s="1"/>
      <c r="B46" s="114" t="s">
        <v>407</v>
      </c>
      <c r="C46" s="120"/>
      <c r="D46" s="115" t="s">
        <v>738</v>
      </c>
      <c r="E46" s="1"/>
    </row>
    <row r="47" spans="1:5">
      <c r="A47" s="1"/>
      <c r="B47" s="111" t="s">
        <v>739</v>
      </c>
      <c r="C47" s="112"/>
      <c r="D47" s="113"/>
      <c r="E47" s="1"/>
    </row>
    <row r="48" spans="1:5">
      <c r="A48" s="1"/>
      <c r="B48" s="114" t="s">
        <v>362</v>
      </c>
      <c r="C48" s="120"/>
      <c r="D48" s="115" t="s">
        <v>740</v>
      </c>
      <c r="E48" s="1"/>
    </row>
    <row r="49" spans="1:5">
      <c r="A49" s="1"/>
      <c r="B49" s="114" t="s">
        <v>569</v>
      </c>
      <c r="C49" s="120"/>
      <c r="D49" s="115" t="s">
        <v>741</v>
      </c>
      <c r="E49" s="1"/>
    </row>
    <row r="50" ht="15" spans="1:5">
      <c r="A50" s="1"/>
      <c r="B50" s="114" t="s">
        <v>516</v>
      </c>
      <c r="C50" s="103" t="str">
        <f>HYPERLINK("#"&amp;B50&amp;"!A1","R")</f>
        <v>R</v>
      </c>
      <c r="D50" s="115" t="s">
        <v>742</v>
      </c>
      <c r="E50" s="1"/>
    </row>
    <row r="51" spans="1:5">
      <c r="A51" s="1"/>
      <c r="B51" s="111" t="s">
        <v>743</v>
      </c>
      <c r="C51" s="112"/>
      <c r="D51" s="113"/>
      <c r="E51" s="1"/>
    </row>
    <row r="52" spans="1:5">
      <c r="A52" s="1"/>
      <c r="B52" s="114" t="s">
        <v>744</v>
      </c>
      <c r="C52" s="120"/>
      <c r="D52" s="115" t="s">
        <v>745</v>
      </c>
      <c r="E52" s="1"/>
    </row>
    <row r="53" spans="1:5">
      <c r="A53" s="1"/>
      <c r="B53" s="111" t="s">
        <v>746</v>
      </c>
      <c r="C53" s="112"/>
      <c r="D53" s="113"/>
      <c r="E53" s="1"/>
    </row>
    <row r="54" spans="1:5">
      <c r="A54" s="1"/>
      <c r="B54" s="114" t="s">
        <v>476</v>
      </c>
      <c r="C54" s="120"/>
      <c r="D54" s="115" t="s">
        <v>747</v>
      </c>
      <c r="E54" s="1"/>
    </row>
    <row r="55" spans="1:5">
      <c r="A55" s="1"/>
      <c r="B55" s="114" t="s">
        <v>506</v>
      </c>
      <c r="C55" s="120"/>
      <c r="D55" s="115" t="s">
        <v>748</v>
      </c>
      <c r="E55" s="1"/>
    </row>
    <row r="56" spans="1:5">
      <c r="A56" s="1"/>
      <c r="B56" s="114" t="s">
        <v>478</v>
      </c>
      <c r="C56" s="120"/>
      <c r="D56" s="115" t="s">
        <v>749</v>
      </c>
      <c r="E56" s="1"/>
    </row>
    <row r="57" spans="1:5">
      <c r="A57" s="1"/>
      <c r="B57" s="111" t="s">
        <v>750</v>
      </c>
      <c r="C57" s="112"/>
      <c r="D57" s="113"/>
      <c r="E57" s="1"/>
    </row>
    <row r="58" spans="1:5">
      <c r="A58" s="1"/>
      <c r="B58" s="114" t="s">
        <v>652</v>
      </c>
      <c r="C58" s="120"/>
      <c r="D58" s="115" t="s">
        <v>751</v>
      </c>
      <c r="E58" s="1"/>
    </row>
    <row r="59" spans="1:5">
      <c r="A59" s="1"/>
      <c r="B59" s="114" t="s">
        <v>654</v>
      </c>
      <c r="C59" s="120"/>
      <c r="D59" s="115" t="s">
        <v>752</v>
      </c>
      <c r="E59" s="1"/>
    </row>
    <row r="60" spans="1:5">
      <c r="A60" s="1"/>
      <c r="B60" s="114" t="s">
        <v>656</v>
      </c>
      <c r="C60" s="120"/>
      <c r="D60" s="115" t="s">
        <v>753</v>
      </c>
      <c r="E60" s="1"/>
    </row>
    <row r="61" spans="1:5">
      <c r="A61" s="1"/>
      <c r="B61" s="114" t="s">
        <v>658</v>
      </c>
      <c r="C61" s="120"/>
      <c r="D61" s="115" t="s">
        <v>754</v>
      </c>
      <c r="E61" s="1"/>
    </row>
    <row r="62" spans="1:5">
      <c r="A62" s="1"/>
      <c r="B62" s="111" t="s">
        <v>755</v>
      </c>
      <c r="C62" s="112"/>
      <c r="D62" s="113"/>
      <c r="E62" s="1"/>
    </row>
    <row r="63" spans="1:5">
      <c r="A63" s="1"/>
      <c r="B63" s="114" t="s">
        <v>579</v>
      </c>
      <c r="C63" s="120"/>
      <c r="D63" s="115" t="s">
        <v>756</v>
      </c>
      <c r="E63" s="1"/>
    </row>
    <row r="64" spans="1:5">
      <c r="A64" s="1"/>
      <c r="B64" s="114" t="s">
        <v>581</v>
      </c>
      <c r="C64" s="120"/>
      <c r="D64" s="115" t="s">
        <v>756</v>
      </c>
      <c r="E64" s="1"/>
    </row>
    <row r="65" spans="1:5">
      <c r="A65" s="1"/>
      <c r="B65" s="114" t="s">
        <v>583</v>
      </c>
      <c r="C65" s="120"/>
      <c r="D65" s="115" t="s">
        <v>757</v>
      </c>
      <c r="E65" s="1"/>
    </row>
    <row r="66" spans="1:5">
      <c r="A66" s="1"/>
      <c r="B66" s="114" t="s">
        <v>758</v>
      </c>
      <c r="C66" s="120"/>
      <c r="D66" s="115" t="s">
        <v>757</v>
      </c>
      <c r="E66" s="1"/>
    </row>
    <row r="67" spans="1:5">
      <c r="A67" s="1"/>
      <c r="B67" s="111" t="s">
        <v>759</v>
      </c>
      <c r="C67" s="112"/>
      <c r="D67" s="113"/>
      <c r="E67" s="1"/>
    </row>
    <row r="68" spans="1:5">
      <c r="A68" s="1"/>
      <c r="B68" s="114" t="s">
        <v>41</v>
      </c>
      <c r="C68" s="120"/>
      <c r="D68" s="115" t="s">
        <v>760</v>
      </c>
      <c r="E68" s="1"/>
    </row>
    <row r="69" spans="1:5">
      <c r="A69" s="1"/>
      <c r="B69" s="114" t="s">
        <v>167</v>
      </c>
      <c r="C69" s="120"/>
      <c r="D69" s="115" t="s">
        <v>761</v>
      </c>
      <c r="E69" s="1"/>
    </row>
    <row r="70" spans="1:5">
      <c r="A70" s="1"/>
      <c r="B70" s="111" t="s">
        <v>762</v>
      </c>
      <c r="C70" s="112"/>
      <c r="D70" s="113"/>
      <c r="E70" s="1"/>
    </row>
    <row r="71" spans="1:5">
      <c r="A71" s="1"/>
      <c r="B71" s="114" t="s">
        <v>577</v>
      </c>
      <c r="C71" s="120"/>
      <c r="D71" s="115" t="s">
        <v>763</v>
      </c>
      <c r="E71" s="1"/>
    </row>
    <row r="72" spans="1:5">
      <c r="A72" s="1"/>
      <c r="B72" s="111" t="s">
        <v>764</v>
      </c>
      <c r="C72" s="112"/>
      <c r="D72" s="113"/>
      <c r="E72" s="1"/>
    </row>
    <row r="73" spans="1:5">
      <c r="A73" s="1"/>
      <c r="B73" s="114" t="s">
        <v>360</v>
      </c>
      <c r="C73" s="120"/>
      <c r="D73" s="115" t="s">
        <v>765</v>
      </c>
      <c r="E73" s="1"/>
    </row>
    <row r="74" spans="1:5">
      <c r="A74" s="1"/>
      <c r="B74" s="114" t="s">
        <v>563</v>
      </c>
      <c r="C74" s="120"/>
      <c r="D74" s="115" t="s">
        <v>766</v>
      </c>
      <c r="E74" s="1"/>
    </row>
    <row r="75" spans="1:5">
      <c r="A75" s="1"/>
      <c r="B75" s="111" t="s">
        <v>767</v>
      </c>
      <c r="C75" s="112"/>
      <c r="D75" s="113"/>
      <c r="E75" s="1"/>
    </row>
    <row r="76" spans="1:5">
      <c r="A76" s="1"/>
      <c r="B76" s="114" t="s">
        <v>240</v>
      </c>
      <c r="C76" s="120"/>
      <c r="D76" s="115" t="s">
        <v>768</v>
      </c>
      <c r="E76" s="1"/>
    </row>
    <row r="77" spans="1:5">
      <c r="A77" s="1"/>
      <c r="B77" s="114" t="s">
        <v>635</v>
      </c>
      <c r="C77" s="120"/>
      <c r="D77" s="115" t="s">
        <v>769</v>
      </c>
      <c r="E77" s="1"/>
    </row>
    <row r="78" spans="1:5">
      <c r="A78" s="1"/>
      <c r="B78" s="114" t="s">
        <v>567</v>
      </c>
      <c r="C78" s="120"/>
      <c r="D78" s="115" t="s">
        <v>770</v>
      </c>
      <c r="E78" s="1"/>
    </row>
    <row r="79" spans="1:5">
      <c r="A79" s="1"/>
      <c r="B79" s="114" t="s">
        <v>325</v>
      </c>
      <c r="C79" s="120"/>
      <c r="D79" s="115" t="s">
        <v>771</v>
      </c>
      <c r="E79" s="1"/>
    </row>
    <row r="80" spans="1:5">
      <c r="A80" s="1"/>
      <c r="B80" s="114" t="s">
        <v>372</v>
      </c>
      <c r="C80" s="120"/>
      <c r="D80" s="115" t="s">
        <v>772</v>
      </c>
      <c r="E80" s="1"/>
    </row>
    <row r="81" spans="1:5">
      <c r="A81" s="1"/>
      <c r="B81" s="114" t="s">
        <v>587</v>
      </c>
      <c r="C81" s="120"/>
      <c r="D81" s="115" t="s">
        <v>773</v>
      </c>
      <c r="E81" s="1"/>
    </row>
    <row r="82" spans="1:5">
      <c r="A82" s="1"/>
      <c r="B82" s="114" t="s">
        <v>546</v>
      </c>
      <c r="C82" s="120"/>
      <c r="D82" s="115" t="s">
        <v>774</v>
      </c>
      <c r="E82" s="1"/>
    </row>
    <row r="83" spans="1:5">
      <c r="A83" s="1"/>
      <c r="B83" s="111" t="s">
        <v>775</v>
      </c>
      <c r="C83" s="112"/>
      <c r="D83" s="113"/>
      <c r="E83" s="1"/>
    </row>
    <row r="84" spans="1:5">
      <c r="A84" s="1"/>
      <c r="B84" s="114" t="s">
        <v>265</v>
      </c>
      <c r="C84" s="120"/>
      <c r="D84" s="115" t="s">
        <v>776</v>
      </c>
      <c r="E84" s="1"/>
    </row>
    <row r="85" spans="1:5">
      <c r="A85" s="1"/>
      <c r="B85" s="114" t="s">
        <v>380</v>
      </c>
      <c r="C85" s="120"/>
      <c r="D85" s="115" t="s">
        <v>777</v>
      </c>
      <c r="E85" s="1"/>
    </row>
    <row r="86" spans="1:5">
      <c r="A86" s="1"/>
      <c r="B86" s="111" t="s">
        <v>778</v>
      </c>
      <c r="C86" s="112"/>
      <c r="D86" s="113"/>
      <c r="E86" s="1"/>
    </row>
    <row r="87" spans="1:5">
      <c r="A87" s="1"/>
      <c r="B87" s="114" t="s">
        <v>103</v>
      </c>
      <c r="C87" s="120"/>
      <c r="D87" s="115" t="s">
        <v>778</v>
      </c>
      <c r="E87" s="1"/>
    </row>
    <row r="88" spans="1:5">
      <c r="A88" s="1"/>
      <c r="B88" s="114" t="s">
        <v>474</v>
      </c>
      <c r="C88" s="120"/>
      <c r="D88" s="115" t="s">
        <v>778</v>
      </c>
      <c r="E88" s="1"/>
    </row>
    <row r="89" spans="1:5">
      <c r="A89" s="1"/>
      <c r="B89" s="114" t="s">
        <v>129</v>
      </c>
      <c r="C89" s="120"/>
      <c r="D89" s="115" t="s">
        <v>779</v>
      </c>
      <c r="E89" s="1"/>
    </row>
    <row r="90" spans="1:5">
      <c r="A90" s="1"/>
      <c r="B90" s="111" t="s">
        <v>780</v>
      </c>
      <c r="C90" s="112"/>
      <c r="D90" s="113"/>
      <c r="E90" s="1"/>
    </row>
    <row r="91" spans="1:5">
      <c r="A91" s="1"/>
      <c r="B91" s="114" t="s">
        <v>99</v>
      </c>
      <c r="C91" s="120"/>
      <c r="D91" s="115" t="s">
        <v>780</v>
      </c>
      <c r="E91" s="1"/>
    </row>
    <row r="92" spans="1:5">
      <c r="A92" s="1"/>
      <c r="B92" s="111" t="s">
        <v>781</v>
      </c>
      <c r="C92" s="112"/>
      <c r="D92" s="113"/>
      <c r="E92" s="1"/>
    </row>
    <row r="93" spans="1:5">
      <c r="A93" s="1"/>
      <c r="B93" s="114" t="s">
        <v>498</v>
      </c>
      <c r="C93" s="120"/>
      <c r="D93" s="115" t="s">
        <v>782</v>
      </c>
      <c r="E93" s="1"/>
    </row>
    <row r="94" spans="1:5">
      <c r="A94" s="1"/>
      <c r="B94" s="111" t="s">
        <v>783</v>
      </c>
      <c r="C94" s="112"/>
      <c r="D94" s="113"/>
      <c r="E94" s="1"/>
    </row>
    <row r="95" spans="1:5">
      <c r="A95" s="1"/>
      <c r="B95" s="114" t="s">
        <v>67</v>
      </c>
      <c r="C95" s="120"/>
      <c r="D95" s="115" t="s">
        <v>784</v>
      </c>
      <c r="E95" s="1"/>
    </row>
    <row r="96" spans="1:5">
      <c r="A96" s="1"/>
      <c r="B96" s="114" t="s">
        <v>131</v>
      </c>
      <c r="C96" s="120"/>
      <c r="D96" s="115" t="s">
        <v>785</v>
      </c>
      <c r="E96" s="1"/>
    </row>
    <row r="97" spans="1:5">
      <c r="A97" s="1"/>
      <c r="B97" s="114" t="s">
        <v>430</v>
      </c>
      <c r="C97" s="120"/>
      <c r="D97" s="115" t="s">
        <v>786</v>
      </c>
      <c r="E97" s="1"/>
    </row>
    <row r="98" spans="1:5">
      <c r="A98" s="1"/>
      <c r="B98" s="111" t="s">
        <v>787</v>
      </c>
      <c r="C98" s="112"/>
      <c r="D98" s="113"/>
      <c r="E98" s="1"/>
    </row>
    <row r="99" spans="1:5">
      <c r="A99" s="1"/>
      <c r="B99" s="114" t="s">
        <v>280</v>
      </c>
      <c r="C99" s="120"/>
      <c r="D99" s="115" t="s">
        <v>787</v>
      </c>
      <c r="E99" s="1"/>
    </row>
    <row r="100" spans="1:5">
      <c r="A100" s="1"/>
      <c r="B100" s="111" t="s">
        <v>788</v>
      </c>
      <c r="C100" s="112"/>
      <c r="D100" s="113"/>
      <c r="E100" s="1"/>
    </row>
    <row r="101" spans="1:5">
      <c r="A101" s="1"/>
      <c r="B101" s="114" t="s">
        <v>486</v>
      </c>
      <c r="C101" s="120"/>
      <c r="D101" s="115" t="s">
        <v>788</v>
      </c>
      <c r="E101" s="1"/>
    </row>
    <row r="102" spans="1:5">
      <c r="A102" s="1"/>
      <c r="B102" s="111" t="s">
        <v>789</v>
      </c>
      <c r="C102" s="112"/>
      <c r="D102" s="113"/>
      <c r="E102" s="1"/>
    </row>
    <row r="103" spans="1:5">
      <c r="A103" s="1"/>
      <c r="B103" s="114" t="s">
        <v>436</v>
      </c>
      <c r="C103" s="120"/>
      <c r="D103" s="115" t="s">
        <v>790</v>
      </c>
      <c r="E103" s="1"/>
    </row>
    <row r="104" spans="1:5">
      <c r="A104" s="1"/>
      <c r="B104" s="114" t="s">
        <v>438</v>
      </c>
      <c r="C104" s="120"/>
      <c r="D104" s="115" t="s">
        <v>791</v>
      </c>
      <c r="E104" s="1"/>
    </row>
    <row r="105" spans="1:5">
      <c r="A105" s="1"/>
      <c r="B105" s="114" t="s">
        <v>440</v>
      </c>
      <c r="C105" s="120"/>
      <c r="D105" s="115" t="s">
        <v>792</v>
      </c>
      <c r="E105" s="1"/>
    </row>
    <row r="106" spans="1:5">
      <c r="A106" s="1"/>
      <c r="B106" s="114" t="s">
        <v>793</v>
      </c>
      <c r="C106" s="120"/>
      <c r="D106" s="115" t="s">
        <v>794</v>
      </c>
      <c r="E106" s="1"/>
    </row>
    <row r="107" spans="1:5">
      <c r="A107" s="1"/>
      <c r="B107" s="111" t="s">
        <v>795</v>
      </c>
      <c r="C107" s="112"/>
      <c r="D107" s="113"/>
      <c r="E107" s="1"/>
    </row>
    <row r="108" spans="1:5">
      <c r="A108" s="1"/>
      <c r="B108" s="114" t="s">
        <v>384</v>
      </c>
      <c r="C108" s="120"/>
      <c r="D108" s="115" t="s">
        <v>795</v>
      </c>
      <c r="E108" s="1"/>
    </row>
    <row r="109" spans="1:5">
      <c r="A109" s="1"/>
      <c r="B109" s="114" t="s">
        <v>382</v>
      </c>
      <c r="C109" s="120"/>
      <c r="D109" s="115" t="s">
        <v>796</v>
      </c>
      <c r="E109" s="1"/>
    </row>
    <row r="110" spans="1:5">
      <c r="A110" s="1"/>
      <c r="B110" s="111" t="s">
        <v>797</v>
      </c>
      <c r="C110" s="112"/>
      <c r="D110" s="113"/>
      <c r="E110" s="1"/>
    </row>
    <row r="111" spans="1:5">
      <c r="A111" s="1"/>
      <c r="B111" s="114" t="s">
        <v>77</v>
      </c>
      <c r="C111" s="120"/>
      <c r="D111" s="115" t="s">
        <v>798</v>
      </c>
      <c r="E111" s="1"/>
    </row>
    <row r="112" spans="1:5">
      <c r="A112" s="1"/>
      <c r="B112" s="114" t="s">
        <v>799</v>
      </c>
      <c r="C112" s="120"/>
      <c r="D112" s="115" t="s">
        <v>800</v>
      </c>
      <c r="E112" s="1"/>
    </row>
    <row r="113" spans="1:5">
      <c r="A113" s="1"/>
      <c r="B113" s="114" t="s">
        <v>81</v>
      </c>
      <c r="C113" s="120"/>
      <c r="D113" s="115" t="s">
        <v>801</v>
      </c>
      <c r="E113" s="1"/>
    </row>
    <row r="114" spans="1:5">
      <c r="A114" s="1"/>
      <c r="B114" s="111" t="s">
        <v>802</v>
      </c>
      <c r="C114" s="112"/>
      <c r="D114" s="113"/>
      <c r="E114" s="1"/>
    </row>
    <row r="115" spans="1:5">
      <c r="A115" s="1"/>
      <c r="B115" s="114" t="s">
        <v>621</v>
      </c>
      <c r="C115" s="120"/>
      <c r="D115" s="115" t="s">
        <v>803</v>
      </c>
      <c r="E115" s="1"/>
    </row>
    <row r="116" spans="1:5">
      <c r="A116" s="1"/>
      <c r="B116" s="114" t="s">
        <v>629</v>
      </c>
      <c r="C116" s="120"/>
      <c r="D116" s="115" t="s">
        <v>804</v>
      </c>
      <c r="E116" s="1"/>
    </row>
    <row r="117" spans="1:5">
      <c r="A117" s="1"/>
      <c r="B117" s="114" t="s">
        <v>644</v>
      </c>
      <c r="C117" s="120"/>
      <c r="D117" s="115" t="s">
        <v>805</v>
      </c>
      <c r="E117" s="1"/>
    </row>
    <row r="118" spans="1:5">
      <c r="A118" s="1"/>
      <c r="B118" s="111" t="s">
        <v>806</v>
      </c>
      <c r="C118" s="112"/>
      <c r="D118" s="113"/>
      <c r="E118" s="1"/>
    </row>
    <row r="119" spans="1:5">
      <c r="A119" s="1"/>
      <c r="B119" s="114" t="s">
        <v>685</v>
      </c>
      <c r="C119" s="120"/>
      <c r="D119" s="115" t="s">
        <v>807</v>
      </c>
      <c r="E119" s="1"/>
    </row>
    <row r="120" spans="1:5">
      <c r="A120" s="1"/>
      <c r="B120" s="111" t="s">
        <v>808</v>
      </c>
      <c r="C120" s="112"/>
      <c r="D120" s="113"/>
      <c r="E120" s="1"/>
    </row>
    <row r="121" spans="1:5">
      <c r="A121" s="1"/>
      <c r="B121" s="114" t="s">
        <v>224</v>
      </c>
      <c r="C121" s="120"/>
      <c r="D121" s="115" t="s">
        <v>809</v>
      </c>
      <c r="E121" s="1"/>
    </row>
    <row r="122" spans="1:5">
      <c r="A122" s="1"/>
      <c r="B122" s="114" t="s">
        <v>230</v>
      </c>
      <c r="C122" s="120"/>
      <c r="D122" s="115" t="s">
        <v>810</v>
      </c>
      <c r="E122" s="1"/>
    </row>
    <row r="123" spans="1:5">
      <c r="A123" s="1"/>
      <c r="B123" s="114" t="s">
        <v>244</v>
      </c>
      <c r="C123" s="120"/>
      <c r="D123" s="115" t="s">
        <v>805</v>
      </c>
      <c r="E123" s="1"/>
    </row>
    <row r="124" spans="1:5">
      <c r="A124" s="1"/>
      <c r="B124" s="111" t="s">
        <v>811</v>
      </c>
      <c r="C124" s="112"/>
      <c r="D124" s="113"/>
      <c r="E124" s="1"/>
    </row>
    <row r="125" spans="1:5">
      <c r="A125" s="1"/>
      <c r="B125" s="114" t="s">
        <v>232</v>
      </c>
      <c r="C125" s="120"/>
      <c r="D125" s="115" t="s">
        <v>812</v>
      </c>
      <c r="E125" s="1"/>
    </row>
    <row r="126" spans="1:5">
      <c r="A126" s="1"/>
      <c r="B126" s="114" t="s">
        <v>234</v>
      </c>
      <c r="C126" s="120"/>
      <c r="D126" s="115" t="s">
        <v>813</v>
      </c>
      <c r="E126" s="1"/>
    </row>
    <row r="127" spans="1:5">
      <c r="A127" s="1"/>
      <c r="B127" s="111" t="s">
        <v>814</v>
      </c>
      <c r="C127" s="112"/>
      <c r="D127" s="113"/>
      <c r="E127" s="1"/>
    </row>
    <row r="128" spans="1:5">
      <c r="A128" s="1"/>
      <c r="B128" s="114" t="s">
        <v>217</v>
      </c>
      <c r="C128" s="120"/>
      <c r="D128" s="115" t="s">
        <v>815</v>
      </c>
      <c r="E128" s="1"/>
    </row>
    <row r="129" spans="1:5">
      <c r="A129" s="1"/>
      <c r="B129" s="111" t="s">
        <v>816</v>
      </c>
      <c r="C129" s="112"/>
      <c r="D129" s="113"/>
      <c r="E129" s="1"/>
    </row>
    <row r="130" spans="1:5">
      <c r="A130" s="1"/>
      <c r="B130" s="114" t="s">
        <v>250</v>
      </c>
      <c r="C130" s="120"/>
      <c r="D130" s="115" t="s">
        <v>817</v>
      </c>
      <c r="E130" s="1"/>
    </row>
    <row r="131" spans="1:5">
      <c r="A131" s="1"/>
      <c r="B131" s="114" t="s">
        <v>252</v>
      </c>
      <c r="C131" s="120"/>
      <c r="D131" s="115" t="s">
        <v>818</v>
      </c>
      <c r="E131" s="1"/>
    </row>
    <row r="132" spans="1:5">
      <c r="A132" s="1"/>
      <c r="B132" s="114" t="s">
        <v>254</v>
      </c>
      <c r="C132" s="120"/>
      <c r="D132" s="115" t="s">
        <v>819</v>
      </c>
      <c r="E132" s="1"/>
    </row>
    <row r="133" spans="1:5">
      <c r="A133" s="1"/>
      <c r="B133" s="111" t="s">
        <v>820</v>
      </c>
      <c r="C133" s="112"/>
      <c r="D133" s="113"/>
      <c r="E133" s="1"/>
    </row>
    <row r="134" spans="1:5">
      <c r="A134" s="1"/>
      <c r="B134" s="114" t="s">
        <v>57</v>
      </c>
      <c r="C134" s="120"/>
      <c r="D134" s="115" t="s">
        <v>821</v>
      </c>
      <c r="E134" s="1"/>
    </row>
    <row r="135" spans="1:5">
      <c r="A135" s="1"/>
      <c r="B135" s="114" t="s">
        <v>59</v>
      </c>
      <c r="C135" s="120"/>
      <c r="D135" s="115" t="s">
        <v>822</v>
      </c>
      <c r="E135" s="1"/>
    </row>
    <row r="136" spans="1:5">
      <c r="A136" s="1"/>
      <c r="B136" s="111" t="s">
        <v>823</v>
      </c>
      <c r="C136" s="112"/>
      <c r="D136" s="113"/>
      <c r="E136" s="1"/>
    </row>
    <row r="137" spans="1:5">
      <c r="A137" s="1"/>
      <c r="B137" s="117" t="s">
        <v>667</v>
      </c>
      <c r="C137" s="121"/>
      <c r="D137" s="119" t="s">
        <v>824</v>
      </c>
      <c r="E137" s="1"/>
    </row>
    <row r="138" ht="4.5" customHeight="1" spans="1:5">
      <c r="A138" s="1"/>
      <c r="B138" s="2"/>
      <c r="C138" s="3"/>
      <c r="D138" s="1"/>
      <c r="E138" s="1"/>
    </row>
    <row r="139" ht="42" customHeight="1" spans="1:5">
      <c r="A139" s="1"/>
      <c r="B139" s="5" t="s">
        <v>696</v>
      </c>
      <c r="C139" s="5"/>
      <c r="D139" s="108" t="s">
        <v>708</v>
      </c>
      <c r="E139" s="1"/>
    </row>
    <row r="140" ht="15.25" spans="1:7">
      <c r="A140" s="1"/>
      <c r="B140" s="109" t="s">
        <v>709</v>
      </c>
      <c r="C140" s="110" t="s">
        <v>689</v>
      </c>
      <c r="D140" s="109" t="s">
        <v>710</v>
      </c>
      <c r="E140" s="1"/>
      <c r="G140" s="32"/>
    </row>
    <row r="141" spans="1:5">
      <c r="A141" s="1"/>
      <c r="B141" s="111" t="s">
        <v>825</v>
      </c>
      <c r="C141" s="112"/>
      <c r="D141" s="113"/>
      <c r="E141" s="1"/>
    </row>
    <row r="142" spans="1:5">
      <c r="A142" s="1"/>
      <c r="B142" s="114" t="s">
        <v>29</v>
      </c>
      <c r="C142" s="120"/>
      <c r="D142" s="115" t="s">
        <v>826</v>
      </c>
      <c r="E142" s="1"/>
    </row>
    <row r="143" spans="1:5">
      <c r="A143" s="1"/>
      <c r="B143" s="114" t="s">
        <v>827</v>
      </c>
      <c r="C143" s="120"/>
      <c r="D143" s="115" t="s">
        <v>828</v>
      </c>
      <c r="E143" s="1"/>
    </row>
    <row r="144" spans="1:5">
      <c r="A144" s="1"/>
      <c r="B144" s="111" t="s">
        <v>829</v>
      </c>
      <c r="C144" s="112"/>
      <c r="D144" s="113"/>
      <c r="E144" s="1"/>
    </row>
    <row r="145" spans="1:5">
      <c r="A145" s="1"/>
      <c r="B145" s="114" t="s">
        <v>648</v>
      </c>
      <c r="C145" s="120"/>
      <c r="D145" s="115" t="s">
        <v>830</v>
      </c>
      <c r="E145" s="1"/>
    </row>
    <row r="146" spans="1:5">
      <c r="A146" s="1"/>
      <c r="B146" s="114" t="s">
        <v>388</v>
      </c>
      <c r="C146" s="120"/>
      <c r="D146" s="115" t="s">
        <v>831</v>
      </c>
      <c r="E146" s="1"/>
    </row>
    <row r="147" spans="1:5">
      <c r="A147" s="1"/>
      <c r="B147" s="114" t="s">
        <v>502</v>
      </c>
      <c r="C147" s="120"/>
      <c r="D147" s="115" t="s">
        <v>832</v>
      </c>
      <c r="E147" s="1"/>
    </row>
    <row r="148" spans="1:5">
      <c r="A148" s="1"/>
      <c r="B148" s="111" t="s">
        <v>833</v>
      </c>
      <c r="C148" s="112"/>
      <c r="D148" s="113"/>
      <c r="E148" s="1"/>
    </row>
    <row r="149" ht="15" spans="1:5">
      <c r="A149" s="1"/>
      <c r="B149" s="114" t="s">
        <v>650</v>
      </c>
      <c r="C149" s="103" t="str">
        <f>HYPERLINK("#"&amp;B149&amp;"!A1","R")</f>
        <v>R</v>
      </c>
      <c r="D149" s="115" t="s">
        <v>834</v>
      </c>
      <c r="E149" s="1"/>
    </row>
    <row r="150" spans="1:5">
      <c r="A150" s="1"/>
      <c r="B150" s="111" t="s">
        <v>835</v>
      </c>
      <c r="C150" s="112"/>
      <c r="D150" s="113"/>
      <c r="E150" s="1"/>
    </row>
    <row r="151" ht="15" spans="1:5">
      <c r="A151" s="1"/>
      <c r="B151" s="114" t="s">
        <v>369</v>
      </c>
      <c r="C151" s="103" t="str">
        <f>HYPERLINK("#"&amp;B151&amp;"!A1","R")</f>
        <v>R</v>
      </c>
      <c r="D151" s="115" t="s">
        <v>836</v>
      </c>
      <c r="E151" s="1"/>
    </row>
    <row r="152" spans="1:5">
      <c r="A152" s="1"/>
      <c r="B152" s="114" t="s">
        <v>371</v>
      </c>
      <c r="C152" s="120"/>
      <c r="D152" s="115" t="s">
        <v>837</v>
      </c>
      <c r="E152" s="1"/>
    </row>
    <row r="153" spans="1:5">
      <c r="A153" s="1"/>
      <c r="B153" s="111" t="s">
        <v>838</v>
      </c>
      <c r="C153" s="112"/>
      <c r="D153" s="113"/>
      <c r="E153" s="1"/>
    </row>
    <row r="154" ht="15" spans="1:5">
      <c r="A154" s="1"/>
      <c r="B154" s="114" t="s">
        <v>97</v>
      </c>
      <c r="C154" s="103" t="str">
        <f>HYPERLINK("#"&amp;B154&amp;"!A1","R")</f>
        <v>R</v>
      </c>
      <c r="D154" s="115" t="s">
        <v>839</v>
      </c>
      <c r="E154" s="1"/>
    </row>
    <row r="155" spans="1:5">
      <c r="A155" s="1"/>
      <c r="B155" s="111" t="s">
        <v>840</v>
      </c>
      <c r="C155" s="112"/>
      <c r="D155" s="113"/>
      <c r="E155" s="1"/>
    </row>
    <row r="156" ht="15" spans="1:5">
      <c r="A156" s="1"/>
      <c r="B156" s="114" t="s">
        <v>366</v>
      </c>
      <c r="C156" s="103" t="str">
        <f>HYPERLINK("#"&amp;B156&amp;"!A1","R")</f>
        <v>R</v>
      </c>
      <c r="D156" s="115" t="s">
        <v>841</v>
      </c>
      <c r="E156" s="1"/>
    </row>
    <row r="157" ht="15" spans="1:5">
      <c r="A157" s="1"/>
      <c r="B157" s="114" t="s">
        <v>368</v>
      </c>
      <c r="C157" s="116"/>
      <c r="D157" s="115"/>
      <c r="E157" s="1"/>
    </row>
    <row r="158" ht="15" spans="1:5">
      <c r="A158" s="1"/>
      <c r="B158" s="114" t="s">
        <v>531</v>
      </c>
      <c r="C158" s="103" t="str">
        <f>HYPERLINK("#"&amp;B158&amp;"!A1","R")</f>
        <v>R</v>
      </c>
      <c r="D158" s="115" t="s">
        <v>842</v>
      </c>
      <c r="E158" s="1"/>
    </row>
    <row r="159" spans="1:5">
      <c r="A159" s="1"/>
      <c r="B159" s="114" t="s">
        <v>533</v>
      </c>
      <c r="C159" s="120"/>
      <c r="D159" s="115"/>
      <c r="E159" s="1"/>
    </row>
    <row r="160" ht="15" spans="1:5">
      <c r="A160" s="1"/>
      <c r="B160" s="114" t="s">
        <v>402</v>
      </c>
      <c r="C160" s="103" t="str">
        <f>HYPERLINK("#"&amp;B160&amp;"!A1","R")</f>
        <v>R</v>
      </c>
      <c r="D160" s="115" t="s">
        <v>843</v>
      </c>
      <c r="E160" s="1"/>
    </row>
    <row r="161" spans="1:5">
      <c r="A161" s="1"/>
      <c r="B161" s="114" t="s">
        <v>404</v>
      </c>
      <c r="C161" s="120"/>
      <c r="D161" s="115" t="s">
        <v>844</v>
      </c>
      <c r="E161" s="1"/>
    </row>
    <row r="162" spans="1:5">
      <c r="A162" s="1"/>
      <c r="B162" s="111" t="s">
        <v>845</v>
      </c>
      <c r="C162" s="112"/>
      <c r="D162" s="113"/>
      <c r="E162" s="1"/>
    </row>
    <row r="163" spans="1:5">
      <c r="A163" s="1"/>
      <c r="B163" s="114" t="s">
        <v>226</v>
      </c>
      <c r="C163" s="120"/>
      <c r="D163" s="115" t="s">
        <v>846</v>
      </c>
      <c r="E163" s="1"/>
    </row>
    <row r="164" spans="1:5">
      <c r="A164" s="1"/>
      <c r="B164" s="114" t="s">
        <v>228</v>
      </c>
      <c r="C164" s="120"/>
      <c r="D164" s="115" t="s">
        <v>847</v>
      </c>
      <c r="E164" s="1"/>
    </row>
    <row r="165" spans="1:5">
      <c r="A165" s="1"/>
      <c r="B165" s="114" t="s">
        <v>551</v>
      </c>
      <c r="C165" s="120"/>
      <c r="D165" s="115" t="s">
        <v>848</v>
      </c>
      <c r="E165" s="1"/>
    </row>
    <row r="166" spans="1:5">
      <c r="A166" s="1"/>
      <c r="B166" s="114" t="s">
        <v>849</v>
      </c>
      <c r="C166" s="120"/>
      <c r="D166" s="115" t="s">
        <v>850</v>
      </c>
      <c r="E166" s="1"/>
    </row>
    <row r="167" spans="1:5">
      <c r="A167" s="1"/>
      <c r="B167" s="111" t="s">
        <v>851</v>
      </c>
      <c r="C167" s="112"/>
      <c r="D167" s="113"/>
      <c r="E167" s="1"/>
    </row>
    <row r="168" spans="1:5">
      <c r="A168" s="1"/>
      <c r="B168" s="114" t="s">
        <v>589</v>
      </c>
      <c r="C168" s="120"/>
      <c r="D168" s="115" t="s">
        <v>852</v>
      </c>
      <c r="E168" s="1"/>
    </row>
    <row r="169" spans="1:5">
      <c r="A169" s="1"/>
      <c r="B169" s="114" t="s">
        <v>524</v>
      </c>
      <c r="C169" s="120"/>
      <c r="D169" s="115" t="s">
        <v>853</v>
      </c>
      <c r="E169" s="1"/>
    </row>
    <row r="170" spans="1:5">
      <c r="A170" s="1"/>
      <c r="B170" s="114" t="s">
        <v>526</v>
      </c>
      <c r="C170" s="120"/>
      <c r="D170" s="115" t="s">
        <v>854</v>
      </c>
      <c r="E170" s="1"/>
    </row>
    <row r="171" spans="1:5">
      <c r="A171" s="1"/>
      <c r="B171" s="111" t="s">
        <v>855</v>
      </c>
      <c r="C171" s="112"/>
      <c r="D171" s="113"/>
      <c r="E171" s="1"/>
    </row>
    <row r="172" spans="1:5">
      <c r="A172" s="1"/>
      <c r="B172" s="114" t="s">
        <v>637</v>
      </c>
      <c r="C172" s="120"/>
      <c r="D172" s="115" t="s">
        <v>856</v>
      </c>
      <c r="E172" s="1"/>
    </row>
    <row r="173" spans="1:5">
      <c r="A173" s="1"/>
      <c r="B173" s="114" t="s">
        <v>85</v>
      </c>
      <c r="C173" s="120"/>
      <c r="D173" s="115" t="s">
        <v>857</v>
      </c>
      <c r="E173" s="1"/>
    </row>
    <row r="174" spans="1:5">
      <c r="A174" s="1"/>
      <c r="B174" s="111" t="s">
        <v>858</v>
      </c>
      <c r="C174" s="112"/>
      <c r="D174" s="113"/>
      <c r="E174" s="1"/>
    </row>
    <row r="175" spans="1:5">
      <c r="A175" s="1"/>
      <c r="B175" s="114" t="s">
        <v>87</v>
      </c>
      <c r="C175" s="120"/>
      <c r="D175" s="115" t="s">
        <v>859</v>
      </c>
      <c r="E175" s="1"/>
    </row>
    <row r="176" ht="15" spans="1:5">
      <c r="A176" s="1"/>
      <c r="B176" s="114" t="s">
        <v>75</v>
      </c>
      <c r="C176" s="103" t="str">
        <f>HYPERLINK("#"&amp;B176&amp;"!A1","R")</f>
        <v>R</v>
      </c>
      <c r="D176" s="115" t="s">
        <v>860</v>
      </c>
      <c r="E176" s="1"/>
    </row>
    <row r="177" spans="1:5">
      <c r="A177" s="1"/>
      <c r="B177" s="111" t="s">
        <v>861</v>
      </c>
      <c r="C177" s="112"/>
      <c r="D177" s="113"/>
      <c r="E177" s="1"/>
    </row>
    <row r="178" spans="1:5">
      <c r="A178" s="1"/>
      <c r="B178" s="114" t="s">
        <v>548</v>
      </c>
      <c r="C178" s="120"/>
      <c r="D178" s="115" t="s">
        <v>862</v>
      </c>
      <c r="E178" s="1"/>
    </row>
    <row r="179" spans="1:5">
      <c r="A179" s="1"/>
      <c r="B179" s="114" t="s">
        <v>177</v>
      </c>
      <c r="C179" s="120"/>
      <c r="D179" s="115" t="s">
        <v>863</v>
      </c>
      <c r="E179" s="1"/>
    </row>
    <row r="180" spans="1:5">
      <c r="A180" s="1"/>
      <c r="B180" s="114" t="s">
        <v>47</v>
      </c>
      <c r="C180" s="120"/>
      <c r="D180" s="115" t="s">
        <v>864</v>
      </c>
      <c r="E180" s="1"/>
    </row>
    <row r="181" spans="1:5">
      <c r="A181" s="1"/>
      <c r="B181" s="114" t="s">
        <v>236</v>
      </c>
      <c r="C181" s="120"/>
      <c r="D181" s="115" t="s">
        <v>865</v>
      </c>
      <c r="E181" s="1"/>
    </row>
    <row r="182" spans="1:5">
      <c r="A182" s="1"/>
      <c r="B182" s="114" t="s">
        <v>623</v>
      </c>
      <c r="C182" s="120"/>
      <c r="D182" s="115" t="s">
        <v>866</v>
      </c>
      <c r="E182" s="1"/>
    </row>
    <row r="183" spans="1:5">
      <c r="A183" s="1"/>
      <c r="B183" s="111" t="s">
        <v>867</v>
      </c>
      <c r="C183" s="112"/>
      <c r="D183" s="113"/>
      <c r="E183" s="1"/>
    </row>
    <row r="184" spans="1:5">
      <c r="A184" s="1"/>
      <c r="B184" s="114" t="s">
        <v>868</v>
      </c>
      <c r="C184" s="120"/>
      <c r="D184" s="115" t="s">
        <v>869</v>
      </c>
      <c r="E184" s="1"/>
    </row>
    <row r="185" spans="1:5">
      <c r="A185" s="1"/>
      <c r="B185" s="111" t="s">
        <v>870</v>
      </c>
      <c r="C185" s="112"/>
      <c r="D185" s="113"/>
      <c r="E185" s="1"/>
    </row>
    <row r="186" spans="1:5">
      <c r="A186" s="1"/>
      <c r="B186" s="114" t="s">
        <v>213</v>
      </c>
      <c r="C186" s="120"/>
      <c r="D186" s="115" t="s">
        <v>871</v>
      </c>
      <c r="E186" s="1"/>
    </row>
    <row r="187" spans="1:5">
      <c r="A187" s="1"/>
      <c r="B187" s="111" t="s">
        <v>872</v>
      </c>
      <c r="C187" s="112"/>
      <c r="D187" s="113"/>
      <c r="E187" s="1"/>
    </row>
    <row r="188" spans="1:5">
      <c r="A188" s="1"/>
      <c r="B188" s="114" t="s">
        <v>528</v>
      </c>
      <c r="C188" s="120"/>
      <c r="D188" s="115" t="s">
        <v>873</v>
      </c>
      <c r="E188" s="1"/>
    </row>
    <row r="189" spans="1:5">
      <c r="A189" s="1"/>
      <c r="B189" s="111" t="s">
        <v>874</v>
      </c>
      <c r="C189" s="112"/>
      <c r="D189" s="113"/>
      <c r="E189" s="1"/>
    </row>
    <row r="190" spans="1:5">
      <c r="A190" s="1"/>
      <c r="B190" s="114" t="s">
        <v>609</v>
      </c>
      <c r="C190" s="120"/>
      <c r="D190" s="115" t="s">
        <v>875</v>
      </c>
      <c r="E190" s="1"/>
    </row>
    <row r="191" spans="1:5">
      <c r="A191" s="1"/>
      <c r="B191" s="111" t="s">
        <v>876</v>
      </c>
      <c r="C191" s="112"/>
      <c r="D191" s="113"/>
      <c r="E191" s="1"/>
    </row>
    <row r="192" spans="1:5">
      <c r="A192" s="1"/>
      <c r="B192" s="117" t="s">
        <v>451</v>
      </c>
      <c r="C192" s="121"/>
      <c r="D192" s="119" t="s">
        <v>877</v>
      </c>
      <c r="E192" s="1"/>
    </row>
    <row r="193" ht="4.5" customHeight="1" spans="1:5">
      <c r="A193" s="1"/>
      <c r="B193" s="2"/>
      <c r="C193" s="3"/>
      <c r="D193" s="1"/>
      <c r="E193" s="1"/>
    </row>
    <row r="194" ht="42" customHeight="1" spans="1:5">
      <c r="A194" s="1"/>
      <c r="B194" s="5" t="s">
        <v>698</v>
      </c>
      <c r="C194" s="5"/>
      <c r="D194" s="108" t="s">
        <v>708</v>
      </c>
      <c r="E194" s="1"/>
    </row>
    <row r="195" ht="15.25" spans="1:7">
      <c r="A195" s="1"/>
      <c r="B195" s="109" t="s">
        <v>709</v>
      </c>
      <c r="C195" s="110" t="s">
        <v>689</v>
      </c>
      <c r="D195" s="109" t="s">
        <v>710</v>
      </c>
      <c r="E195" s="1"/>
      <c r="G195" s="32"/>
    </row>
    <row r="196" spans="1:5">
      <c r="A196" s="1"/>
      <c r="B196" s="111" t="s">
        <v>878</v>
      </c>
      <c r="C196" s="112"/>
      <c r="D196" s="113"/>
      <c r="E196" s="1"/>
    </row>
    <row r="197" ht="15" spans="1:5">
      <c r="A197" s="1"/>
      <c r="B197" s="114" t="s">
        <v>661</v>
      </c>
      <c r="C197" s="103" t="str">
        <f>HYPERLINK("#"&amp;B197&amp;"!A1","R")</f>
        <v>R</v>
      </c>
      <c r="D197" s="115" t="s">
        <v>879</v>
      </c>
      <c r="E197" s="1"/>
    </row>
    <row r="198" ht="15" spans="1:5">
      <c r="A198" s="1"/>
      <c r="B198" s="114" t="s">
        <v>274</v>
      </c>
      <c r="C198" s="103" t="str">
        <f>HYPERLINK("#"&amp;B198&amp;"!A1","R")</f>
        <v>R</v>
      </c>
      <c r="D198" s="115" t="s">
        <v>880</v>
      </c>
      <c r="E198" s="1"/>
    </row>
    <row r="199" ht="15" spans="1:5">
      <c r="A199" s="1"/>
      <c r="B199" s="114" t="s">
        <v>386</v>
      </c>
      <c r="C199" s="103" t="str">
        <f>HYPERLINK("#"&amp;B199&amp;"!A1","R")</f>
        <v>R</v>
      </c>
      <c r="D199" s="115" t="s">
        <v>881</v>
      </c>
      <c r="E199" s="1"/>
    </row>
    <row r="200" ht="15" spans="1:5">
      <c r="A200" s="1"/>
      <c r="B200" s="114"/>
      <c r="C200" s="116"/>
      <c r="D200" s="115" t="s">
        <v>882</v>
      </c>
      <c r="E200" s="1"/>
    </row>
    <row r="201" spans="1:5">
      <c r="A201" s="1"/>
      <c r="B201" s="111" t="s">
        <v>883</v>
      </c>
      <c r="C201" s="112"/>
      <c r="D201" s="113"/>
      <c r="E201" s="1"/>
    </row>
    <row r="202" ht="15" spans="1:5">
      <c r="A202" s="1"/>
      <c r="B202" s="114" t="s">
        <v>390</v>
      </c>
      <c r="C202" s="103" t="str">
        <f>HYPERLINK("#"&amp;B202&amp;"!A1","R")</f>
        <v>R</v>
      </c>
      <c r="D202" s="115" t="s">
        <v>884</v>
      </c>
      <c r="E202" s="1"/>
    </row>
    <row r="203" ht="15" spans="1:5">
      <c r="A203" s="1"/>
      <c r="B203" s="114" t="s">
        <v>469</v>
      </c>
      <c r="C203" s="103" t="str">
        <f>HYPERLINK("#"&amp;B203&amp;"!A1","R")</f>
        <v>R</v>
      </c>
      <c r="D203" s="115" t="s">
        <v>885</v>
      </c>
      <c r="E203" s="1"/>
    </row>
    <row r="204" ht="15" spans="1:5">
      <c r="A204" s="1"/>
      <c r="B204" s="114" t="s">
        <v>316</v>
      </c>
      <c r="C204" s="103" t="str">
        <f>HYPERLINK("#"&amp;B204&amp;"!A1","R")</f>
        <v>R</v>
      </c>
      <c r="D204" s="115" t="s">
        <v>886</v>
      </c>
      <c r="E204" s="1"/>
    </row>
    <row r="205" spans="1:5">
      <c r="A205" s="1"/>
      <c r="B205" s="114" t="s">
        <v>316</v>
      </c>
      <c r="C205" s="120"/>
      <c r="D205" s="115" t="s">
        <v>887</v>
      </c>
      <c r="E205" s="1"/>
    </row>
    <row r="206" spans="1:5">
      <c r="A206" s="1"/>
      <c r="B206" s="111" t="s">
        <v>888</v>
      </c>
      <c r="C206" s="112"/>
      <c r="D206" s="113"/>
      <c r="E206" s="1"/>
    </row>
    <row r="207" spans="1:5">
      <c r="A207" s="1"/>
      <c r="B207" s="114" t="s">
        <v>319</v>
      </c>
      <c r="C207" s="120"/>
      <c r="D207" s="115" t="s">
        <v>889</v>
      </c>
      <c r="E207" s="1"/>
    </row>
    <row r="208" spans="1:5">
      <c r="A208" s="1"/>
      <c r="B208" s="111" t="s">
        <v>890</v>
      </c>
      <c r="C208" s="112"/>
      <c r="D208" s="113"/>
      <c r="E208" s="1"/>
    </row>
    <row r="209" ht="15" spans="1:5">
      <c r="A209" s="1"/>
      <c r="B209" s="114" t="s">
        <v>83</v>
      </c>
      <c r="C209" s="103" t="str">
        <f>HYPERLINK("#"&amp;B209&amp;"!A1","R")</f>
        <v>R</v>
      </c>
      <c r="D209" s="115" t="s">
        <v>891</v>
      </c>
      <c r="E209" s="1"/>
    </row>
    <row r="210" spans="1:5">
      <c r="A210" s="1"/>
      <c r="B210" s="111" t="s">
        <v>892</v>
      </c>
      <c r="C210" s="112"/>
      <c r="D210" s="113"/>
      <c r="E210" s="1"/>
    </row>
    <row r="211" ht="15" spans="1:5">
      <c r="A211" s="1"/>
      <c r="B211" s="114" t="s">
        <v>19</v>
      </c>
      <c r="C211" s="103" t="str">
        <f>HYPERLINK("#"&amp;B211&amp;"!A1","R")</f>
        <v>R</v>
      </c>
      <c r="D211" s="115" t="s">
        <v>893</v>
      </c>
      <c r="E211" s="1"/>
    </row>
    <row r="212" spans="1:5">
      <c r="A212" s="1"/>
      <c r="B212" s="114" t="s">
        <v>894</v>
      </c>
      <c r="C212" s="120"/>
      <c r="D212" s="115" t="s">
        <v>895</v>
      </c>
      <c r="E212" s="1"/>
    </row>
    <row r="213" ht="15" spans="1:5">
      <c r="A213" s="1"/>
      <c r="B213" s="114" t="s">
        <v>896</v>
      </c>
      <c r="C213" s="103" t="str">
        <f t="shared" ref="C213:C214" si="0">HYPERLINK("#"&amp;B213&amp;"!A1","R")</f>
        <v>R</v>
      </c>
      <c r="D213" s="115" t="s">
        <v>897</v>
      </c>
      <c r="E213" s="1"/>
    </row>
    <row r="214" ht="15" spans="1:5">
      <c r="A214" s="1"/>
      <c r="B214" s="114" t="s">
        <v>542</v>
      </c>
      <c r="C214" s="103" t="str">
        <f t="shared" si="0"/>
        <v>R</v>
      </c>
      <c r="D214" s="115" t="s">
        <v>898</v>
      </c>
      <c r="E214" s="1"/>
    </row>
    <row r="215" spans="1:5">
      <c r="A215" s="1"/>
      <c r="B215" s="111" t="s">
        <v>899</v>
      </c>
      <c r="C215" s="112"/>
      <c r="D215" s="113"/>
      <c r="E215" s="1"/>
    </row>
    <row r="216" spans="1:5">
      <c r="A216" s="1"/>
      <c r="B216" s="114" t="s">
        <v>91</v>
      </c>
      <c r="C216" s="120"/>
      <c r="D216" s="115" t="s">
        <v>900</v>
      </c>
      <c r="E216" s="1"/>
    </row>
    <row r="217" spans="1:5">
      <c r="A217" s="1"/>
      <c r="B217" s="114" t="s">
        <v>544</v>
      </c>
      <c r="C217" s="120"/>
      <c r="D217" s="115" t="s">
        <v>545</v>
      </c>
      <c r="E217" s="1"/>
    </row>
    <row r="218" spans="1:5">
      <c r="A218" s="1"/>
      <c r="B218" s="114" t="s">
        <v>27</v>
      </c>
      <c r="C218" s="120"/>
      <c r="D218" s="115" t="s">
        <v>901</v>
      </c>
      <c r="E218" s="1"/>
    </row>
    <row r="219" spans="1:5">
      <c r="A219" s="1"/>
      <c r="B219" s="111" t="s">
        <v>902</v>
      </c>
      <c r="C219" s="112"/>
      <c r="D219" s="113"/>
      <c r="E219" s="1"/>
    </row>
    <row r="220" spans="1:5">
      <c r="A220" s="1"/>
      <c r="B220" s="114" t="s">
        <v>633</v>
      </c>
      <c r="C220" s="120"/>
      <c r="D220" s="115" t="s">
        <v>903</v>
      </c>
      <c r="E220" s="1"/>
    </row>
    <row r="221" spans="1:5">
      <c r="A221" s="1"/>
      <c r="B221" s="111" t="s">
        <v>904</v>
      </c>
      <c r="C221" s="112"/>
      <c r="D221" s="113"/>
      <c r="E221" s="1"/>
    </row>
    <row r="222" ht="15" spans="1:5">
      <c r="A222" s="1"/>
      <c r="B222" s="114" t="s">
        <v>278</v>
      </c>
      <c r="C222" s="103" t="str">
        <f t="shared" ref="C222" si="1">HYPERLINK("#"&amp;B222&amp;"!A1","R")</f>
        <v>R</v>
      </c>
      <c r="D222" s="115" t="s">
        <v>904</v>
      </c>
      <c r="E222" s="1"/>
    </row>
    <row r="223" spans="1:5">
      <c r="A223" s="1"/>
      <c r="B223" s="111" t="s">
        <v>905</v>
      </c>
      <c r="C223" s="112"/>
      <c r="D223" s="113"/>
      <c r="E223" s="1"/>
    </row>
    <row r="224" spans="1:5">
      <c r="A224" s="1"/>
      <c r="B224" s="117" t="s">
        <v>549</v>
      </c>
      <c r="C224" s="121"/>
      <c r="D224" s="119" t="s">
        <v>906</v>
      </c>
      <c r="E224" s="1"/>
    </row>
    <row r="225" ht="4.5" customHeight="1" spans="1:5">
      <c r="A225" s="1"/>
      <c r="B225" s="2"/>
      <c r="C225" s="3"/>
      <c r="D225" s="1"/>
      <c r="E225" s="1"/>
    </row>
    <row r="226" ht="42" customHeight="1" spans="1:5">
      <c r="A226" s="1"/>
      <c r="B226" s="5" t="s">
        <v>700</v>
      </c>
      <c r="C226" s="5"/>
      <c r="D226" s="108" t="s">
        <v>708</v>
      </c>
      <c r="E226" s="1"/>
    </row>
    <row r="227" ht="15.25" spans="1:7">
      <c r="A227" s="1"/>
      <c r="B227" s="109" t="s">
        <v>709</v>
      </c>
      <c r="C227" s="110" t="s">
        <v>689</v>
      </c>
      <c r="D227" s="109" t="s">
        <v>710</v>
      </c>
      <c r="E227" s="1"/>
      <c r="G227" s="32"/>
    </row>
    <row r="228" spans="1:5">
      <c r="A228" s="1"/>
      <c r="B228" s="111" t="s">
        <v>907</v>
      </c>
      <c r="C228" s="112"/>
      <c r="D228" s="113"/>
      <c r="E228" s="1"/>
    </row>
    <row r="229" ht="15" spans="1:5">
      <c r="A229" s="1"/>
      <c r="B229" s="114" t="s">
        <v>137</v>
      </c>
      <c r="C229" s="103" t="str">
        <f t="shared" ref="C229:C235" si="2">HYPERLINK("#"&amp;B229&amp;"!A1","R")</f>
        <v>R</v>
      </c>
      <c r="D229" s="115" t="s">
        <v>908</v>
      </c>
      <c r="E229" s="1"/>
    </row>
    <row r="230" ht="15" spans="1:5">
      <c r="A230" s="1"/>
      <c r="B230" s="114" t="s">
        <v>197</v>
      </c>
      <c r="C230" s="103" t="str">
        <f t="shared" si="2"/>
        <v>R</v>
      </c>
      <c r="D230" s="115" t="s">
        <v>909</v>
      </c>
      <c r="E230" s="1"/>
    </row>
    <row r="231" ht="15" spans="1:5">
      <c r="A231" s="1"/>
      <c r="B231" s="114" t="s">
        <v>669</v>
      </c>
      <c r="C231" s="103" t="str">
        <f t="shared" si="2"/>
        <v>R</v>
      </c>
      <c r="D231" s="115" t="s">
        <v>910</v>
      </c>
      <c r="E231" s="1"/>
    </row>
    <row r="232" spans="1:5">
      <c r="A232" s="1"/>
      <c r="B232" s="111" t="s">
        <v>911</v>
      </c>
      <c r="C232" s="112"/>
      <c r="D232" s="113"/>
      <c r="E232" s="1"/>
    </row>
    <row r="233" ht="15" spans="1:5">
      <c r="A233" s="1"/>
      <c r="B233" s="114" t="s">
        <v>432</v>
      </c>
      <c r="C233" s="103" t="str">
        <f t="shared" si="2"/>
        <v>R</v>
      </c>
      <c r="D233" s="115" t="s">
        <v>912</v>
      </c>
      <c r="E233" s="1"/>
    </row>
    <row r="234" ht="15" spans="1:5">
      <c r="A234" s="1"/>
      <c r="B234" s="114" t="s">
        <v>139</v>
      </c>
      <c r="C234" s="103" t="str">
        <f t="shared" si="2"/>
        <v>R</v>
      </c>
      <c r="D234" s="115" t="s">
        <v>913</v>
      </c>
      <c r="E234" s="1"/>
    </row>
    <row r="235" ht="15" spans="1:5">
      <c r="A235" s="1"/>
      <c r="B235" s="114" t="s">
        <v>147</v>
      </c>
      <c r="C235" s="103" t="str">
        <f t="shared" si="2"/>
        <v>R</v>
      </c>
      <c r="D235" s="115" t="s">
        <v>914</v>
      </c>
      <c r="E235" s="1"/>
    </row>
    <row r="236" spans="1:5">
      <c r="A236" s="1"/>
      <c r="B236" s="111" t="s">
        <v>915</v>
      </c>
      <c r="C236" s="112"/>
      <c r="D236" s="113"/>
      <c r="E236" s="1"/>
    </row>
    <row r="237" ht="15" spans="1:5">
      <c r="A237" s="1"/>
      <c r="B237" s="114" t="s">
        <v>677</v>
      </c>
      <c r="C237" s="116"/>
      <c r="D237" s="115" t="s">
        <v>916</v>
      </c>
      <c r="E237" s="1"/>
    </row>
    <row r="238" spans="1:5">
      <c r="A238" s="1"/>
      <c r="B238" s="111" t="s">
        <v>917</v>
      </c>
      <c r="C238" s="112"/>
      <c r="D238" s="113"/>
      <c r="E238" s="1"/>
    </row>
    <row r="239" ht="15" spans="1:5">
      <c r="A239" s="1"/>
      <c r="B239" s="114" t="s">
        <v>665</v>
      </c>
      <c r="C239" s="103" t="str">
        <f t="shared" ref="C239:C241" si="3">HYPERLINK("#"&amp;B239&amp;"!A1","R")</f>
        <v>R</v>
      </c>
      <c r="D239" s="115" t="s">
        <v>918</v>
      </c>
      <c r="E239" s="1"/>
    </row>
    <row r="240" spans="1:5">
      <c r="A240" s="1"/>
      <c r="B240" s="111" t="s">
        <v>919</v>
      </c>
      <c r="C240" s="112"/>
      <c r="D240" s="113"/>
      <c r="E240" s="1"/>
    </row>
    <row r="241" ht="15" spans="1:5">
      <c r="A241" s="1"/>
      <c r="B241" s="114" t="s">
        <v>141</v>
      </c>
      <c r="C241" s="103" t="str">
        <f t="shared" si="3"/>
        <v>R</v>
      </c>
      <c r="D241" s="115" t="s">
        <v>920</v>
      </c>
      <c r="E241" s="1"/>
    </row>
    <row r="242" spans="1:5">
      <c r="A242" s="1"/>
      <c r="B242" s="111" t="s">
        <v>921</v>
      </c>
      <c r="C242" s="112"/>
      <c r="D242" s="113"/>
      <c r="E242" s="1"/>
    </row>
    <row r="243" ht="15" spans="1:5">
      <c r="A243" s="1"/>
      <c r="B243" s="114" t="s">
        <v>625</v>
      </c>
      <c r="C243" s="116"/>
      <c r="D243" s="115" t="s">
        <v>922</v>
      </c>
      <c r="E243" s="1"/>
    </row>
    <row r="244" ht="15" spans="1:5">
      <c r="A244" s="1"/>
      <c r="B244" s="114" t="s">
        <v>627</v>
      </c>
      <c r="C244" s="116"/>
      <c r="D244" s="115" t="s">
        <v>923</v>
      </c>
      <c r="E244" s="1"/>
    </row>
    <row r="245" spans="1:5">
      <c r="A245" s="1"/>
      <c r="B245" s="111" t="s">
        <v>924</v>
      </c>
      <c r="C245" s="112"/>
      <c r="D245" s="113"/>
      <c r="E245" s="1"/>
    </row>
    <row r="246" ht="15" spans="1:5">
      <c r="A246" s="1"/>
      <c r="B246" s="114" t="s">
        <v>631</v>
      </c>
      <c r="C246" s="103" t="str">
        <f t="shared" ref="C246:C247" si="4">HYPERLINK("#"&amp;B246&amp;"!A1","R")</f>
        <v>R</v>
      </c>
      <c r="D246" s="115" t="s">
        <v>925</v>
      </c>
      <c r="E246" s="1"/>
    </row>
    <row r="247" ht="15" spans="1:5">
      <c r="A247" s="1"/>
      <c r="B247" s="114" t="s">
        <v>445</v>
      </c>
      <c r="C247" s="103" t="str">
        <f t="shared" si="4"/>
        <v>R</v>
      </c>
      <c r="D247" s="115" t="s">
        <v>926</v>
      </c>
      <c r="E247" s="1"/>
    </row>
    <row r="248" spans="1:5">
      <c r="A248" s="1"/>
      <c r="B248" s="111" t="s">
        <v>927</v>
      </c>
      <c r="C248" s="112"/>
      <c r="D248" s="113"/>
      <c r="E248" s="1"/>
    </row>
    <row r="249" ht="15" spans="1:5">
      <c r="A249" s="1"/>
      <c r="B249" s="114" t="s">
        <v>928</v>
      </c>
      <c r="C249" s="103" t="str">
        <f t="shared" ref="C249:C256" si="5">HYPERLINK("#"&amp;B249&amp;"!A1","R")</f>
        <v>R</v>
      </c>
      <c r="D249" s="115" t="s">
        <v>929</v>
      </c>
      <c r="E249" s="1"/>
    </row>
    <row r="250" ht="15" spans="1:5">
      <c r="A250" s="1"/>
      <c r="B250" s="114" t="s">
        <v>420</v>
      </c>
      <c r="C250" s="103" t="str">
        <f t="shared" si="5"/>
        <v>R</v>
      </c>
      <c r="D250" s="115" t="s">
        <v>930</v>
      </c>
      <c r="E250" s="1"/>
    </row>
    <row r="251" ht="15" spans="1:5">
      <c r="A251" s="1"/>
      <c r="B251" s="114" t="s">
        <v>145</v>
      </c>
      <c r="C251" s="103" t="str">
        <f t="shared" si="5"/>
        <v>R</v>
      </c>
      <c r="D251" s="115" t="s">
        <v>931</v>
      </c>
      <c r="E251" s="1"/>
    </row>
    <row r="252" ht="15" spans="1:5">
      <c r="A252" s="1"/>
      <c r="B252" s="114" t="s">
        <v>663</v>
      </c>
      <c r="C252" s="103" t="str">
        <f t="shared" si="5"/>
        <v>R</v>
      </c>
      <c r="D252" s="115" t="s">
        <v>932</v>
      </c>
      <c r="E252" s="1"/>
    </row>
    <row r="253" spans="1:5">
      <c r="A253" s="1"/>
      <c r="B253" s="111" t="s">
        <v>933</v>
      </c>
      <c r="C253" s="112"/>
      <c r="D253" s="113"/>
      <c r="E253" s="1"/>
    </row>
    <row r="254" ht="15" spans="1:5">
      <c r="A254" s="1"/>
      <c r="B254" s="114" t="s">
        <v>934</v>
      </c>
      <c r="C254" s="103" t="str">
        <f t="shared" si="5"/>
        <v>R</v>
      </c>
      <c r="D254" s="115" t="s">
        <v>935</v>
      </c>
      <c r="E254" s="1"/>
    </row>
    <row r="255" ht="15" spans="1:5">
      <c r="A255" s="1"/>
      <c r="B255" s="114" t="s">
        <v>936</v>
      </c>
      <c r="C255" s="103" t="str">
        <f t="shared" si="5"/>
        <v>R</v>
      </c>
      <c r="D255" s="115" t="s">
        <v>937</v>
      </c>
      <c r="E255" s="1"/>
    </row>
    <row r="256" ht="15" spans="1:5">
      <c r="A256" s="1"/>
      <c r="B256" s="117" t="s">
        <v>276</v>
      </c>
      <c r="C256" s="122" t="str">
        <f t="shared" si="5"/>
        <v>R</v>
      </c>
      <c r="D256" s="119" t="s">
        <v>938</v>
      </c>
      <c r="E256" s="1"/>
    </row>
    <row r="257" ht="4.5" customHeight="1" spans="1:5">
      <c r="A257" s="1"/>
      <c r="B257" s="2"/>
      <c r="C257" s="123"/>
      <c r="D257" s="1"/>
      <c r="E257" s="1"/>
    </row>
    <row r="258" ht="42" customHeight="1" spans="1:5">
      <c r="A258" s="1"/>
      <c r="B258" s="5" t="s">
        <v>702</v>
      </c>
      <c r="C258" s="5"/>
      <c r="D258" s="108" t="s">
        <v>708</v>
      </c>
      <c r="E258" s="1"/>
    </row>
    <row r="259" ht="15.25" spans="1:7">
      <c r="A259" s="1"/>
      <c r="B259" s="109" t="s">
        <v>709</v>
      </c>
      <c r="C259" s="110" t="s">
        <v>689</v>
      </c>
      <c r="D259" s="109" t="s">
        <v>710</v>
      </c>
      <c r="E259" s="1"/>
      <c r="G259" s="32"/>
    </row>
    <row r="260" spans="1:5">
      <c r="A260" s="1"/>
      <c r="B260" s="111" t="s">
        <v>939</v>
      </c>
      <c r="C260" s="112"/>
      <c r="D260" s="113"/>
      <c r="E260" s="1"/>
    </row>
    <row r="261" ht="15" spans="1:5">
      <c r="A261" s="1"/>
      <c r="B261" s="114" t="s">
        <v>333</v>
      </c>
      <c r="C261" s="103" t="str">
        <f t="shared" ref="C261:C271" si="6">HYPERLINK("#"&amp;B261&amp;"!A1","R")</f>
        <v>R</v>
      </c>
      <c r="D261" s="115"/>
      <c r="E261" s="1"/>
    </row>
    <row r="262" ht="15" spans="1:5">
      <c r="A262" s="1"/>
      <c r="B262" s="114" t="s">
        <v>337</v>
      </c>
      <c r="C262" s="103" t="str">
        <f t="shared" si="6"/>
        <v>R</v>
      </c>
      <c r="D262" s="115"/>
      <c r="E262" s="1"/>
    </row>
    <row r="263" ht="15" spans="1:5">
      <c r="A263" s="1"/>
      <c r="B263" s="114" t="s">
        <v>335</v>
      </c>
      <c r="C263" s="103" t="str">
        <f t="shared" si="6"/>
        <v>R</v>
      </c>
      <c r="D263" s="115"/>
      <c r="E263" s="1"/>
    </row>
    <row r="264" ht="15" spans="1:5">
      <c r="A264" s="1"/>
      <c r="B264" s="114" t="s">
        <v>343</v>
      </c>
      <c r="C264" s="103" t="str">
        <f t="shared" si="6"/>
        <v>R</v>
      </c>
      <c r="D264" s="115"/>
      <c r="E264" s="1"/>
    </row>
    <row r="265" ht="15" spans="1:5">
      <c r="A265" s="1"/>
      <c r="B265" s="114" t="s">
        <v>339</v>
      </c>
      <c r="C265" s="103" t="str">
        <f t="shared" si="6"/>
        <v>R</v>
      </c>
      <c r="D265" s="115"/>
      <c r="E265" s="1"/>
    </row>
    <row r="266" ht="15" spans="1:5">
      <c r="A266" s="1"/>
      <c r="B266" s="114" t="s">
        <v>349</v>
      </c>
      <c r="C266" s="103" t="str">
        <f t="shared" si="6"/>
        <v>R</v>
      </c>
      <c r="D266" s="115"/>
      <c r="E266" s="1"/>
    </row>
    <row r="267" ht="15" spans="1:5">
      <c r="A267" s="1"/>
      <c r="B267" s="114" t="s">
        <v>341</v>
      </c>
      <c r="C267" s="103" t="str">
        <f t="shared" si="6"/>
        <v>R</v>
      </c>
      <c r="D267" s="115"/>
      <c r="E267" s="1"/>
    </row>
    <row r="268" ht="15" spans="1:5">
      <c r="A268" s="1"/>
      <c r="B268" s="114" t="s">
        <v>355</v>
      </c>
      <c r="C268" s="103" t="str">
        <f t="shared" si="6"/>
        <v>R</v>
      </c>
      <c r="D268" s="115"/>
      <c r="E268" s="1"/>
    </row>
    <row r="269" ht="15" spans="1:5">
      <c r="A269" s="1"/>
      <c r="B269" s="114" t="s">
        <v>345</v>
      </c>
      <c r="C269" s="103" t="str">
        <f t="shared" si="6"/>
        <v>R</v>
      </c>
      <c r="D269" s="115"/>
      <c r="E269" s="1"/>
    </row>
    <row r="270" ht="15" spans="1:5">
      <c r="A270" s="1"/>
      <c r="B270" s="114" t="s">
        <v>347</v>
      </c>
      <c r="C270" s="103" t="str">
        <f t="shared" si="6"/>
        <v>R</v>
      </c>
      <c r="D270" s="115"/>
      <c r="E270" s="1"/>
    </row>
    <row r="271" ht="15" spans="1:5">
      <c r="A271" s="1"/>
      <c r="B271" s="114" t="s">
        <v>353</v>
      </c>
      <c r="C271" s="103" t="str">
        <f t="shared" si="6"/>
        <v>R</v>
      </c>
      <c r="D271" s="115"/>
      <c r="E271" s="1"/>
    </row>
    <row r="272" spans="1:5">
      <c r="A272" s="1"/>
      <c r="B272" s="111" t="s">
        <v>940</v>
      </c>
      <c r="C272" s="112"/>
      <c r="D272" s="113"/>
      <c r="E272" s="1"/>
    </row>
    <row r="273" ht="15" spans="1:5">
      <c r="A273" s="1"/>
      <c r="B273" s="114" t="s">
        <v>428</v>
      </c>
      <c r="C273" s="103" t="str">
        <f t="shared" ref="C273" si="7">HYPERLINK("#"&amp;B273&amp;"!A1","R")</f>
        <v>R</v>
      </c>
      <c r="D273" s="115"/>
      <c r="E273" s="1"/>
    </row>
    <row r="274" spans="1:5">
      <c r="A274" s="1"/>
      <c r="B274" s="111" t="s">
        <v>941</v>
      </c>
      <c r="C274" s="112"/>
      <c r="D274" s="113"/>
      <c r="E274" s="1"/>
    </row>
    <row r="275" ht="15" spans="1:5">
      <c r="A275" s="1"/>
      <c r="B275" s="114" t="s">
        <v>646</v>
      </c>
      <c r="C275" s="103" t="str">
        <f t="shared" ref="C275:C276" si="8">HYPERLINK("#"&amp;B275&amp;"!A1","R")</f>
        <v>R</v>
      </c>
      <c r="D275" s="115"/>
      <c r="E275" s="1"/>
    </row>
    <row r="276" ht="15" spans="1:5">
      <c r="A276" s="1"/>
      <c r="B276" s="114" t="s">
        <v>207</v>
      </c>
      <c r="C276" s="103" t="str">
        <f t="shared" si="8"/>
        <v>R</v>
      </c>
      <c r="D276" s="115"/>
      <c r="E276" s="1"/>
    </row>
    <row r="277" spans="1:5">
      <c r="A277" s="1"/>
      <c r="B277" s="111" t="s">
        <v>942</v>
      </c>
      <c r="C277" s="112"/>
      <c r="D277" s="113"/>
      <c r="E277" s="1"/>
    </row>
    <row r="278" ht="15" spans="1:5">
      <c r="A278" s="1"/>
      <c r="B278" s="114" t="s">
        <v>73</v>
      </c>
      <c r="C278" s="103" t="str">
        <f t="shared" ref="C278" si="9">HYPERLINK("#"&amp;B278&amp;"!A1","R")</f>
        <v>R</v>
      </c>
      <c r="D278" s="115"/>
      <c r="E278" s="1"/>
    </row>
    <row r="279" spans="1:5">
      <c r="A279" s="1"/>
      <c r="B279" s="111" t="s">
        <v>943</v>
      </c>
      <c r="C279" s="112"/>
      <c r="D279" s="113"/>
      <c r="E279" s="1"/>
    </row>
    <row r="280" ht="15" spans="1:5">
      <c r="A280" s="1"/>
      <c r="B280" s="114" t="s">
        <v>426</v>
      </c>
      <c r="C280" s="103" t="str">
        <f t="shared" ref="C280" si="10">HYPERLINK("#"&amp;B280&amp;"!A1","R")</f>
        <v>R</v>
      </c>
      <c r="D280" s="115"/>
      <c r="E280" s="1"/>
    </row>
    <row r="281" spans="1:5">
      <c r="A281" s="1"/>
      <c r="B281" s="111" t="s">
        <v>944</v>
      </c>
      <c r="C281" s="112"/>
      <c r="D281" s="113"/>
      <c r="E281" s="1"/>
    </row>
    <row r="282" ht="15" spans="1:5">
      <c r="A282" s="1"/>
      <c r="B282" s="114" t="s">
        <v>321</v>
      </c>
      <c r="C282" s="103" t="str">
        <f t="shared" ref="C282" si="11">HYPERLINK("#"&amp;B282&amp;"!A1","R")</f>
        <v>R</v>
      </c>
      <c r="D282" s="115"/>
      <c r="E282" s="1"/>
    </row>
    <row r="283" spans="1:5">
      <c r="A283" s="1"/>
      <c r="B283" s="111" t="s">
        <v>243</v>
      </c>
      <c r="C283" s="112"/>
      <c r="D283" s="113"/>
      <c r="E283" s="1"/>
    </row>
    <row r="284" ht="15" spans="1:5">
      <c r="A284" s="1"/>
      <c r="B284" s="117" t="s">
        <v>242</v>
      </c>
      <c r="C284" s="124" t="str">
        <f t="shared" ref="C284" si="12">HYPERLINK("#"&amp;B284&amp;"!A1","R")</f>
        <v>R</v>
      </c>
      <c r="D284" s="119"/>
      <c r="E284" s="1"/>
    </row>
    <row r="285" ht="4.5" customHeight="1" spans="1:5">
      <c r="A285" s="1"/>
      <c r="B285" s="2"/>
      <c r="C285" s="3"/>
      <c r="D285" s="1"/>
      <c r="E285" s="1"/>
    </row>
    <row r="286" ht="42" customHeight="1" spans="1:5">
      <c r="A286" s="1"/>
      <c r="B286" s="5" t="s">
        <v>704</v>
      </c>
      <c r="C286" s="5"/>
      <c r="D286" s="108" t="s">
        <v>708</v>
      </c>
      <c r="E286" s="1"/>
    </row>
    <row r="287" ht="15.25" spans="1:7">
      <c r="A287" s="1"/>
      <c r="B287" s="109" t="s">
        <v>709</v>
      </c>
      <c r="C287" s="110" t="s">
        <v>689</v>
      </c>
      <c r="D287" s="109" t="s">
        <v>710</v>
      </c>
      <c r="E287" s="1"/>
      <c r="G287" s="32"/>
    </row>
    <row r="288" spans="1:5">
      <c r="A288" s="1"/>
      <c r="B288" s="111" t="s">
        <v>945</v>
      </c>
      <c r="C288" s="112"/>
      <c r="D288" s="113"/>
      <c r="E288" s="1"/>
    </row>
    <row r="289" ht="15" spans="1:5">
      <c r="A289" s="1"/>
      <c r="B289" s="114" t="s">
        <v>593</v>
      </c>
      <c r="C289" s="103" t="str">
        <f t="shared" ref="C289:C293" si="13">HYPERLINK("#"&amp;B289&amp;"!A1","R")</f>
        <v>R</v>
      </c>
      <c r="D289" s="115" t="s">
        <v>946</v>
      </c>
      <c r="E289" s="1"/>
    </row>
    <row r="290" ht="15" spans="1:5">
      <c r="A290" s="1"/>
      <c r="B290" s="114" t="s">
        <v>595</v>
      </c>
      <c r="C290" s="103"/>
      <c r="D290" s="115" t="s">
        <v>947</v>
      </c>
      <c r="E290" s="1"/>
    </row>
    <row r="291" ht="15" spans="1:5">
      <c r="A291" s="1"/>
      <c r="B291" s="114" t="s">
        <v>115</v>
      </c>
      <c r="C291" s="103"/>
      <c r="D291" s="115" t="s">
        <v>948</v>
      </c>
      <c r="E291" s="1"/>
    </row>
    <row r="292" ht="15" spans="1:5">
      <c r="A292" s="1"/>
      <c r="B292" s="114" t="s">
        <v>949</v>
      </c>
      <c r="C292" s="103" t="str">
        <f t="shared" si="13"/>
        <v>R</v>
      </c>
      <c r="D292" s="115" t="s">
        <v>950</v>
      </c>
      <c r="E292" s="1"/>
    </row>
    <row r="293" ht="15" spans="1:5">
      <c r="A293" s="1"/>
      <c r="B293" s="114" t="s">
        <v>951</v>
      </c>
      <c r="C293" s="103" t="str">
        <f t="shared" si="13"/>
        <v>R</v>
      </c>
      <c r="D293" s="115" t="s">
        <v>952</v>
      </c>
      <c r="E293" s="1"/>
    </row>
    <row r="294" spans="1:5">
      <c r="A294" s="1"/>
      <c r="B294" s="111" t="s">
        <v>953</v>
      </c>
      <c r="C294" s="112"/>
      <c r="D294" s="113"/>
      <c r="E294" s="1"/>
    </row>
    <row r="295" ht="15" spans="1:5">
      <c r="A295" s="1"/>
      <c r="B295" s="114" t="s">
        <v>500</v>
      </c>
      <c r="C295" s="103"/>
      <c r="D295" s="115" t="s">
        <v>954</v>
      </c>
      <c r="E295" s="1"/>
    </row>
    <row r="296" ht="15" spans="1:5">
      <c r="A296" s="1"/>
      <c r="B296" s="114" t="s">
        <v>597</v>
      </c>
      <c r="C296" s="103" t="str">
        <f t="shared" ref="C296" si="14">HYPERLINK("#"&amp;B296&amp;"!A1","R")</f>
        <v>R</v>
      </c>
      <c r="D296" s="115" t="s">
        <v>955</v>
      </c>
      <c r="E296" s="1"/>
    </row>
    <row r="297" ht="15" spans="1:5">
      <c r="A297" s="1"/>
      <c r="B297" s="114" t="s">
        <v>599</v>
      </c>
      <c r="C297" s="103"/>
      <c r="D297" s="115" t="s">
        <v>956</v>
      </c>
      <c r="E297" s="1"/>
    </row>
    <row r="298" spans="1:5">
      <c r="A298" s="1"/>
      <c r="B298" s="111" t="s">
        <v>957</v>
      </c>
      <c r="C298" s="112"/>
      <c r="D298" s="113"/>
      <c r="E298" s="1"/>
    </row>
    <row r="299" ht="15" spans="1:5">
      <c r="A299" s="1"/>
      <c r="B299" s="114" t="s">
        <v>603</v>
      </c>
      <c r="C299" s="116"/>
      <c r="D299" s="115" t="s">
        <v>958</v>
      </c>
      <c r="E299" s="1"/>
    </row>
    <row r="300" ht="15" spans="1:5">
      <c r="A300" s="1"/>
      <c r="B300" s="114" t="s">
        <v>601</v>
      </c>
      <c r="C300" s="116"/>
      <c r="D300" s="115" t="s">
        <v>959</v>
      </c>
      <c r="E300" s="1"/>
    </row>
    <row r="301" ht="15" spans="1:5">
      <c r="A301" s="1"/>
      <c r="B301" s="114" t="s">
        <v>605</v>
      </c>
      <c r="C301" s="116"/>
      <c r="D301" s="115" t="s">
        <v>960</v>
      </c>
      <c r="E301" s="1"/>
    </row>
    <row r="302" spans="1:5">
      <c r="A302" s="1"/>
      <c r="B302" s="111" t="s">
        <v>961</v>
      </c>
      <c r="C302" s="112"/>
      <c r="D302" s="113"/>
      <c r="E302" s="1"/>
    </row>
    <row r="303" ht="15" spans="1:5">
      <c r="A303" s="1"/>
      <c r="B303" s="114" t="s">
        <v>591</v>
      </c>
      <c r="C303" s="116"/>
      <c r="D303" s="115" t="s">
        <v>961</v>
      </c>
      <c r="E303" s="1"/>
    </row>
    <row r="304" spans="1:5">
      <c r="A304" s="1"/>
      <c r="B304" s="111" t="s">
        <v>962</v>
      </c>
      <c r="C304" s="112"/>
      <c r="D304" s="113"/>
      <c r="E304" s="1"/>
    </row>
    <row r="305" ht="15" spans="1:5">
      <c r="A305" s="1"/>
      <c r="B305" s="114" t="s">
        <v>323</v>
      </c>
      <c r="C305" s="103" t="str">
        <f t="shared" ref="C305:C314" si="15">HYPERLINK("#"&amp;B305&amp;"!A1","R")</f>
        <v>R</v>
      </c>
      <c r="D305" s="115" t="s">
        <v>963</v>
      </c>
      <c r="E305" s="1"/>
    </row>
    <row r="306" ht="15" spans="1:5">
      <c r="A306" s="1"/>
      <c r="B306" s="114" t="s">
        <v>642</v>
      </c>
      <c r="C306" s="103" t="str">
        <f t="shared" si="15"/>
        <v>R</v>
      </c>
      <c r="D306" s="115" t="s">
        <v>964</v>
      </c>
      <c r="E306" s="1"/>
    </row>
    <row r="307" ht="15" spans="1:5">
      <c r="A307" s="1"/>
      <c r="B307" s="114" t="s">
        <v>538</v>
      </c>
      <c r="C307" s="103" t="str">
        <f t="shared" si="15"/>
        <v>R</v>
      </c>
      <c r="D307" s="115" t="s">
        <v>965</v>
      </c>
      <c r="E307" s="1"/>
    </row>
    <row r="308" ht="15" spans="1:5">
      <c r="A308" s="1"/>
      <c r="B308" s="114" t="s">
        <v>540</v>
      </c>
      <c r="C308" s="103" t="str">
        <f t="shared" si="15"/>
        <v>R</v>
      </c>
      <c r="D308" s="115" t="s">
        <v>966</v>
      </c>
      <c r="E308" s="1"/>
    </row>
    <row r="309" ht="15" spans="1:5">
      <c r="A309" s="1"/>
      <c r="B309" s="114" t="s">
        <v>536</v>
      </c>
      <c r="C309" s="103" t="str">
        <f t="shared" si="15"/>
        <v>R</v>
      </c>
      <c r="D309" s="115" t="s">
        <v>967</v>
      </c>
      <c r="E309" s="1"/>
    </row>
    <row r="310" ht="15" spans="1:5">
      <c r="A310" s="1"/>
      <c r="B310" s="114" t="s">
        <v>238</v>
      </c>
      <c r="C310" s="103" t="str">
        <f t="shared" si="15"/>
        <v>R</v>
      </c>
      <c r="D310" s="115" t="s">
        <v>968</v>
      </c>
      <c r="E310" s="1"/>
    </row>
    <row r="311" ht="15" spans="1:5">
      <c r="A311" s="1"/>
      <c r="B311" s="114" t="s">
        <v>969</v>
      </c>
      <c r="C311" s="103" t="str">
        <f t="shared" si="15"/>
        <v>R</v>
      </c>
      <c r="D311" s="115" t="s">
        <v>970</v>
      </c>
      <c r="E311" s="1"/>
    </row>
    <row r="312" ht="15" spans="1:5">
      <c r="A312" s="1"/>
      <c r="B312" s="114" t="s">
        <v>422</v>
      </c>
      <c r="C312" s="103" t="str">
        <f t="shared" si="15"/>
        <v>R</v>
      </c>
      <c r="D312" s="115" t="s">
        <v>971</v>
      </c>
      <c r="E312" s="1"/>
    </row>
    <row r="313" ht="15" spans="1:5">
      <c r="A313" s="1"/>
      <c r="B313" s="114" t="s">
        <v>211</v>
      </c>
      <c r="C313" s="103" t="str">
        <f t="shared" si="15"/>
        <v>R</v>
      </c>
      <c r="D313" s="115" t="s">
        <v>972</v>
      </c>
      <c r="E313" s="1"/>
    </row>
    <row r="314" ht="15" spans="1:5">
      <c r="A314" s="1"/>
      <c r="B314" s="114" t="s">
        <v>459</v>
      </c>
      <c r="C314" s="103" t="str">
        <f t="shared" si="15"/>
        <v>R</v>
      </c>
      <c r="D314" s="115" t="s">
        <v>973</v>
      </c>
      <c r="E314" s="1"/>
    </row>
    <row r="315" spans="1:5">
      <c r="A315" s="1"/>
      <c r="B315" s="111" t="s">
        <v>974</v>
      </c>
      <c r="C315" s="112"/>
      <c r="D315" s="113"/>
      <c r="E315" s="1"/>
    </row>
    <row r="316" ht="15" spans="1:5">
      <c r="A316" s="1"/>
      <c r="B316" s="114" t="s">
        <v>508</v>
      </c>
      <c r="C316" s="116"/>
      <c r="D316" s="115" t="s">
        <v>975</v>
      </c>
      <c r="E316" s="1"/>
    </row>
    <row r="317" ht="15" spans="1:5">
      <c r="A317" s="1"/>
      <c r="B317" s="114" t="s">
        <v>416</v>
      </c>
      <c r="C317" s="103" t="str">
        <f t="shared" ref="C317" si="16">HYPERLINK("#"&amp;B317&amp;"!A1","R")</f>
        <v>R</v>
      </c>
      <c r="D317" s="115" t="s">
        <v>976</v>
      </c>
      <c r="E317" s="1"/>
    </row>
    <row r="318" spans="1:5">
      <c r="A318" s="1"/>
      <c r="B318" s="111" t="s">
        <v>977</v>
      </c>
      <c r="C318" s="112"/>
      <c r="D318" s="113"/>
      <c r="E318" s="1"/>
    </row>
    <row r="319" ht="15" spans="1:5">
      <c r="A319" s="1"/>
      <c r="B319" s="114" t="s">
        <v>256</v>
      </c>
      <c r="C319" s="116"/>
      <c r="D319" s="115" t="s">
        <v>978</v>
      </c>
      <c r="E319" s="1"/>
    </row>
    <row r="320" ht="15" spans="1:5">
      <c r="A320" s="1"/>
      <c r="B320" s="114" t="s">
        <v>364</v>
      </c>
      <c r="C320" s="116"/>
      <c r="D320" s="115" t="s">
        <v>979</v>
      </c>
      <c r="E320" s="1"/>
    </row>
    <row r="321" spans="1:5">
      <c r="A321" s="1"/>
      <c r="B321" s="111" t="s">
        <v>980</v>
      </c>
      <c r="C321" s="112"/>
      <c r="D321" s="113"/>
      <c r="E321" s="1"/>
    </row>
    <row r="322" ht="15" spans="1:5">
      <c r="A322" s="1"/>
      <c r="B322" s="114" t="s">
        <v>9</v>
      </c>
      <c r="C322" s="103" t="str">
        <f t="shared" ref="C322:C323" si="17">HYPERLINK("#"&amp;B322&amp;"!A1","R")</f>
        <v>R</v>
      </c>
      <c r="D322" s="115" t="s">
        <v>981</v>
      </c>
      <c r="E322" s="1"/>
    </row>
    <row r="323" ht="15" spans="1:5">
      <c r="A323" s="1"/>
      <c r="B323" s="114" t="s">
        <v>557</v>
      </c>
      <c r="C323" s="103" t="str">
        <f t="shared" si="17"/>
        <v>R</v>
      </c>
      <c r="D323" s="115" t="s">
        <v>982</v>
      </c>
      <c r="E323" s="1"/>
    </row>
    <row r="324" spans="1:5">
      <c r="A324" s="1"/>
      <c r="B324" s="111" t="s">
        <v>983</v>
      </c>
      <c r="C324" s="112"/>
      <c r="D324" s="113"/>
      <c r="E324" s="1"/>
    </row>
    <row r="325" ht="15" spans="1:5">
      <c r="A325" s="1"/>
      <c r="B325" s="114" t="s">
        <v>219</v>
      </c>
      <c r="C325" s="116"/>
      <c r="D325" s="115" t="s">
        <v>984</v>
      </c>
      <c r="E325" s="1"/>
    </row>
    <row r="326" spans="1:5">
      <c r="A326" s="1"/>
      <c r="B326" s="114" t="s">
        <v>221</v>
      </c>
      <c r="C326" s="120"/>
      <c r="D326" s="115" t="s">
        <v>985</v>
      </c>
      <c r="E326" s="1"/>
    </row>
    <row r="327" spans="1:5">
      <c r="A327" s="1"/>
      <c r="B327" s="114" t="s">
        <v>480</v>
      </c>
      <c r="C327" s="120"/>
      <c r="D327" s="115" t="s">
        <v>986</v>
      </c>
      <c r="E327" s="1"/>
    </row>
    <row r="328" spans="1:5">
      <c r="A328" s="1"/>
      <c r="B328" s="114" t="s">
        <v>93</v>
      </c>
      <c r="C328" s="120"/>
      <c r="D328" s="115" t="s">
        <v>94</v>
      </c>
      <c r="E328" s="1"/>
    </row>
    <row r="329" spans="1:5">
      <c r="A329" s="1"/>
      <c r="B329" s="114" t="s">
        <v>424</v>
      </c>
      <c r="C329" s="120"/>
      <c r="D329" s="115" t="s">
        <v>987</v>
      </c>
      <c r="E329" s="1"/>
    </row>
    <row r="330" spans="1:5">
      <c r="A330" s="1"/>
      <c r="B330" s="111" t="s">
        <v>988</v>
      </c>
      <c r="C330" s="112"/>
      <c r="D330" s="113"/>
      <c r="E330" s="1"/>
    </row>
    <row r="331" spans="1:5">
      <c r="A331" s="1"/>
      <c r="B331" s="114" t="s">
        <v>555</v>
      </c>
      <c r="C331" s="120"/>
      <c r="D331" s="115" t="s">
        <v>988</v>
      </c>
      <c r="E331" s="1"/>
    </row>
    <row r="332" spans="1:5">
      <c r="A332" s="1"/>
      <c r="B332" s="111" t="s">
        <v>989</v>
      </c>
      <c r="C332" s="112"/>
      <c r="D332" s="113"/>
      <c r="E332" s="1"/>
    </row>
    <row r="333" spans="1:5">
      <c r="A333" s="1"/>
      <c r="B333" s="114" t="s">
        <v>573</v>
      </c>
      <c r="C333" s="120"/>
      <c r="D333" s="115" t="s">
        <v>989</v>
      </c>
      <c r="E333" s="1"/>
    </row>
    <row r="334" spans="1:5">
      <c r="A334" s="1"/>
      <c r="B334" s="114" t="s">
        <v>575</v>
      </c>
      <c r="C334" s="120"/>
      <c r="D334" s="115" t="s">
        <v>990</v>
      </c>
      <c r="E334" s="1"/>
    </row>
    <row r="335" spans="1:5">
      <c r="A335" s="1"/>
      <c r="B335" s="111" t="s">
        <v>991</v>
      </c>
      <c r="C335" s="112"/>
      <c r="D335" s="113"/>
      <c r="E335" s="1"/>
    </row>
    <row r="336" spans="1:5">
      <c r="A336" s="1"/>
      <c r="B336" s="114" t="s">
        <v>488</v>
      </c>
      <c r="C336" s="120"/>
      <c r="D336" s="115" t="s">
        <v>992</v>
      </c>
      <c r="E336" s="1"/>
    </row>
    <row r="337" spans="1:5">
      <c r="A337" s="1"/>
      <c r="B337" s="114" t="s">
        <v>215</v>
      </c>
      <c r="C337" s="120"/>
      <c r="D337" s="115" t="s">
        <v>993</v>
      </c>
      <c r="E337" s="1"/>
    </row>
    <row r="338" spans="1:5">
      <c r="A338" s="1"/>
      <c r="B338" s="111" t="s">
        <v>994</v>
      </c>
      <c r="C338" s="112"/>
      <c r="D338" s="113"/>
      <c r="E338" s="1"/>
    </row>
    <row r="339" spans="1:5">
      <c r="A339" s="1"/>
      <c r="B339" s="114" t="s">
        <v>376</v>
      </c>
      <c r="C339" s="120"/>
      <c r="D339" s="115" t="s">
        <v>995</v>
      </c>
      <c r="E339" s="1"/>
    </row>
    <row r="340" spans="1:5">
      <c r="A340" s="1"/>
      <c r="B340" s="114" t="s">
        <v>378</v>
      </c>
      <c r="C340" s="120"/>
      <c r="D340" s="115" t="s">
        <v>996</v>
      </c>
      <c r="E340" s="1"/>
    </row>
    <row r="341" spans="1:5">
      <c r="A341" s="1"/>
      <c r="B341" s="114" t="s">
        <v>997</v>
      </c>
      <c r="C341" s="120"/>
      <c r="D341" s="115" t="s">
        <v>998</v>
      </c>
      <c r="E341" s="1"/>
    </row>
    <row r="342" spans="1:5">
      <c r="A342" s="1"/>
      <c r="B342" s="111" t="s">
        <v>999</v>
      </c>
      <c r="C342" s="112"/>
      <c r="D342" s="113"/>
      <c r="E342" s="1"/>
    </row>
    <row r="343" spans="1:5">
      <c r="A343" s="1"/>
      <c r="B343" s="114" t="s">
        <v>1000</v>
      </c>
      <c r="C343" s="120"/>
      <c r="D343" s="115" t="s">
        <v>1001</v>
      </c>
      <c r="E343" s="1"/>
    </row>
    <row r="344" spans="1:5">
      <c r="A344" s="1"/>
      <c r="B344" s="111" t="s">
        <v>1002</v>
      </c>
      <c r="C344" s="112"/>
      <c r="D344" s="113"/>
      <c r="E344" s="1"/>
    </row>
    <row r="345" spans="1:5">
      <c r="A345" s="1"/>
      <c r="B345" s="114" t="s">
        <v>1003</v>
      </c>
      <c r="C345" s="120"/>
      <c r="D345" s="115" t="s">
        <v>1004</v>
      </c>
      <c r="E345" s="1"/>
    </row>
    <row r="346" spans="1:5">
      <c r="A346" s="1"/>
      <c r="B346" s="114" t="s">
        <v>163</v>
      </c>
      <c r="C346" s="120"/>
      <c r="D346" s="115" t="s">
        <v>164</v>
      </c>
      <c r="E346" s="1"/>
    </row>
    <row r="347" spans="1:5">
      <c r="A347" s="1"/>
      <c r="B347" s="111" t="s">
        <v>1005</v>
      </c>
      <c r="C347" s="112"/>
      <c r="D347" s="113"/>
      <c r="E347" s="1"/>
    </row>
    <row r="348" spans="1:5">
      <c r="A348" s="1"/>
      <c r="B348" s="114" t="s">
        <v>559</v>
      </c>
      <c r="C348" s="120"/>
      <c r="D348" s="115" t="s">
        <v>1006</v>
      </c>
      <c r="E348" s="1"/>
    </row>
    <row r="349" spans="1:5">
      <c r="A349" s="1"/>
      <c r="B349" s="114" t="s">
        <v>105</v>
      </c>
      <c r="C349" s="120"/>
      <c r="D349" s="115" t="s">
        <v>1007</v>
      </c>
      <c r="E349" s="1"/>
    </row>
    <row r="350" spans="1:5">
      <c r="A350" s="1"/>
      <c r="B350" s="114" t="s">
        <v>611</v>
      </c>
      <c r="C350" s="120"/>
      <c r="D350" s="115" t="s">
        <v>1008</v>
      </c>
      <c r="E350" s="1"/>
    </row>
    <row r="351" spans="1:5">
      <c r="A351" s="1"/>
      <c r="B351" s="111" t="s">
        <v>1009</v>
      </c>
      <c r="C351" s="112"/>
      <c r="D351" s="113"/>
      <c r="E351" s="1"/>
    </row>
    <row r="352" ht="15" spans="1:5">
      <c r="A352" s="1"/>
      <c r="B352" s="114" t="s">
        <v>31</v>
      </c>
      <c r="C352" s="116"/>
      <c r="D352" s="115" t="s">
        <v>1010</v>
      </c>
      <c r="E352" s="1"/>
    </row>
    <row r="353" ht="15" spans="1:5">
      <c r="A353" s="1"/>
      <c r="B353" s="114" t="s">
        <v>15</v>
      </c>
      <c r="C353" s="116"/>
      <c r="D353" s="115" t="s">
        <v>1011</v>
      </c>
      <c r="E353" s="1"/>
    </row>
    <row r="354" ht="15" spans="1:5">
      <c r="A354" s="1"/>
      <c r="B354" s="114" t="s">
        <v>35</v>
      </c>
      <c r="C354" s="116"/>
      <c r="D354" s="115" t="s">
        <v>1012</v>
      </c>
      <c r="E354" s="1"/>
    </row>
    <row r="355" ht="15" spans="1:5">
      <c r="A355" s="1"/>
      <c r="B355" s="114" t="s">
        <v>37</v>
      </c>
      <c r="C355" s="116"/>
      <c r="D355" s="115" t="s">
        <v>1013</v>
      </c>
      <c r="E355" s="1"/>
    </row>
    <row r="356" spans="1:5">
      <c r="A356" s="1"/>
      <c r="B356" s="111" t="s">
        <v>1014</v>
      </c>
      <c r="C356" s="112"/>
      <c r="D356" s="113"/>
      <c r="E356" s="1"/>
    </row>
    <row r="357" spans="1:5">
      <c r="A357" s="1"/>
      <c r="B357" s="114" t="s">
        <v>561</v>
      </c>
      <c r="C357" s="120"/>
      <c r="D357" s="115" t="s">
        <v>1015</v>
      </c>
      <c r="E357" s="1"/>
    </row>
    <row r="358" spans="1:5">
      <c r="A358" s="1"/>
      <c r="B358" s="114" t="s">
        <v>107</v>
      </c>
      <c r="C358" s="120"/>
      <c r="D358" s="115" t="s">
        <v>1016</v>
      </c>
      <c r="E358" s="1"/>
    </row>
    <row r="359" spans="1:5">
      <c r="A359" s="1"/>
      <c r="B359" s="114" t="s">
        <v>1017</v>
      </c>
      <c r="C359" s="120"/>
      <c r="D359" s="115" t="s">
        <v>1018</v>
      </c>
      <c r="E359" s="1"/>
    </row>
    <row r="360" spans="1:5">
      <c r="A360" s="1"/>
      <c r="B360" s="111" t="s">
        <v>1019</v>
      </c>
      <c r="C360" s="112"/>
      <c r="D360" s="113"/>
      <c r="E360" s="1"/>
    </row>
    <row r="361" ht="15" spans="1:5">
      <c r="A361" s="1"/>
      <c r="B361" s="114" t="s">
        <v>33</v>
      </c>
      <c r="C361" s="116"/>
      <c r="D361" s="115" t="s">
        <v>1020</v>
      </c>
      <c r="E361" s="1"/>
    </row>
    <row r="362" ht="15" spans="1:5">
      <c r="A362" s="1"/>
      <c r="B362" s="114" t="s">
        <v>17</v>
      </c>
      <c r="C362" s="116"/>
      <c r="D362" s="115" t="s">
        <v>1021</v>
      </c>
      <c r="E362" s="1"/>
    </row>
    <row r="363" ht="15" spans="1:5">
      <c r="A363" s="1"/>
      <c r="B363" s="114" t="s">
        <v>39</v>
      </c>
      <c r="C363" s="116"/>
      <c r="D363" s="115" t="s">
        <v>1022</v>
      </c>
      <c r="E363" s="1"/>
    </row>
    <row r="364" spans="1:5">
      <c r="A364" s="1"/>
      <c r="B364" s="111" t="s">
        <v>1023</v>
      </c>
      <c r="C364" s="112"/>
      <c r="D364" s="113"/>
      <c r="E364" s="1"/>
    </row>
    <row r="365" spans="1:5">
      <c r="A365" s="1"/>
      <c r="B365" s="114" t="s">
        <v>396</v>
      </c>
      <c r="C365" s="120"/>
      <c r="D365" s="115" t="s">
        <v>1024</v>
      </c>
      <c r="E365" s="1"/>
    </row>
    <row r="366" spans="1:5">
      <c r="A366" s="1"/>
      <c r="B366" s="114" t="s">
        <v>410</v>
      </c>
      <c r="C366" s="120"/>
      <c r="D366" s="115" t="s">
        <v>1025</v>
      </c>
      <c r="E366" s="1"/>
    </row>
    <row r="367" ht="15" spans="1:5">
      <c r="A367" s="1"/>
      <c r="B367" s="114" t="s">
        <v>414</v>
      </c>
      <c r="C367" s="116"/>
      <c r="D367" s="115" t="s">
        <v>1026</v>
      </c>
      <c r="E367" s="1"/>
    </row>
    <row r="368" spans="1:5">
      <c r="A368" s="1"/>
      <c r="B368" s="111" t="s">
        <v>1027</v>
      </c>
      <c r="C368" s="112"/>
      <c r="D368" s="113"/>
      <c r="E368" s="1"/>
    </row>
    <row r="369" ht="15" spans="1:5">
      <c r="A369" s="1"/>
      <c r="B369" s="114" t="s">
        <v>512</v>
      </c>
      <c r="C369" s="103" t="str">
        <f t="shared" ref="C369:C370" si="18">HYPERLINK("#"&amp;B369&amp;"!A1","R")</f>
        <v>R</v>
      </c>
      <c r="D369" s="115" t="s">
        <v>1028</v>
      </c>
      <c r="E369" s="1"/>
    </row>
    <row r="370" ht="15" spans="1:5">
      <c r="A370" s="1"/>
      <c r="B370" s="117" t="s">
        <v>514</v>
      </c>
      <c r="C370" s="122" t="str">
        <f t="shared" si="18"/>
        <v>R</v>
      </c>
      <c r="D370" s="119" t="s">
        <v>1029</v>
      </c>
      <c r="E370" s="1"/>
    </row>
    <row r="371" ht="4.5" customHeight="1" spans="1:5">
      <c r="A371" s="1"/>
      <c r="B371" s="2"/>
      <c r="C371" s="3"/>
      <c r="D371" s="1"/>
      <c r="E371" s="1"/>
    </row>
    <row r="372" ht="42" customHeight="1" spans="1:5">
      <c r="A372" s="1"/>
      <c r="B372" s="5" t="s">
        <v>706</v>
      </c>
      <c r="C372" s="5"/>
      <c r="D372" s="108" t="s">
        <v>708</v>
      </c>
      <c r="E372" s="1"/>
    </row>
    <row r="373" ht="15.25" spans="1:7">
      <c r="A373" s="1"/>
      <c r="B373" s="109" t="s">
        <v>709</v>
      </c>
      <c r="C373" s="110" t="s">
        <v>689</v>
      </c>
      <c r="D373" s="109" t="s">
        <v>710</v>
      </c>
      <c r="E373" s="1"/>
      <c r="G373" s="32"/>
    </row>
    <row r="374" spans="1:5">
      <c r="A374" s="1"/>
      <c r="B374" s="111" t="s">
        <v>1030</v>
      </c>
      <c r="C374" s="112"/>
      <c r="D374" s="113"/>
      <c r="E374" s="1"/>
    </row>
    <row r="375" spans="1:5">
      <c r="A375" s="1"/>
      <c r="B375" s="114" t="s">
        <v>484</v>
      </c>
      <c r="C375" s="120"/>
      <c r="D375" s="115" t="s">
        <v>1031</v>
      </c>
      <c r="E375" s="1"/>
    </row>
    <row r="376" spans="1:5">
      <c r="A376" s="1"/>
      <c r="B376" s="111" t="s">
        <v>1032</v>
      </c>
      <c r="C376" s="112"/>
      <c r="D376" s="113"/>
      <c r="E376" s="1"/>
    </row>
    <row r="377" spans="1:5">
      <c r="A377" s="1"/>
      <c r="B377" s="114" t="s">
        <v>490</v>
      </c>
      <c r="C377" s="120"/>
      <c r="D377" s="115" t="s">
        <v>1033</v>
      </c>
      <c r="E377" s="1"/>
    </row>
    <row r="378" spans="1:5">
      <c r="A378" s="1"/>
      <c r="B378" s="114" t="s">
        <v>135</v>
      </c>
      <c r="C378" s="120"/>
      <c r="D378" s="115" t="s">
        <v>1034</v>
      </c>
      <c r="E378" s="1"/>
    </row>
    <row r="379" spans="1:5">
      <c r="A379" s="1"/>
      <c r="B379" s="111" t="s">
        <v>1035</v>
      </c>
      <c r="C379" s="112"/>
      <c r="D379" s="113"/>
      <c r="E379" s="1"/>
    </row>
    <row r="380" spans="1:5">
      <c r="A380" s="1"/>
      <c r="B380" s="114" t="s">
        <v>329</v>
      </c>
      <c r="C380" s="120"/>
      <c r="D380" s="115" t="s">
        <v>1036</v>
      </c>
      <c r="E380" s="1"/>
    </row>
    <row r="381" spans="1:5">
      <c r="A381" s="1"/>
      <c r="B381" s="114" t="s">
        <v>133</v>
      </c>
      <c r="C381" s="120"/>
      <c r="D381" s="115" t="s">
        <v>1037</v>
      </c>
      <c r="E381" s="1"/>
    </row>
    <row r="382" spans="1:5">
      <c r="A382" s="1"/>
      <c r="B382" s="114" t="s">
        <v>351</v>
      </c>
      <c r="C382" s="120"/>
      <c r="D382" s="115" t="s">
        <v>1038</v>
      </c>
      <c r="E382" s="1"/>
    </row>
    <row r="383" spans="1:5">
      <c r="A383" s="1"/>
      <c r="B383" s="111" t="s">
        <v>1039</v>
      </c>
      <c r="C383" s="112"/>
      <c r="D383" s="113"/>
      <c r="E383" s="1"/>
    </row>
    <row r="384" spans="1:5">
      <c r="A384" s="1"/>
      <c r="B384" s="114" t="s">
        <v>504</v>
      </c>
      <c r="C384" s="120"/>
      <c r="D384" s="115" t="s">
        <v>1040</v>
      </c>
      <c r="E384" s="1"/>
    </row>
    <row r="385" spans="1:5">
      <c r="A385" s="1"/>
      <c r="B385" s="111" t="s">
        <v>1041</v>
      </c>
      <c r="C385" s="112"/>
      <c r="D385" s="113"/>
      <c r="E385" s="1"/>
    </row>
    <row r="386" spans="1:5">
      <c r="A386" s="1"/>
      <c r="B386" s="114" t="s">
        <v>246</v>
      </c>
      <c r="C386" s="120"/>
      <c r="D386" s="115" t="s">
        <v>1042</v>
      </c>
      <c r="E386" s="1"/>
    </row>
    <row r="387" spans="1:5">
      <c r="A387" s="1"/>
      <c r="B387" s="114" t="s">
        <v>248</v>
      </c>
      <c r="C387" s="120"/>
      <c r="D387" s="115" t="s">
        <v>1043</v>
      </c>
      <c r="E387" s="1"/>
    </row>
    <row r="388" spans="1:5">
      <c r="A388" s="1"/>
      <c r="B388" s="111" t="s">
        <v>1044</v>
      </c>
      <c r="C388" s="112"/>
      <c r="D388" s="113"/>
      <c r="E388" s="1"/>
    </row>
    <row r="389" spans="1:5">
      <c r="A389" s="1"/>
      <c r="B389" s="114" t="s">
        <v>447</v>
      </c>
      <c r="C389" s="120"/>
      <c r="D389" s="115" t="s">
        <v>1045</v>
      </c>
      <c r="E389" s="1"/>
    </row>
    <row r="390" spans="1:5">
      <c r="A390" s="1"/>
      <c r="B390" s="111" t="s">
        <v>1046</v>
      </c>
      <c r="C390" s="112"/>
      <c r="D390" s="113"/>
      <c r="E390" s="1"/>
    </row>
    <row r="391" spans="1:5">
      <c r="A391" s="1"/>
      <c r="B391" s="114" t="s">
        <v>518</v>
      </c>
      <c r="C391" s="120"/>
      <c r="D391" s="115" t="s">
        <v>1046</v>
      </c>
      <c r="E391" s="1"/>
    </row>
    <row r="392" spans="1:5">
      <c r="A392" s="1"/>
      <c r="B392" s="111" t="s">
        <v>1047</v>
      </c>
      <c r="C392" s="112"/>
      <c r="D392" s="113"/>
      <c r="E392" s="1"/>
    </row>
    <row r="393" spans="1:5">
      <c r="A393" s="1"/>
      <c r="B393" s="114" t="s">
        <v>1048</v>
      </c>
      <c r="C393" s="120"/>
      <c r="D393" s="115" t="s">
        <v>1049</v>
      </c>
      <c r="E393" s="1"/>
    </row>
    <row r="394" spans="1:5">
      <c r="A394" s="1"/>
      <c r="B394" s="114" t="s">
        <v>434</v>
      </c>
      <c r="C394" s="120"/>
      <c r="D394" s="115" t="s">
        <v>1050</v>
      </c>
      <c r="E394" s="1"/>
    </row>
    <row r="395" spans="1:5">
      <c r="A395" s="1"/>
      <c r="B395" s="111" t="s">
        <v>1051</v>
      </c>
      <c r="C395" s="112"/>
      <c r="D395" s="113"/>
      <c r="E395" s="1"/>
    </row>
    <row r="396" spans="1:5">
      <c r="A396" s="1"/>
      <c r="B396" s="114" t="s">
        <v>449</v>
      </c>
      <c r="C396" s="120"/>
      <c r="D396" s="115" t="s">
        <v>1052</v>
      </c>
      <c r="E396" s="1"/>
    </row>
    <row r="397" spans="1:5">
      <c r="A397" s="1"/>
      <c r="B397" s="114" t="s">
        <v>673</v>
      </c>
      <c r="C397" s="120"/>
      <c r="D397" s="115" t="s">
        <v>1053</v>
      </c>
      <c r="E397" s="1"/>
    </row>
    <row r="398" spans="1:5">
      <c r="A398" s="1"/>
      <c r="B398" s="111" t="s">
        <v>1054</v>
      </c>
      <c r="C398" s="112"/>
      <c r="D398" s="113"/>
      <c r="E398" s="1"/>
    </row>
    <row r="399" spans="1:5">
      <c r="A399" s="1"/>
      <c r="B399" s="114" t="s">
        <v>331</v>
      </c>
      <c r="C399" s="120"/>
      <c r="D399" s="115" t="s">
        <v>1055</v>
      </c>
      <c r="E399" s="1"/>
    </row>
    <row r="400" spans="1:5">
      <c r="A400" s="1"/>
      <c r="B400" s="114" t="s">
        <v>671</v>
      </c>
      <c r="C400" s="120"/>
      <c r="D400" s="115" t="s">
        <v>1056</v>
      </c>
      <c r="E400" s="1"/>
    </row>
    <row r="401" spans="1:5">
      <c r="A401" s="1"/>
      <c r="B401" s="114" t="s">
        <v>412</v>
      </c>
      <c r="C401" s="120"/>
      <c r="D401" s="115" t="s">
        <v>1057</v>
      </c>
      <c r="E401" s="1"/>
    </row>
    <row r="402" spans="1:5">
      <c r="A402" s="1"/>
      <c r="B402" s="111" t="s">
        <v>1058</v>
      </c>
      <c r="C402" s="112"/>
      <c r="D402" s="113"/>
      <c r="E402" s="1"/>
    </row>
    <row r="403" spans="1:5">
      <c r="A403" s="1"/>
      <c r="B403" s="114" t="s">
        <v>679</v>
      </c>
      <c r="C403" s="120"/>
      <c r="D403" s="115" t="s">
        <v>1059</v>
      </c>
      <c r="E403" s="1"/>
    </row>
    <row r="404" spans="1:5">
      <c r="A404" s="1"/>
      <c r="B404" s="114" t="s">
        <v>492</v>
      </c>
      <c r="C404" s="120"/>
      <c r="D404" s="115" t="s">
        <v>1060</v>
      </c>
      <c r="E404" s="1"/>
    </row>
    <row r="405" spans="1:5">
      <c r="A405" s="1"/>
      <c r="B405" s="114" t="s">
        <v>11</v>
      </c>
      <c r="C405" s="120"/>
      <c r="D405" s="115" t="s">
        <v>1061</v>
      </c>
      <c r="E405" s="1"/>
    </row>
    <row r="406" spans="1:5">
      <c r="A406" s="1"/>
      <c r="B406" s="111" t="s">
        <v>1062</v>
      </c>
      <c r="C406" s="112"/>
      <c r="D406" s="113"/>
      <c r="E406" s="1"/>
    </row>
    <row r="407" spans="1:5">
      <c r="A407" s="1"/>
      <c r="B407" s="114" t="s">
        <v>123</v>
      </c>
      <c r="C407" s="120"/>
      <c r="D407" s="115" t="s">
        <v>1063</v>
      </c>
      <c r="E407" s="1"/>
    </row>
    <row r="408" spans="1:5">
      <c r="A408" s="1"/>
      <c r="B408" s="114" t="s">
        <v>1064</v>
      </c>
      <c r="C408" s="120"/>
      <c r="D408" s="115" t="s">
        <v>1065</v>
      </c>
      <c r="E408" s="1"/>
    </row>
    <row r="409" spans="1:5">
      <c r="A409" s="1"/>
      <c r="B409" s="114" t="s">
        <v>119</v>
      </c>
      <c r="C409" s="120"/>
      <c r="D409" s="115" t="s">
        <v>1066</v>
      </c>
      <c r="E409" s="1"/>
    </row>
    <row r="410" spans="1:5">
      <c r="A410" s="1"/>
      <c r="B410" s="114" t="s">
        <v>125</v>
      </c>
      <c r="C410" s="120"/>
      <c r="D410" s="115" t="s">
        <v>1067</v>
      </c>
      <c r="E410" s="1"/>
    </row>
    <row r="411" spans="1:5">
      <c r="A411" s="1"/>
      <c r="B411" s="111" t="s">
        <v>1068</v>
      </c>
      <c r="C411" s="112"/>
      <c r="D411" s="113"/>
      <c r="E411" s="1"/>
    </row>
    <row r="412" spans="1:5">
      <c r="A412" s="1"/>
      <c r="B412" s="114" t="s">
        <v>191</v>
      </c>
      <c r="C412" s="120"/>
      <c r="D412" s="115"/>
      <c r="E412" s="1"/>
    </row>
    <row r="413" spans="1:5">
      <c r="A413" s="1"/>
      <c r="B413" s="114" t="s">
        <v>398</v>
      </c>
      <c r="C413" s="120"/>
      <c r="D413" s="115"/>
      <c r="E413" s="1"/>
    </row>
    <row r="414" spans="1:5">
      <c r="A414" s="1"/>
      <c r="B414" s="111" t="s">
        <v>1069</v>
      </c>
      <c r="C414" s="112"/>
      <c r="D414" s="113"/>
      <c r="E414" s="1"/>
    </row>
    <row r="415" spans="1:5">
      <c r="A415" s="1"/>
      <c r="B415" s="114" t="s">
        <v>463</v>
      </c>
      <c r="C415" s="120"/>
      <c r="D415" s="115"/>
      <c r="E415" s="1"/>
    </row>
    <row r="416" spans="1:5">
      <c r="A416" s="1"/>
      <c r="B416" s="114" t="s">
        <v>1070</v>
      </c>
      <c r="C416" s="120"/>
      <c r="D416" s="115"/>
      <c r="E416" s="1"/>
    </row>
    <row r="417" spans="1:5">
      <c r="A417" s="1"/>
      <c r="B417" s="111" t="s">
        <v>1071</v>
      </c>
      <c r="C417" s="112"/>
      <c r="D417" s="113"/>
      <c r="E417" s="1"/>
    </row>
    <row r="418" spans="1:5">
      <c r="A418" s="1"/>
      <c r="B418" s="114" t="s">
        <v>467</v>
      </c>
      <c r="C418" s="120"/>
      <c r="D418" s="115"/>
      <c r="E418" s="1"/>
    </row>
    <row r="419" spans="1:5">
      <c r="A419" s="1"/>
      <c r="B419" s="114" t="s">
        <v>1072</v>
      </c>
      <c r="C419" s="120"/>
      <c r="D419" s="115"/>
      <c r="E419" s="1"/>
    </row>
    <row r="420" spans="1:5">
      <c r="A420" s="1"/>
      <c r="B420" s="111" t="s">
        <v>1073</v>
      </c>
      <c r="C420" s="112"/>
      <c r="D420" s="113"/>
      <c r="E420" s="1"/>
    </row>
    <row r="421" spans="1:5">
      <c r="A421" s="1"/>
      <c r="B421" s="114" t="s">
        <v>1074</v>
      </c>
      <c r="C421" s="120"/>
      <c r="D421" s="115"/>
      <c r="E421" s="1"/>
    </row>
    <row r="422" spans="1:5">
      <c r="A422" s="1"/>
      <c r="B422" s="114" t="s">
        <v>496</v>
      </c>
      <c r="C422" s="120"/>
      <c r="D422" s="115"/>
      <c r="E422" s="1"/>
    </row>
    <row r="423" spans="1:5">
      <c r="A423" s="1"/>
      <c r="B423" s="114" t="s">
        <v>13</v>
      </c>
      <c r="C423" s="120"/>
      <c r="D423" s="115"/>
      <c r="E423" s="1"/>
    </row>
    <row r="424" spans="1:5">
      <c r="A424" s="1"/>
      <c r="B424" s="111" t="s">
        <v>1075</v>
      </c>
      <c r="C424" s="112"/>
      <c r="D424" s="113"/>
      <c r="E424" s="1"/>
    </row>
    <row r="425" spans="1:5">
      <c r="A425" s="1"/>
      <c r="B425" s="114" t="s">
        <v>681</v>
      </c>
      <c r="C425" s="120"/>
      <c r="D425" s="115"/>
      <c r="E425" s="1"/>
    </row>
    <row r="426" spans="1:5">
      <c r="A426" s="1"/>
      <c r="B426" s="114" t="s">
        <v>1076</v>
      </c>
      <c r="C426" s="120"/>
      <c r="D426" s="115"/>
      <c r="E426" s="1"/>
    </row>
    <row r="427" spans="1:5">
      <c r="A427" s="1"/>
      <c r="B427" s="114" t="s">
        <v>520</v>
      </c>
      <c r="C427" s="120"/>
      <c r="D427" s="115"/>
      <c r="E427" s="1"/>
    </row>
    <row r="428" spans="1:5">
      <c r="A428" s="1"/>
      <c r="B428" s="114" t="s">
        <v>494</v>
      </c>
      <c r="C428" s="120"/>
      <c r="D428" s="115"/>
      <c r="E428" s="1"/>
    </row>
    <row r="429" spans="1:5">
      <c r="A429" s="1"/>
      <c r="B429" s="114" t="s">
        <v>171</v>
      </c>
      <c r="C429" s="120"/>
      <c r="D429" s="115"/>
      <c r="E429" s="1"/>
    </row>
    <row r="430" spans="1:5">
      <c r="A430" s="1"/>
      <c r="B430" s="111" t="s">
        <v>1077</v>
      </c>
      <c r="C430" s="112"/>
      <c r="D430" s="113"/>
      <c r="E430" s="1"/>
    </row>
    <row r="431" spans="1:5">
      <c r="A431" s="1"/>
      <c r="B431" s="114" t="s">
        <v>619</v>
      </c>
      <c r="C431" s="120"/>
      <c r="D431" s="115"/>
      <c r="E431" s="1"/>
    </row>
    <row r="432" spans="1:5">
      <c r="A432" s="1"/>
      <c r="B432" s="114" t="s">
        <v>615</v>
      </c>
      <c r="C432" s="120"/>
      <c r="D432" s="115"/>
      <c r="E432" s="1"/>
    </row>
    <row r="433" spans="1:5">
      <c r="A433" s="1"/>
      <c r="B433" s="114" t="s">
        <v>1078</v>
      </c>
      <c r="C433" s="120"/>
      <c r="D433" s="115"/>
      <c r="E433" s="1"/>
    </row>
    <row r="434" spans="1:5">
      <c r="A434" s="1"/>
      <c r="B434" s="111" t="s">
        <v>1079</v>
      </c>
      <c r="C434" s="112"/>
      <c r="D434" s="113"/>
      <c r="E434" s="1"/>
    </row>
    <row r="435" spans="1:5">
      <c r="A435" s="1"/>
      <c r="B435" s="114" t="s">
        <v>179</v>
      </c>
      <c r="C435" s="120"/>
      <c r="D435" s="115"/>
      <c r="E435" s="1"/>
    </row>
    <row r="436" spans="1:5">
      <c r="A436" s="1"/>
      <c r="B436" s="114" t="s">
        <v>1080</v>
      </c>
      <c r="C436" s="120"/>
      <c r="D436" s="115"/>
      <c r="E436" s="1"/>
    </row>
    <row r="437" spans="1:5">
      <c r="A437" s="1"/>
      <c r="B437" s="111" t="s">
        <v>1081</v>
      </c>
      <c r="C437" s="112"/>
      <c r="D437" s="113"/>
      <c r="E437" s="1"/>
    </row>
    <row r="438" spans="1:5">
      <c r="A438" s="1"/>
      <c r="B438" s="114" t="s">
        <v>565</v>
      </c>
      <c r="C438" s="120"/>
      <c r="D438" s="115"/>
      <c r="E438" s="1"/>
    </row>
    <row r="439" spans="1:5">
      <c r="A439" s="1"/>
      <c r="B439" s="111" t="s">
        <v>1082</v>
      </c>
      <c r="C439" s="112"/>
      <c r="D439" s="113"/>
      <c r="E439" s="1"/>
    </row>
    <row r="440" spans="1:5">
      <c r="A440" s="1"/>
      <c r="B440" s="114" t="s">
        <v>149</v>
      </c>
      <c r="C440" s="120"/>
      <c r="D440" s="115"/>
      <c r="E440" s="1"/>
    </row>
    <row r="441" spans="1:5">
      <c r="A441" s="1"/>
      <c r="B441" s="111" t="s">
        <v>156</v>
      </c>
      <c r="C441" s="112"/>
      <c r="D441" s="113"/>
      <c r="E441" s="1"/>
    </row>
    <row r="442" spans="1:5">
      <c r="A442" s="1"/>
      <c r="B442" s="114" t="s">
        <v>155</v>
      </c>
      <c r="C442" s="120"/>
      <c r="D442" s="115"/>
      <c r="E442" s="1"/>
    </row>
    <row r="443" spans="1:5">
      <c r="A443" s="1"/>
      <c r="B443" s="114" t="s">
        <v>659</v>
      </c>
      <c r="C443" s="120"/>
      <c r="D443" s="115"/>
      <c r="E443" s="1"/>
    </row>
    <row r="444" spans="1:5">
      <c r="A444" s="1"/>
      <c r="B444" s="111" t="s">
        <v>1083</v>
      </c>
      <c r="C444" s="112"/>
      <c r="D444" s="113"/>
      <c r="E444" s="1"/>
    </row>
    <row r="445" spans="1:5">
      <c r="A445" s="1"/>
      <c r="B445" s="114" t="s">
        <v>607</v>
      </c>
      <c r="C445" s="120"/>
      <c r="D445" s="115"/>
      <c r="E445" s="1"/>
    </row>
    <row r="446" spans="1:5">
      <c r="A446" s="1"/>
      <c r="B446" s="111" t="s">
        <v>1084</v>
      </c>
      <c r="C446" s="112"/>
      <c r="D446" s="113"/>
      <c r="E446" s="1"/>
    </row>
    <row r="447" spans="1:5">
      <c r="A447" s="1"/>
      <c r="B447" s="114" t="s">
        <v>23</v>
      </c>
      <c r="C447" s="120"/>
      <c r="D447" s="115"/>
      <c r="E447" s="1"/>
    </row>
    <row r="448" spans="1:5">
      <c r="A448" s="1"/>
      <c r="B448" s="117" t="s">
        <v>21</v>
      </c>
      <c r="C448" s="121"/>
      <c r="D448" s="119"/>
      <c r="E448" s="1"/>
    </row>
    <row r="449" spans="1:7">
      <c r="A449" s="1"/>
      <c r="B449" s="109"/>
      <c r="C449" s="125"/>
      <c r="D449" s="109"/>
      <c r="E449" s="1"/>
      <c r="G449" s="32"/>
    </row>
  </sheetData>
  <mergeCells count="1">
    <mergeCell ref="B2:D2"/>
  </mergeCells>
  <hyperlinks>
    <hyperlink ref="D14" location="目录!A1" display="【返回顶部】"/>
    <hyperlink ref="D27" location="目录!A1" display="【返回顶部】"/>
    <hyperlink ref="D139" location="目录!A1" display="【返回顶部】"/>
    <hyperlink ref="D194" location="目录!A1" display="【返回顶部】"/>
    <hyperlink ref="D226" location="目录!A1" display="【返回顶部】"/>
    <hyperlink ref="D258" location="目录!A1" display="【返回顶部】"/>
    <hyperlink ref="D286" location="目录!A1" display="【返回顶部】"/>
    <hyperlink ref="D372" location="目录!A1" display="【返回顶部】"/>
    <hyperlink ref="C12" location="目录!A373" display="R"/>
    <hyperlink ref="C5" location="目录!A14" display="R"/>
    <hyperlink ref="C6" location="目录!A27" display="R"/>
    <hyperlink ref="C7" location="目录!A139" display="R"/>
    <hyperlink ref="C8" location="目录!A194" display="R"/>
    <hyperlink ref="C9" location="目录!A225" display="R"/>
    <hyperlink ref="C10" location="目录!A258" display="R"/>
    <hyperlink ref="C11" location="目录!A286" display="R"/>
  </hyperlinks>
  <pageMargins left="0.7" right="0.7" top="0.75" bottom="0.75" header="0.3" footer="0.3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278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1417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1418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1419</v>
      </c>
      <c r="E6" s="15"/>
      <c r="F6" s="15"/>
      <c r="G6" s="15"/>
      <c r="H6" s="15"/>
      <c r="I6" s="15"/>
      <c r="J6" s="15"/>
      <c r="K6" s="15"/>
      <c r="L6" s="35"/>
      <c r="M6" s="1"/>
    </row>
    <row r="7" ht="58.5" customHeight="1" spans="1:13">
      <c r="A7" s="1"/>
      <c r="B7" s="16" t="s">
        <v>1093</v>
      </c>
      <c r="C7" s="12"/>
      <c r="D7" s="17" t="s">
        <v>1420</v>
      </c>
      <c r="E7" s="18"/>
      <c r="F7" s="19" t="s">
        <v>1421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1422</v>
      </c>
      <c r="E8" s="18"/>
      <c r="F8" s="21" t="s">
        <v>1423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1424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1406</v>
      </c>
      <c r="D13" s="26" t="s">
        <v>1425</v>
      </c>
      <c r="E13" s="26" t="s">
        <v>1107</v>
      </c>
      <c r="F13" s="26"/>
      <c r="G13" s="26"/>
      <c r="M13" s="1"/>
    </row>
    <row r="14" ht="38.25" customHeight="1" spans="1:13">
      <c r="A14" s="1"/>
      <c r="C14" s="54" t="s">
        <v>1426</v>
      </c>
      <c r="D14" s="63" t="str">
        <f>HYPERLINK("#"&amp;C14&amp;"!A1",C14)</f>
        <v>目录</v>
      </c>
      <c r="E14" s="30" t="str">
        <f ca="1">_xlfn.FORMULATEXT(D14)</f>
        <v>=HYPERLINK("#"&amp;C14&amp;"!A1",C14)</v>
      </c>
      <c r="F14" s="31"/>
      <c r="G14" s="38"/>
      <c r="M14" s="1"/>
    </row>
    <row r="15" ht="38.25" customHeight="1" spans="1:13">
      <c r="A15" s="1"/>
      <c r="C15" s="54" t="s">
        <v>1427</v>
      </c>
      <c r="D15" s="63" t="str">
        <f>HYPERLINK(C15,"百度")</f>
        <v>百度</v>
      </c>
      <c r="E15" s="30" t="str">
        <f ca="1">_xlfn.FORMULATEXT(D15)</f>
        <v>=HYPERLINK(C15,"百度")</v>
      </c>
      <c r="F15" s="31"/>
      <c r="G15" s="38"/>
      <c r="M15" s="1"/>
    </row>
    <row r="16" ht="38.25" customHeight="1" spans="1:13">
      <c r="A16" s="1"/>
      <c r="C16" s="54" t="s">
        <v>1428</v>
      </c>
      <c r="D16" s="63" t="str">
        <f>HYPERLINK(C16,"A文件")</f>
        <v>A文件</v>
      </c>
      <c r="E16" s="30" t="str">
        <f ca="1">_xlfn.FORMULATEXT(D16)</f>
        <v>=HYPERLINK(C16,"A文件")</v>
      </c>
      <c r="F16" s="31"/>
      <c r="G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13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E13:G13"/>
    <mergeCell ref="E14:G14"/>
    <mergeCell ref="E15:G15"/>
    <mergeCell ref="E16:G16"/>
  </mergeCells>
  <hyperlinks>
    <hyperlink ref="C15" r:id="rId2" display="http://www.baidu.com"/>
  </hyperlink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137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1429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1430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1431</v>
      </c>
      <c r="E6" s="15"/>
      <c r="F6" s="15"/>
      <c r="G6" s="15"/>
      <c r="H6" s="15"/>
      <c r="I6" s="15"/>
      <c r="J6" s="15"/>
      <c r="K6" s="15"/>
      <c r="L6" s="35"/>
      <c r="M6" s="1"/>
    </row>
    <row r="7" ht="52.5" customHeight="1" spans="1:13">
      <c r="A7" s="1"/>
      <c r="B7" s="16" t="s">
        <v>1093</v>
      </c>
      <c r="C7" s="12"/>
      <c r="D7" s="17" t="s">
        <v>1432</v>
      </c>
      <c r="E7" s="18"/>
      <c r="F7" s="19" t="s">
        <v>1433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1434</v>
      </c>
      <c r="E8" s="18"/>
      <c r="F8" s="21" t="s">
        <v>1435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1436</v>
      </c>
      <c r="E9" s="18"/>
      <c r="F9" s="21" t="s">
        <v>1437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1438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1439</v>
      </c>
      <c r="D14" s="26" t="s">
        <v>1440</v>
      </c>
      <c r="E14" s="26" t="s">
        <v>1441</v>
      </c>
      <c r="F14" s="26" t="s">
        <v>1442</v>
      </c>
      <c r="G14" s="26"/>
      <c r="H14" s="26" t="s">
        <v>1107</v>
      </c>
      <c r="I14" s="26"/>
      <c r="J14" s="26"/>
      <c r="M14" s="1"/>
    </row>
    <row r="15" ht="38.25" customHeight="1" spans="1:13">
      <c r="A15" s="1"/>
      <c r="C15" s="54">
        <v>2018</v>
      </c>
      <c r="D15" s="54">
        <v>1</v>
      </c>
      <c r="E15" s="54">
        <v>1</v>
      </c>
      <c r="F15" s="48">
        <f>DATE(C15,D15,E15)</f>
        <v>43101</v>
      </c>
      <c r="G15" s="51"/>
      <c r="H15" s="30" t="str">
        <f ca="1">_xlfn.FORMULATEXT(F15)</f>
        <v>=DATE(C15,D15,E15)</v>
      </c>
      <c r="I15" s="31"/>
      <c r="J15" s="38"/>
      <c r="M15" s="1"/>
    </row>
    <row r="16" ht="38.25" customHeight="1" spans="1:13">
      <c r="A16" s="1"/>
      <c r="C16" s="54">
        <v>2018</v>
      </c>
      <c r="D16" s="54">
        <v>8</v>
      </c>
      <c r="E16" s="54">
        <v>31</v>
      </c>
      <c r="F16" s="48">
        <f t="shared" ref="F16:F17" si="0">DATE(C16,D16,E16)</f>
        <v>43343</v>
      </c>
      <c r="G16" s="51"/>
      <c r="H16" s="30" t="str">
        <f ca="1" t="shared" ref="H16:H17" si="1">_xlfn.FORMULATEXT(F16)</f>
        <v>=DATE(C16,D16,E16)</v>
      </c>
      <c r="I16" s="31"/>
      <c r="J16" s="38"/>
      <c r="M16" s="1"/>
    </row>
    <row r="17" ht="38.25" customHeight="1" spans="1:13">
      <c r="A17" s="1"/>
      <c r="C17" s="54">
        <v>2018</v>
      </c>
      <c r="D17" s="54">
        <v>9</v>
      </c>
      <c r="E17" s="54">
        <v>0</v>
      </c>
      <c r="F17" s="48">
        <f t="shared" si="0"/>
        <v>43343</v>
      </c>
      <c r="G17" s="51"/>
      <c r="H17" s="30" t="str">
        <f ca="1" t="shared" si="1"/>
        <v>=DATE(C17,D17,E17)</v>
      </c>
      <c r="I17" s="31"/>
      <c r="J17" s="38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9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F14:G14"/>
    <mergeCell ref="H14:J14"/>
    <mergeCell ref="F15:G15"/>
    <mergeCell ref="H15:J15"/>
    <mergeCell ref="F16:G16"/>
    <mergeCell ref="H16:J16"/>
    <mergeCell ref="F17:G17"/>
    <mergeCell ref="H17:J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197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1443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1444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1445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1446</v>
      </c>
      <c r="E7" s="18"/>
      <c r="F7" s="19" t="s">
        <v>1447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1448</v>
      </c>
      <c r="E8" s="18"/>
      <c r="F8" s="21" t="s">
        <v>1449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1438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1450</v>
      </c>
      <c r="D13" s="26"/>
      <c r="E13" s="59" t="s">
        <v>1451</v>
      </c>
      <c r="F13" s="26" t="s">
        <v>1450</v>
      </c>
      <c r="G13" s="26"/>
      <c r="H13" s="26" t="s">
        <v>1107</v>
      </c>
      <c r="I13" s="26"/>
      <c r="J13" s="26"/>
      <c r="M13" s="1"/>
    </row>
    <row r="14" ht="38.25" customHeight="1" spans="1:13">
      <c r="A14" s="1"/>
      <c r="C14" s="48">
        <v>43101</v>
      </c>
      <c r="D14" s="51"/>
      <c r="E14" s="54">
        <v>8</v>
      </c>
      <c r="F14" s="48">
        <f>EDATE(C14,E14)</f>
        <v>43344</v>
      </c>
      <c r="G14" s="51"/>
      <c r="H14" s="30" t="str">
        <f ca="1">_xlfn.FORMULATEXT(F14)</f>
        <v>=EDATE(C14,E14)</v>
      </c>
      <c r="I14" s="31"/>
      <c r="J14" s="38"/>
      <c r="M14" s="1"/>
    </row>
    <row r="15" ht="38.25" customHeight="1" spans="1:13">
      <c r="A15" s="1"/>
      <c r="C15" s="48">
        <v>43343</v>
      </c>
      <c r="D15" s="51"/>
      <c r="E15" s="54">
        <v>10</v>
      </c>
      <c r="F15" s="48">
        <f>EDATE(C15,E15)</f>
        <v>43646</v>
      </c>
      <c r="G15" s="51"/>
      <c r="H15" s="30" t="str">
        <f ca="1" t="shared" ref="H15:H16" si="0">_xlfn.FORMULATEXT(F15)</f>
        <v>=EDATE(C15,E15)</v>
      </c>
      <c r="I15" s="31"/>
      <c r="J15" s="38"/>
      <c r="M15" s="1"/>
    </row>
    <row r="16" ht="38.25" customHeight="1" spans="1:13">
      <c r="A16" s="1"/>
      <c r="C16" s="48">
        <v>43343</v>
      </c>
      <c r="D16" s="51"/>
      <c r="E16" s="54">
        <v>3.5</v>
      </c>
      <c r="F16" s="48">
        <f>EDATE(C16,E16)</f>
        <v>43434</v>
      </c>
      <c r="G16" s="51"/>
      <c r="H16" s="30" t="str">
        <f ca="1" t="shared" si="0"/>
        <v>=EDATE(C16,E16)</v>
      </c>
      <c r="I16" s="31"/>
      <c r="J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F13:G13"/>
    <mergeCell ref="H13:J13"/>
    <mergeCell ref="C14:D14"/>
    <mergeCell ref="F14:G14"/>
    <mergeCell ref="H14:J14"/>
    <mergeCell ref="C15:D15"/>
    <mergeCell ref="F15:G15"/>
    <mergeCell ref="H15:J15"/>
    <mergeCell ref="C16:D16"/>
    <mergeCell ref="F16:G16"/>
    <mergeCell ref="H16:J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669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1452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1453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1454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1455</v>
      </c>
      <c r="E7" s="18"/>
      <c r="F7" s="19" t="s">
        <v>1456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1457</v>
      </c>
      <c r="E8" s="18"/>
      <c r="F8" s="21" t="s">
        <v>1458</v>
      </c>
      <c r="G8" s="19"/>
      <c r="H8" s="19"/>
      <c r="I8" s="19"/>
      <c r="J8" s="19"/>
      <c r="K8" s="19"/>
      <c r="L8" s="36"/>
      <c r="M8" s="1"/>
    </row>
    <row r="9" ht="58.5" customHeight="1" spans="1:13">
      <c r="A9" s="1"/>
      <c r="B9" s="20" t="s">
        <v>1251</v>
      </c>
      <c r="C9" s="12"/>
      <c r="D9" s="17" t="s">
        <v>1459</v>
      </c>
      <c r="E9" s="18"/>
      <c r="F9" s="21" t="s">
        <v>1460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1461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1462</v>
      </c>
      <c r="D14" s="26"/>
      <c r="E14" s="26" t="s">
        <v>1463</v>
      </c>
      <c r="F14" s="26" t="s">
        <v>1464</v>
      </c>
      <c r="G14" s="26"/>
      <c r="H14" s="26" t="s">
        <v>1107</v>
      </c>
      <c r="I14" s="26"/>
      <c r="J14" s="26"/>
      <c r="L14" s="26" t="s">
        <v>1465</v>
      </c>
      <c r="M14" s="1"/>
    </row>
    <row r="15" ht="38.25" customHeight="1" spans="1:13">
      <c r="A15" s="1"/>
      <c r="C15" s="48">
        <v>43282</v>
      </c>
      <c r="D15" s="51"/>
      <c r="E15" s="54">
        <v>151</v>
      </c>
      <c r="F15" s="48">
        <f>WORKDAY(C15,E15)</f>
        <v>43493</v>
      </c>
      <c r="G15" s="51"/>
      <c r="H15" s="30" t="str">
        <f ca="1">_xlfn.FORMULATEXT(F15)</f>
        <v>=WORKDAY(C15,E15)</v>
      </c>
      <c r="I15" s="31"/>
      <c r="J15" s="38"/>
      <c r="L15" s="58">
        <v>43388</v>
      </c>
      <c r="M15" s="1"/>
    </row>
    <row r="16" ht="38.25" customHeight="1" spans="1:13">
      <c r="A16" s="1"/>
      <c r="C16" s="48">
        <v>43282</v>
      </c>
      <c r="D16" s="51"/>
      <c r="E16" s="54">
        <v>151</v>
      </c>
      <c r="F16" s="48">
        <f>WORKDAY(C16,E16,L15:L17)</f>
        <v>43496</v>
      </c>
      <c r="G16" s="51"/>
      <c r="H16" s="30" t="str">
        <f ca="1" t="shared" ref="H16" si="0">_xlfn.FORMULATEXT(F16)</f>
        <v>=WORKDAY(C16,E16,L15:L17)</v>
      </c>
      <c r="I16" s="31"/>
      <c r="J16" s="38"/>
      <c r="L16" s="58">
        <v>43389</v>
      </c>
      <c r="M16" s="1"/>
    </row>
    <row r="17" ht="38.25" customHeight="1" spans="1:13">
      <c r="A17" s="1"/>
      <c r="L17" s="58">
        <v>43390</v>
      </c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20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C14:D14"/>
    <mergeCell ref="F14:G14"/>
    <mergeCell ref="H14:J14"/>
    <mergeCell ref="C15:D15"/>
    <mergeCell ref="F15:G15"/>
    <mergeCell ref="H15:J15"/>
    <mergeCell ref="C16:D16"/>
    <mergeCell ref="F16:G16"/>
    <mergeCell ref="H16:J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432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1466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1467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1468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1455</v>
      </c>
      <c r="E7" s="18"/>
      <c r="F7" s="19" t="s">
        <v>1456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1469</v>
      </c>
      <c r="E8" s="18"/>
      <c r="F8" s="19" t="s">
        <v>1470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1459</v>
      </c>
      <c r="E9" s="18"/>
      <c r="F9" s="21" t="s">
        <v>1471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1461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1462</v>
      </c>
      <c r="D14" s="26"/>
      <c r="E14" s="26" t="s">
        <v>1464</v>
      </c>
      <c r="F14" s="26"/>
      <c r="G14" s="26" t="s">
        <v>1472</v>
      </c>
      <c r="H14" s="26" t="s">
        <v>1107</v>
      </c>
      <c r="I14" s="26"/>
      <c r="J14" s="26"/>
      <c r="L14" s="26" t="s">
        <v>1465</v>
      </c>
      <c r="M14" s="1"/>
    </row>
    <row r="15" ht="38.25" customHeight="1" spans="1:13">
      <c r="A15" s="1"/>
      <c r="C15" s="48">
        <v>43282</v>
      </c>
      <c r="D15" s="51"/>
      <c r="E15" s="48">
        <v>43493</v>
      </c>
      <c r="F15" s="51"/>
      <c r="G15" s="54">
        <f>NETWORKDAYS(C15,E15)</f>
        <v>151</v>
      </c>
      <c r="H15" s="30" t="str">
        <f ca="1">_xlfn.FORMULATEXT(G15)</f>
        <v>=NETWORKDAYS(C15,E15)</v>
      </c>
      <c r="I15" s="31"/>
      <c r="J15" s="38"/>
      <c r="L15" s="58">
        <v>43388</v>
      </c>
      <c r="M15" s="1"/>
    </row>
    <row r="16" ht="38.25" customHeight="1" spans="1:13">
      <c r="A16" s="1"/>
      <c r="C16" s="48">
        <v>43282</v>
      </c>
      <c r="D16" s="51"/>
      <c r="E16" s="48">
        <v>43493</v>
      </c>
      <c r="F16" s="51"/>
      <c r="G16" s="54">
        <f>NETWORKDAYS(C16,E16,L15:L17)</f>
        <v>148</v>
      </c>
      <c r="H16" s="30" t="str">
        <f ca="1">_xlfn.FORMULATEXT(G16)</f>
        <v>=NETWORKDAYS(C16,E16,L15:L17)</v>
      </c>
      <c r="I16" s="31"/>
      <c r="J16" s="38"/>
      <c r="L16" s="58">
        <v>43389</v>
      </c>
      <c r="M16" s="1"/>
    </row>
    <row r="17" ht="38.25" customHeight="1" spans="1:13">
      <c r="A17" s="1"/>
      <c r="L17" s="58">
        <v>43390</v>
      </c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20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C14:D14"/>
    <mergeCell ref="E14:F14"/>
    <mergeCell ref="H14:J14"/>
    <mergeCell ref="C15:D15"/>
    <mergeCell ref="E15:F15"/>
    <mergeCell ref="H15:J15"/>
    <mergeCell ref="C16:D16"/>
    <mergeCell ref="E16:F16"/>
    <mergeCell ref="H16:J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139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1473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1474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1475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1455</v>
      </c>
      <c r="E7" s="18"/>
      <c r="F7" s="19" t="s">
        <v>1456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1469</v>
      </c>
      <c r="E8" s="18"/>
      <c r="F8" s="19" t="s">
        <v>1470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1476</v>
      </c>
      <c r="E9" s="18"/>
      <c r="F9" s="21" t="s">
        <v>1477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1461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1462</v>
      </c>
      <c r="D14" s="26"/>
      <c r="E14" s="26" t="s">
        <v>1478</v>
      </c>
      <c r="F14" s="26"/>
      <c r="G14" s="26" t="s">
        <v>1479</v>
      </c>
      <c r="H14" s="26" t="s">
        <v>1236</v>
      </c>
      <c r="I14" s="26" t="s">
        <v>1107</v>
      </c>
      <c r="J14" s="26"/>
      <c r="K14" s="26"/>
      <c r="M14" s="1"/>
    </row>
    <row r="15" ht="38.25" customHeight="1" spans="1:13">
      <c r="A15" s="1"/>
      <c r="C15" s="48">
        <v>31654</v>
      </c>
      <c r="D15" s="51"/>
      <c r="E15" s="48">
        <f ca="1">TODAY()</f>
        <v>43755</v>
      </c>
      <c r="F15" s="51"/>
      <c r="G15" s="54" t="s">
        <v>1439</v>
      </c>
      <c r="H15" s="55">
        <f ca="1">DATEDIF(C15,E15,"d")</f>
        <v>12101</v>
      </c>
      <c r="I15" s="30" t="str">
        <f ca="1" t="shared" ref="I15:I21" si="0">_xlfn.FORMULATEXT(H15)</f>
        <v>=DATEDIF(C15,E15,"d")</v>
      </c>
      <c r="J15" s="31"/>
      <c r="K15" s="38"/>
      <c r="M15" s="1"/>
    </row>
    <row r="16" ht="38.25" customHeight="1" spans="1:13">
      <c r="A16" s="1"/>
      <c r="C16" s="48">
        <v>31654</v>
      </c>
      <c r="D16" s="51"/>
      <c r="E16" s="48">
        <f ca="1" t="shared" ref="E16:E21" si="1">TODAY()</f>
        <v>43755</v>
      </c>
      <c r="F16" s="51"/>
      <c r="G16" s="54" t="s">
        <v>1440</v>
      </c>
      <c r="H16" s="55">
        <f ca="1">DATEDIF(C16,E16,"m")</f>
        <v>397</v>
      </c>
      <c r="I16" s="30" t="str">
        <f ca="1" t="shared" si="0"/>
        <v>=DATEDIF(C16,E16,"m")</v>
      </c>
      <c r="J16" s="31"/>
      <c r="K16" s="38"/>
      <c r="M16" s="1"/>
    </row>
    <row r="17" ht="38.25" customHeight="1" spans="1:13">
      <c r="A17" s="1"/>
      <c r="C17" s="48">
        <v>31654</v>
      </c>
      <c r="D17" s="51"/>
      <c r="E17" s="48">
        <f ca="1" t="shared" si="1"/>
        <v>43755</v>
      </c>
      <c r="F17" s="51"/>
      <c r="G17" s="54" t="s">
        <v>1441</v>
      </c>
      <c r="H17" s="55">
        <f ca="1">DATEDIF(C17,E17,"y")</f>
        <v>33</v>
      </c>
      <c r="I17" s="30" t="str">
        <f ca="1" t="shared" si="0"/>
        <v>=DATEDIF(C17,E17,"y")</v>
      </c>
      <c r="J17" s="31"/>
      <c r="K17" s="38"/>
      <c r="M17" s="1"/>
    </row>
    <row r="18" ht="38.25" customHeight="1" spans="1:13">
      <c r="A18" s="1"/>
      <c r="C18" s="48">
        <v>31654</v>
      </c>
      <c r="D18" s="51"/>
      <c r="E18" s="48">
        <f ca="1" t="shared" si="1"/>
        <v>43755</v>
      </c>
      <c r="F18" s="51"/>
      <c r="G18" s="54" t="s">
        <v>1480</v>
      </c>
      <c r="H18" s="55">
        <f ca="1">DATEDIF(C18,E18,"YM")</f>
        <v>1</v>
      </c>
      <c r="I18" s="30" t="str">
        <f ca="1" t="shared" si="0"/>
        <v>=DATEDIF(C18,E18,"YM")</v>
      </c>
      <c r="J18" s="31"/>
      <c r="K18" s="38"/>
      <c r="M18" s="1"/>
    </row>
    <row r="19" ht="38.25" customHeight="1" spans="1:13">
      <c r="A19" s="1"/>
      <c r="C19" s="48">
        <v>31654</v>
      </c>
      <c r="D19" s="51"/>
      <c r="E19" s="48">
        <f ca="1" t="shared" si="1"/>
        <v>43755</v>
      </c>
      <c r="F19" s="51"/>
      <c r="G19" s="54" t="s">
        <v>1481</v>
      </c>
      <c r="H19" s="55">
        <f ca="1">DATEDIF(C19,E19,"YD")</f>
        <v>48</v>
      </c>
      <c r="I19" s="30" t="str">
        <f ca="1" t="shared" si="0"/>
        <v>=DATEDIF(C19,E19,"YD")</v>
      </c>
      <c r="J19" s="31"/>
      <c r="K19" s="38"/>
      <c r="M19" s="1"/>
    </row>
    <row r="20" ht="38.25" customHeight="1" spans="1:13">
      <c r="A20" s="1"/>
      <c r="C20" s="48">
        <v>31654</v>
      </c>
      <c r="D20" s="51"/>
      <c r="E20" s="48">
        <f ca="1" t="shared" si="1"/>
        <v>43755</v>
      </c>
      <c r="F20" s="51"/>
      <c r="G20" s="56" t="s">
        <v>1482</v>
      </c>
      <c r="H20" s="55">
        <f ca="1">DATEDIF(C20,E20,"MD")</f>
        <v>17</v>
      </c>
      <c r="I20" s="30" t="str">
        <f ca="1" t="shared" si="0"/>
        <v>=DATEDIF(C20,E20,"MD")</v>
      </c>
      <c r="J20" s="31"/>
      <c r="K20" s="38"/>
      <c r="M20" s="1"/>
    </row>
    <row r="21" ht="38.25" customHeight="1" spans="1:13">
      <c r="A21" s="1"/>
      <c r="C21" s="48">
        <v>31654</v>
      </c>
      <c r="D21" s="51"/>
      <c r="E21" s="48">
        <f ca="1" t="shared" si="1"/>
        <v>43755</v>
      </c>
      <c r="F21" s="51"/>
      <c r="G21" s="54" t="s">
        <v>1483</v>
      </c>
      <c r="H21" s="57" t="str">
        <f ca="1">TEXT(SUM(DATEDIF(C21,E21,{"y","ym","md"})*10^{4,2,0}),"0年00月00天")</f>
        <v>33年01月17天</v>
      </c>
      <c r="I21" s="30" t="str">
        <f ca="1" t="shared" si="0"/>
        <v>=TEXT(SUM(DATEDIF(C21,E21,{"y","ym","md"})*10^{4,2,0}),"0年00月00天")</v>
      </c>
      <c r="J21" s="31"/>
      <c r="K21" s="38"/>
      <c r="M21" s="1"/>
    </row>
    <row r="22" spans="1:13">
      <c r="A22" s="1"/>
      <c r="M22" s="1"/>
    </row>
    <row r="23" ht="4.5" customHeight="1" spans="1:14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1"/>
      <c r="M23" s="1"/>
      <c r="N23" s="32"/>
    </row>
  </sheetData>
  <mergeCells count="3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C14:D14"/>
    <mergeCell ref="E14:F14"/>
    <mergeCell ref="I14:K14"/>
    <mergeCell ref="C15:D15"/>
    <mergeCell ref="E15:F15"/>
    <mergeCell ref="I15:K15"/>
    <mergeCell ref="C16:D16"/>
    <mergeCell ref="E16:F16"/>
    <mergeCell ref="I16:K16"/>
    <mergeCell ref="C17:D17"/>
    <mergeCell ref="E17:F17"/>
    <mergeCell ref="I17:K17"/>
    <mergeCell ref="C18:D18"/>
    <mergeCell ref="E18:F18"/>
    <mergeCell ref="I18:K18"/>
    <mergeCell ref="C19:D19"/>
    <mergeCell ref="E19:F19"/>
    <mergeCell ref="I19:K19"/>
    <mergeCell ref="C20:D20"/>
    <mergeCell ref="E20:F20"/>
    <mergeCell ref="I20:K20"/>
    <mergeCell ref="C21:D21"/>
    <mergeCell ref="E21:F21"/>
    <mergeCell ref="I21:K21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147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1484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1485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1486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1455</v>
      </c>
      <c r="E7" s="18"/>
      <c r="F7" s="19" t="s">
        <v>1456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1469</v>
      </c>
      <c r="E8" s="18"/>
      <c r="F8" s="19" t="s">
        <v>1470</v>
      </c>
      <c r="G8" s="19"/>
      <c r="H8" s="19"/>
      <c r="I8" s="19"/>
      <c r="J8" s="19"/>
      <c r="K8" s="19"/>
      <c r="L8" s="36"/>
      <c r="M8" s="1"/>
    </row>
    <row r="9" ht="116.25" customHeight="1" spans="1:13">
      <c r="A9" s="1"/>
      <c r="B9" s="20" t="s">
        <v>1251</v>
      </c>
      <c r="C9" s="12"/>
      <c r="D9" s="17" t="s">
        <v>1487</v>
      </c>
      <c r="E9" s="18"/>
      <c r="F9" s="21" t="s">
        <v>1488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1461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1462</v>
      </c>
      <c r="D14" s="26"/>
      <c r="E14" s="26" t="s">
        <v>1478</v>
      </c>
      <c r="F14" s="26"/>
      <c r="G14" s="26" t="s">
        <v>1479</v>
      </c>
      <c r="H14" s="26" t="s">
        <v>1236</v>
      </c>
      <c r="I14" s="26" t="s">
        <v>1107</v>
      </c>
      <c r="J14" s="26"/>
      <c r="K14" s="26"/>
      <c r="M14" s="1"/>
    </row>
    <row r="15" ht="38.25" customHeight="1" spans="1:13">
      <c r="A15" s="1"/>
      <c r="C15" s="48">
        <v>31654</v>
      </c>
      <c r="D15" s="51"/>
      <c r="E15" s="48">
        <f ca="1" t="shared" ref="E15:E16" si="0">TODAY()</f>
        <v>43755</v>
      </c>
      <c r="F15" s="51"/>
      <c r="G15" s="54" t="s">
        <v>1489</v>
      </c>
      <c r="H15" s="55">
        <f ca="1">DATEDIF(C15,E15,"D")</f>
        <v>12101</v>
      </c>
      <c r="I15" s="30" t="str">
        <f ca="1">_xlfn.FORMULATEXT(H15)</f>
        <v>=DATEDIF(C15,E15,"D")</v>
      </c>
      <c r="J15" s="31"/>
      <c r="K15" s="38"/>
      <c r="M15" s="1"/>
    </row>
    <row r="16" ht="38.25" customHeight="1" spans="1:13">
      <c r="A16" s="1"/>
      <c r="C16" s="48">
        <v>31654</v>
      </c>
      <c r="D16" s="51"/>
      <c r="E16" s="48">
        <f ca="1" t="shared" si="0"/>
        <v>43755</v>
      </c>
      <c r="F16" s="51"/>
      <c r="G16" s="54" t="s">
        <v>147</v>
      </c>
      <c r="H16" s="55">
        <f ca="1">DAYS360(C16,E16)</f>
        <v>11927</v>
      </c>
      <c r="I16" s="30" t="str">
        <f ca="1">_xlfn.FORMULATEXT(H16)</f>
        <v>=DAYS360(C16,E16)</v>
      </c>
      <c r="J16" s="31"/>
      <c r="K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0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C14:D14"/>
    <mergeCell ref="E14:F14"/>
    <mergeCell ref="I14:K14"/>
    <mergeCell ref="C15:D15"/>
    <mergeCell ref="E15:F15"/>
    <mergeCell ref="I15:K15"/>
    <mergeCell ref="C16:D16"/>
    <mergeCell ref="E16:F16"/>
    <mergeCell ref="I16:K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665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666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1490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1491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1493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1494</v>
      </c>
      <c r="E8" s="18"/>
      <c r="F8" s="19" t="s">
        <v>1495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1496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907</v>
      </c>
      <c r="D13" s="26"/>
      <c r="E13" s="26" t="s">
        <v>1497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48">
        <v>31654</v>
      </c>
      <c r="D14" s="51"/>
      <c r="E14" s="27">
        <f>WEEKNUM(C14,1)</f>
        <v>35</v>
      </c>
      <c r="F14" s="27"/>
      <c r="G14" s="30" t="str">
        <f ca="1">_xlfn.FORMULATEXT(E14)</f>
        <v>=WEEKNUM(C14,1)</v>
      </c>
      <c r="H14" s="31"/>
      <c r="I14" s="38"/>
      <c r="M14" s="1"/>
    </row>
    <row r="15" ht="38.25" customHeight="1" spans="1:13">
      <c r="A15" s="1"/>
      <c r="C15" s="48">
        <f ca="1" t="shared" ref="C15" si="0">TODAY()</f>
        <v>43755</v>
      </c>
      <c r="D15" s="51"/>
      <c r="E15" s="27">
        <f ca="1">WEEKNUM(C15,2)</f>
        <v>42</v>
      </c>
      <c r="F15" s="27"/>
      <c r="G15" s="30" t="str">
        <f ca="1">_xlfn.FORMULATEXT(E15)</f>
        <v>=WEEKNUM(C15,2)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8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141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1498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1499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1500</v>
      </c>
      <c r="E6" s="15"/>
      <c r="F6" s="15"/>
      <c r="G6" s="15"/>
      <c r="H6" s="15"/>
      <c r="I6" s="15"/>
      <c r="J6" s="15"/>
      <c r="K6" s="15"/>
      <c r="L6" s="35"/>
      <c r="M6" s="1"/>
    </row>
    <row r="7" ht="74.25" customHeight="1" spans="1:13">
      <c r="A7" s="1"/>
      <c r="B7" s="16" t="s">
        <v>1093</v>
      </c>
      <c r="C7" s="12"/>
      <c r="D7" s="17" t="s">
        <v>1501</v>
      </c>
      <c r="E7" s="18"/>
      <c r="F7" s="19" t="s">
        <v>1502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1503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1504</v>
      </c>
      <c r="D12" s="26"/>
      <c r="E12" s="26" t="s">
        <v>1505</v>
      </c>
      <c r="F12" s="26"/>
      <c r="G12" s="26" t="s">
        <v>1107</v>
      </c>
      <c r="H12" s="26"/>
      <c r="I12" s="26"/>
      <c r="J12" s="26" t="s">
        <v>1506</v>
      </c>
      <c r="K12" s="26"/>
      <c r="M12" s="1"/>
    </row>
    <row r="13" ht="38.25" customHeight="1" spans="1:13">
      <c r="A13" s="1"/>
      <c r="C13" s="163" t="s">
        <v>1507</v>
      </c>
      <c r="D13" s="51"/>
      <c r="E13" s="27">
        <f>DATEVALUE(C13)</f>
        <v>31654</v>
      </c>
      <c r="F13" s="27"/>
      <c r="G13" s="30" t="str">
        <f ca="1">_xlfn.FORMULATEXT(E13)</f>
        <v>=DATEVALUE(C13)</v>
      </c>
      <c r="H13" s="31"/>
      <c r="I13" s="38"/>
      <c r="J13" s="48">
        <f>DATEVALUE(C13)</f>
        <v>31654</v>
      </c>
      <c r="K13" s="48"/>
      <c r="M13" s="1"/>
    </row>
    <row r="14" ht="38.25" customHeight="1" spans="1:13">
      <c r="A14" s="1"/>
      <c r="C14" s="163" t="s">
        <v>1508</v>
      </c>
      <c r="D14" s="51"/>
      <c r="E14" s="27">
        <f>DATEVALUE(C14)</f>
        <v>43389</v>
      </c>
      <c r="F14" s="27"/>
      <c r="G14" s="30" t="str">
        <f ca="1">_xlfn.FORMULATEXT(E14)</f>
        <v>=DATEVALUE(C14)</v>
      </c>
      <c r="H14" s="31"/>
      <c r="I14" s="38"/>
      <c r="J14" s="48">
        <f>DATEVALUE(C14)</f>
        <v>43389</v>
      </c>
      <c r="K14" s="4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J12:K12"/>
    <mergeCell ref="C13:D13"/>
    <mergeCell ref="E13:F13"/>
    <mergeCell ref="G13:I13"/>
    <mergeCell ref="J13:K13"/>
    <mergeCell ref="C14:D14"/>
    <mergeCell ref="E14:F14"/>
    <mergeCell ref="G14:I14"/>
    <mergeCell ref="J14:K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631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1509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1510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1510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/>
      <c r="C7" s="12"/>
      <c r="D7" s="17" t="s">
        <v>1511</v>
      </c>
      <c r="E7" s="18"/>
      <c r="F7" s="19" t="s">
        <v>1512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1513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1504</v>
      </c>
      <c r="D12" s="26"/>
      <c r="E12" s="26" t="s">
        <v>1107</v>
      </c>
      <c r="F12" s="26"/>
      <c r="G12" s="26"/>
      <c r="M12" s="1"/>
    </row>
    <row r="13" ht="38.25" customHeight="1" spans="1:13">
      <c r="A13" s="1"/>
      <c r="C13" s="48">
        <f ca="1">TODAY()</f>
        <v>43755</v>
      </c>
      <c r="D13" s="27"/>
      <c r="E13" s="30" t="str">
        <f ca="1">_xlfn.FORMULATEXT(C13)</f>
        <v>=TODAY()</v>
      </c>
      <c r="F13" s="31"/>
      <c r="G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1">
    <mergeCell ref="F2:G2"/>
    <mergeCell ref="D4:L4"/>
    <mergeCell ref="D5:L5"/>
    <mergeCell ref="D6:L6"/>
    <mergeCell ref="D7:E7"/>
    <mergeCell ref="F7:L7"/>
    <mergeCell ref="B11:L11"/>
    <mergeCell ref="C12:D12"/>
    <mergeCell ref="E12:G12"/>
    <mergeCell ref="C13:D13"/>
    <mergeCell ref="E13:G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282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1089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1091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1092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1094</v>
      </c>
      <c r="E7" s="18"/>
      <c r="F7" s="65" t="s">
        <v>1095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1097</v>
      </c>
      <c r="E8" s="18"/>
      <c r="F8" s="65" t="s">
        <v>1098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16" t="s">
        <v>1099</v>
      </c>
      <c r="C9" s="12"/>
      <c r="D9" s="17" t="s">
        <v>1100</v>
      </c>
      <c r="E9" s="18"/>
      <c r="F9" s="65" t="s">
        <v>1101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1103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1105</v>
      </c>
      <c r="E14" s="26" t="s">
        <v>1106</v>
      </c>
      <c r="F14" s="26" t="s">
        <v>1107</v>
      </c>
      <c r="G14" s="26"/>
      <c r="H14" s="26"/>
      <c r="M14" s="1"/>
    </row>
    <row r="15" ht="38.25" customHeight="1" spans="1:13">
      <c r="A15" s="1"/>
      <c r="C15" s="69" t="s">
        <v>1108</v>
      </c>
      <c r="D15" s="69">
        <v>75</v>
      </c>
      <c r="E15" s="69" t="str">
        <f>IF(D15&gt;=75,"合格","淘汰")</f>
        <v>合格</v>
      </c>
      <c r="F15" s="77" t="str">
        <f ca="1">_xlfn.FORMULATEXT(E15)</f>
        <v>=IF(D15&gt;=75,"合格","淘汰")</v>
      </c>
      <c r="G15" s="78"/>
      <c r="H15" s="79"/>
      <c r="M15" s="1"/>
    </row>
    <row r="16" ht="38.25" customHeight="1" spans="1:13">
      <c r="A16" s="1"/>
      <c r="C16" s="69" t="s">
        <v>1109</v>
      </c>
      <c r="D16" s="69">
        <v>60</v>
      </c>
      <c r="E16" s="69" t="str">
        <f t="shared" ref="E16:E17" si="0">IF(D16&gt;=75,"合格","淘汰")</f>
        <v>淘汰</v>
      </c>
      <c r="F16" s="77" t="str">
        <f ca="1" t="shared" ref="F16:F17" si="1">_xlfn.FORMULATEXT(E16)</f>
        <v>=IF(D16&gt;=75,"合格","淘汰")</v>
      </c>
      <c r="G16" s="78"/>
      <c r="H16" s="79"/>
      <c r="M16" s="1"/>
    </row>
    <row r="17" ht="38.25" customHeight="1" spans="1:13">
      <c r="A17" s="1"/>
      <c r="C17" s="69" t="s">
        <v>1110</v>
      </c>
      <c r="D17" s="69">
        <v>95</v>
      </c>
      <c r="E17" s="69" t="str">
        <f t="shared" si="0"/>
        <v>合格</v>
      </c>
      <c r="F17" s="77" t="str">
        <f ca="1" t="shared" si="1"/>
        <v>=IF(D17&gt;=75,"合格","淘汰")</v>
      </c>
      <c r="G17" s="78"/>
      <c r="H17" s="79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F14:H14"/>
    <mergeCell ref="F15:H15"/>
    <mergeCell ref="F16:H16"/>
    <mergeCell ref="F17:H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445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1514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1515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1515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/>
      <c r="C7" s="12"/>
      <c r="D7" s="17" t="s">
        <v>1511</v>
      </c>
      <c r="E7" s="18"/>
      <c r="F7" s="19" t="s">
        <v>1512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1516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1504</v>
      </c>
      <c r="D12" s="26"/>
      <c r="E12" s="26" t="s">
        <v>1107</v>
      </c>
      <c r="F12" s="26"/>
      <c r="G12" s="26"/>
      <c r="M12" s="1"/>
    </row>
    <row r="13" ht="38.25" customHeight="1" spans="1:13">
      <c r="A13" s="1"/>
      <c r="C13" s="53">
        <f ca="1">NOW()</f>
        <v>43755.4400231481</v>
      </c>
      <c r="D13" s="53"/>
      <c r="E13" s="30" t="str">
        <f ca="1">_xlfn.FORMULATEXT(C13)</f>
        <v>=NOW()</v>
      </c>
      <c r="F13" s="31"/>
      <c r="G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1">
    <mergeCell ref="F2:G2"/>
    <mergeCell ref="D4:L4"/>
    <mergeCell ref="D5:L5"/>
    <mergeCell ref="D6:L6"/>
    <mergeCell ref="D7:E7"/>
    <mergeCell ref="F7:L7"/>
    <mergeCell ref="B11:L11"/>
    <mergeCell ref="C12:D12"/>
    <mergeCell ref="E12:G12"/>
    <mergeCell ref="C13:D13"/>
    <mergeCell ref="E13:G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928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1517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1518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1519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1520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1521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1522</v>
      </c>
      <c r="D12" s="26"/>
      <c r="E12" s="26" t="s">
        <v>1523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48">
        <f ca="1">TODAY()</f>
        <v>43755</v>
      </c>
      <c r="D13" s="48"/>
      <c r="E13" s="27">
        <f ca="1">YEAR(C13)</f>
        <v>2019</v>
      </c>
      <c r="F13" s="27"/>
      <c r="G13" s="30" t="str">
        <f ca="1">_xlfn.FORMULATEXT(E13)</f>
        <v>=YEAR(C13)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420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1524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1525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1526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1520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1527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1522</v>
      </c>
      <c r="D12" s="26"/>
      <c r="E12" s="26" t="s">
        <v>1528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48">
        <f ca="1">TODAY()</f>
        <v>43755</v>
      </c>
      <c r="D13" s="48"/>
      <c r="E13" s="27">
        <f ca="1">MONTH(C13)</f>
        <v>10</v>
      </c>
      <c r="F13" s="27"/>
      <c r="G13" s="30" t="str">
        <f ca="1">_xlfn.FORMULATEXT(E13)</f>
        <v>=MONTH(C13)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145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1529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1530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1531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1520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1522</v>
      </c>
      <c r="D12" s="26"/>
      <c r="E12" s="26" t="s">
        <v>1533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48">
        <f ca="1">TODAY()</f>
        <v>43755</v>
      </c>
      <c r="D13" s="48"/>
      <c r="E13" s="27">
        <f ca="1">DAY(C13)</f>
        <v>17</v>
      </c>
      <c r="F13" s="27"/>
      <c r="G13" s="30" t="str">
        <f ca="1">_xlfn.FORMULATEXT(E13)</f>
        <v>=DAY(C13)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663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1534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1535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1536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1537</v>
      </c>
      <c r="G7" s="19"/>
      <c r="H7" s="19"/>
      <c r="I7" s="19"/>
      <c r="J7" s="19"/>
      <c r="K7" s="19"/>
      <c r="L7" s="36"/>
      <c r="M7" s="1"/>
    </row>
    <row r="8" ht="78.75" customHeight="1" spans="1:13">
      <c r="A8" s="1"/>
      <c r="B8" s="20" t="s">
        <v>1270</v>
      </c>
      <c r="C8" s="12"/>
      <c r="D8" s="17" t="s">
        <v>1494</v>
      </c>
      <c r="E8" s="18"/>
      <c r="F8" s="19" t="s">
        <v>1538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1539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907</v>
      </c>
      <c r="D13" s="26"/>
      <c r="E13" s="26" t="s">
        <v>1540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48">
        <v>31654</v>
      </c>
      <c r="D14" s="51"/>
      <c r="E14" s="27">
        <f>WEEKDAY(C14,2)</f>
        <v>6</v>
      </c>
      <c r="F14" s="27"/>
      <c r="G14" s="30" t="str">
        <f ca="1">_xlfn.FORMULATEXT(E14)</f>
        <v>=WEEKDAY(C14,2)</v>
      </c>
      <c r="H14" s="31"/>
      <c r="I14" s="38"/>
      <c r="M14" s="1"/>
    </row>
    <row r="15" ht="38.25" customHeight="1" spans="1:13">
      <c r="A15" s="1"/>
      <c r="C15" s="48">
        <f ca="1" t="shared" ref="C15" si="0">TODAY()</f>
        <v>43755</v>
      </c>
      <c r="D15" s="51"/>
      <c r="E15" s="27">
        <f ca="1">WEEKDAY(C15,2)</f>
        <v>4</v>
      </c>
      <c r="F15" s="27"/>
      <c r="G15" s="30" t="str">
        <f ca="1">_xlfn.FORMULATEXT(E15)</f>
        <v>=WEEKDAY(C15,2)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8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934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1541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1542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1543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1544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1545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907</v>
      </c>
      <c r="D12" s="26"/>
      <c r="E12" s="26" t="s">
        <v>1540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>
        <f ca="1">NOW()</f>
        <v>43755.4400231481</v>
      </c>
      <c r="D13" s="52"/>
      <c r="E13" s="27">
        <f ca="1">HOUR(C13)</f>
        <v>10</v>
      </c>
      <c r="F13" s="27"/>
      <c r="G13" s="30" t="str">
        <f ca="1">_xlfn.FORMULATEXT(E13)</f>
        <v>=HOUR(C13)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936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1546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1547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1548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1544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1549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907</v>
      </c>
      <c r="D12" s="26"/>
      <c r="E12" s="26" t="s">
        <v>1550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>
        <f ca="1">NOW()</f>
        <v>43755.4400231481</v>
      </c>
      <c r="D13" s="52"/>
      <c r="E13" s="27">
        <f ca="1">MINUTE(C13)</f>
        <v>33</v>
      </c>
      <c r="F13" s="27"/>
      <c r="G13" s="30" t="str">
        <f ca="1">_xlfn.FORMULATEXT(E13)</f>
        <v>=MINUTE(C13)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276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1551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1552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1553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1492</v>
      </c>
      <c r="E7" s="18"/>
      <c r="F7" s="19" t="s">
        <v>1544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1554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907</v>
      </c>
      <c r="D12" s="26"/>
      <c r="E12" s="26" t="s">
        <v>1555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>
        <f ca="1">NOW()</f>
        <v>43755.4400231481</v>
      </c>
      <c r="D13" s="52"/>
      <c r="E13" s="27">
        <f ca="1">SECOND(C13)</f>
        <v>38</v>
      </c>
      <c r="F13" s="27"/>
      <c r="G13" s="30" t="str">
        <f ca="1">_xlfn.FORMULATEXT(E13)</f>
        <v>=SECOND(C13)</v>
      </c>
      <c r="H13" s="31"/>
      <c r="I13" s="38"/>
      <c r="M13" s="1"/>
    </row>
    <row r="14" spans="1:13">
      <c r="A14" s="1"/>
      <c r="M14" s="1"/>
    </row>
    <row r="15" ht="4.5" customHeight="1" spans="1:14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32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333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1556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1557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1558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1559</v>
      </c>
      <c r="E7" s="18"/>
      <c r="F7" s="19" t="s">
        <v>1560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 t="s">
        <v>3</v>
      </c>
      <c r="D13" s="52"/>
      <c r="E13" s="27" t="b">
        <f>ISBLANK(C13)</f>
        <v>0</v>
      </c>
      <c r="F13" s="27"/>
      <c r="G13" s="30" t="str">
        <f ca="1">_xlfn.FORMULATEXT(E13)</f>
        <v>=ISBLANK(C13)</v>
      </c>
      <c r="H13" s="31"/>
      <c r="I13" s="38"/>
      <c r="M13" s="1"/>
    </row>
    <row r="14" ht="38.25" customHeight="1" spans="1:13">
      <c r="A14" s="1"/>
      <c r="C14" s="52"/>
      <c r="D14" s="52"/>
      <c r="E14" s="27" t="b">
        <f>ISBLANK(C14)</f>
        <v>1</v>
      </c>
      <c r="F14" s="27"/>
      <c r="G14" s="30" t="str">
        <f ca="1">_xlfn.FORMULATEXT(E14)</f>
        <v>=ISBLANK(C14)</v>
      </c>
      <c r="H14" s="31"/>
      <c r="I14" s="3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6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337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1564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1565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1566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1559</v>
      </c>
      <c r="E7" s="18"/>
      <c r="F7" s="19" t="s">
        <v>1567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 t="s">
        <v>3</v>
      </c>
      <c r="D13" s="52"/>
      <c r="E13" s="27" t="b">
        <f>ISERROR(C13)</f>
        <v>0</v>
      </c>
      <c r="F13" s="27"/>
      <c r="G13" s="30" t="str">
        <f ca="1">_xlfn.FORMULATEXT(E13)</f>
        <v>=ISERROR(C13)</v>
      </c>
      <c r="H13" s="31"/>
      <c r="I13" s="38"/>
      <c r="M13" s="1"/>
    </row>
    <row r="14" ht="38.25" customHeight="1" spans="1:13">
      <c r="A14" s="1"/>
      <c r="C14" s="52" t="e">
        <v>#N/A</v>
      </c>
      <c r="D14" s="52"/>
      <c r="E14" s="27" t="b">
        <f>ISERROR(C14)</f>
        <v>1</v>
      </c>
      <c r="F14" s="27"/>
      <c r="G14" s="30" t="str">
        <f ca="1">_xlfn.FORMULATEXT(E14)</f>
        <v>=ISERROR(C14)</v>
      </c>
      <c r="H14" s="31"/>
      <c r="I14" s="3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6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25</v>
      </c>
      <c r="G2" s="83"/>
      <c r="H2" s="5" t="s">
        <v>1086</v>
      </c>
      <c r="I2" s="5"/>
      <c r="J2" s="5"/>
      <c r="K2" s="5"/>
      <c r="L2" s="33" t="s">
        <v>1111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1112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1113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1114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1115</v>
      </c>
      <c r="E7" s="18"/>
      <c r="F7" s="65" t="s">
        <v>1116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1117</v>
      </c>
      <c r="E8" s="18"/>
      <c r="F8" s="65" t="s">
        <v>1118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16" t="s">
        <v>1099</v>
      </c>
      <c r="C9" s="12"/>
      <c r="D9" s="17" t="s">
        <v>1119</v>
      </c>
      <c r="E9" s="18"/>
      <c r="F9" s="65" t="s">
        <v>1120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1121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1122</v>
      </c>
      <c r="E14" s="26" t="s">
        <v>1123</v>
      </c>
      <c r="F14" s="26" t="s">
        <v>1124</v>
      </c>
      <c r="G14" s="26" t="s">
        <v>1125</v>
      </c>
      <c r="H14" s="26" t="s">
        <v>1126</v>
      </c>
      <c r="I14" s="26" t="s">
        <v>1107</v>
      </c>
      <c r="J14" s="26"/>
      <c r="K14" s="26"/>
      <c r="M14" s="1"/>
    </row>
    <row r="15" ht="38.25" customHeight="1" spans="1:13">
      <c r="A15" s="1"/>
      <c r="C15" s="69" t="s">
        <v>1108</v>
      </c>
      <c r="D15" s="91">
        <v>1</v>
      </c>
      <c r="E15" s="91">
        <v>1</v>
      </c>
      <c r="F15" s="91">
        <v>1</v>
      </c>
      <c r="G15" s="91">
        <v>1</v>
      </c>
      <c r="H15" s="69">
        <f>IF(AND(D15=100%,E15=100%,F15=100%,G15=100%),100,0)</f>
        <v>100</v>
      </c>
      <c r="I15" s="88" t="str">
        <f ca="1">_xlfn.FORMULATEXT(H15)</f>
        <v>=IF(AND(D15=100%,E15=100%,F15=100%,G15=100%),100,0)</v>
      </c>
      <c r="J15" s="89"/>
      <c r="K15" s="90"/>
      <c r="M15" s="1"/>
    </row>
    <row r="16" ht="38.25" customHeight="1" spans="1:13">
      <c r="A16" s="1"/>
      <c r="C16" s="69" t="s">
        <v>1109</v>
      </c>
      <c r="D16" s="91">
        <v>0.99</v>
      </c>
      <c r="E16" s="91">
        <v>1</v>
      </c>
      <c r="F16" s="91">
        <v>1</v>
      </c>
      <c r="G16" s="91">
        <v>0.99</v>
      </c>
      <c r="H16" s="69">
        <f t="shared" ref="H16:H17" si="0">IF(AND(D16=100%,E16=100%,F16=100%,G16=100%),100,0)</f>
        <v>0</v>
      </c>
      <c r="I16" s="88" t="str">
        <f ca="1" t="shared" ref="I16:I17" si="1">_xlfn.FORMULATEXT(H16)</f>
        <v>=IF(AND(D16=100%,E16=100%,F16=100%,G16=100%),100,0)</v>
      </c>
      <c r="J16" s="89"/>
      <c r="K16" s="90"/>
      <c r="M16" s="1"/>
    </row>
    <row r="17" ht="38.25" customHeight="1" spans="1:13">
      <c r="A17" s="1"/>
      <c r="C17" s="69" t="s">
        <v>1110</v>
      </c>
      <c r="D17" s="91">
        <v>1</v>
      </c>
      <c r="E17" s="91">
        <v>1</v>
      </c>
      <c r="F17" s="91">
        <v>1</v>
      </c>
      <c r="G17" s="91">
        <v>0.95</v>
      </c>
      <c r="H17" s="69">
        <f t="shared" si="0"/>
        <v>0</v>
      </c>
      <c r="I17" s="88" t="str">
        <f ca="1" t="shared" si="1"/>
        <v>=IF(AND(D17=100%,E17=100%,F17=100%,G17=100%),100,0)</v>
      </c>
      <c r="J17" s="89"/>
      <c r="K17" s="90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I14:K14"/>
    <mergeCell ref="I15:K15"/>
    <mergeCell ref="I16:K16"/>
    <mergeCell ref="I17:K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335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1568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1569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1570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1559</v>
      </c>
      <c r="E7" s="18"/>
      <c r="F7" s="19" t="s">
        <v>1571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 t="s">
        <v>3</v>
      </c>
      <c r="D13" s="52"/>
      <c r="E13" s="27" t="b">
        <f>ISERR(C13)</f>
        <v>0</v>
      </c>
      <c r="F13" s="27"/>
      <c r="G13" s="30" t="str">
        <f ca="1">_xlfn.FORMULATEXT(E13)</f>
        <v>=ISERR(C13)</v>
      </c>
      <c r="H13" s="31"/>
      <c r="I13" s="38"/>
      <c r="M13" s="1"/>
    </row>
    <row r="14" ht="38.25" customHeight="1" spans="1:13">
      <c r="A14" s="1"/>
      <c r="C14" s="52" t="e">
        <v>#N/A</v>
      </c>
      <c r="D14" s="52"/>
      <c r="E14" s="27" t="b">
        <f>ISERR(C14)</f>
        <v>0</v>
      </c>
      <c r="F14" s="27"/>
      <c r="G14" s="30" t="str">
        <f ca="1">_xlfn.FORMULATEXT(E14)</f>
        <v>=ISERR(C14)</v>
      </c>
      <c r="H14" s="31"/>
      <c r="I14" s="38"/>
      <c r="M14" s="1"/>
    </row>
    <row r="15" ht="38.25" customHeight="1" spans="1:13">
      <c r="A15" s="1"/>
      <c r="C15" s="52" t="e">
        <f>1/0</f>
        <v>#DIV/0!</v>
      </c>
      <c r="D15" s="52"/>
      <c r="E15" s="27" t="b">
        <f>ISERR(C15)</f>
        <v>1</v>
      </c>
      <c r="F15" s="27"/>
      <c r="G15" s="30" t="str">
        <f ca="1">_xlfn.FORMULATEXT(E15)</f>
        <v>=ISERR(C15)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343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1572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1573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1574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1559</v>
      </c>
      <c r="E7" s="18"/>
      <c r="F7" s="19" t="s">
        <v>1575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52" t="s">
        <v>3</v>
      </c>
      <c r="D13" s="52"/>
      <c r="E13" s="28" t="b">
        <f>ISNA(C13)</f>
        <v>0</v>
      </c>
      <c r="F13" s="29"/>
      <c r="G13" s="30" t="str">
        <f ca="1">_xlfn.FORMULATEXT(E13)</f>
        <v>=ISNA(C13)</v>
      </c>
      <c r="H13" s="31"/>
      <c r="I13" s="38"/>
      <c r="M13" s="1"/>
    </row>
    <row r="14" ht="38.25" customHeight="1" spans="1:13">
      <c r="A14" s="1"/>
      <c r="C14" s="52" t="e">
        <v>#N/A</v>
      </c>
      <c r="D14" s="52"/>
      <c r="E14" s="28" t="b">
        <f>ISNA(C14)</f>
        <v>1</v>
      </c>
      <c r="F14" s="29"/>
      <c r="G14" s="30" t="str">
        <f ca="1">_xlfn.FORMULATEXT(E14)</f>
        <v>=ISNA(C14)</v>
      </c>
      <c r="H14" s="31"/>
      <c r="I14" s="38"/>
      <c r="M14" s="1"/>
    </row>
    <row r="15" ht="38.25" customHeight="1" spans="1:13">
      <c r="A15" s="1"/>
      <c r="C15" s="52" t="e">
        <f>1/0</f>
        <v>#DIV/0!</v>
      </c>
      <c r="D15" s="52"/>
      <c r="E15" s="28" t="b">
        <f>ISNA(C15)</f>
        <v>0</v>
      </c>
      <c r="F15" s="29"/>
      <c r="G15" s="30" t="str">
        <f ca="1">_xlfn.FORMULATEXT(E15)</f>
        <v>=ISNA(C15)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349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1576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1577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1578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1177</v>
      </c>
      <c r="E7" s="18"/>
      <c r="F7" s="19" t="s">
        <v>1579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 t="s">
        <v>3</v>
      </c>
      <c r="D13" s="27"/>
      <c r="E13" s="28" t="e">
        <f>ISODD(C13)</f>
        <v>#VALUE!</v>
      </c>
      <c r="F13" s="29"/>
      <c r="G13" s="30" t="str">
        <f ca="1">_xlfn.FORMULATEXT(E13)</f>
        <v>=ISODD(C13)</v>
      </c>
      <c r="H13" s="31"/>
      <c r="I13" s="38"/>
      <c r="M13" s="1"/>
    </row>
    <row r="14" ht="38.25" customHeight="1" spans="1:13">
      <c r="A14" s="1"/>
      <c r="C14" s="27">
        <v>1</v>
      </c>
      <c r="D14" s="27"/>
      <c r="E14" s="28" t="b">
        <f>ISODD(C14)</f>
        <v>1</v>
      </c>
      <c r="F14" s="29"/>
      <c r="G14" s="30" t="str">
        <f ca="1">_xlfn.FORMULATEXT(E14)</f>
        <v>=ISODD(C14)</v>
      </c>
      <c r="H14" s="31"/>
      <c r="I14" s="38"/>
      <c r="M14" s="1"/>
    </row>
    <row r="15" ht="38.25" customHeight="1" spans="1:13">
      <c r="A15" s="1"/>
      <c r="C15" s="27">
        <v>2</v>
      </c>
      <c r="D15" s="27"/>
      <c r="E15" s="28" t="b">
        <f>ISODD(C15)</f>
        <v>0</v>
      </c>
      <c r="F15" s="29"/>
      <c r="G15" s="30" t="str">
        <f ca="1">_xlfn.FORMULATEXT(E15)</f>
        <v>=ISODD(C15)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341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1580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1581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1582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1584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 t="s">
        <v>3</v>
      </c>
      <c r="D13" s="27"/>
      <c r="E13" s="28" t="b">
        <f>ISLOGICAL(C13)</f>
        <v>0</v>
      </c>
      <c r="F13" s="29"/>
      <c r="G13" s="30" t="str">
        <f ca="1">_xlfn.FORMULATEXT(E13)</f>
        <v>=ISLOGICAL(C13)</v>
      </c>
      <c r="H13" s="31"/>
      <c r="I13" s="38"/>
      <c r="M13" s="1"/>
    </row>
    <row r="14" ht="38.25" customHeight="1" spans="1:13">
      <c r="A14" s="1"/>
      <c r="C14" s="27" t="b">
        <f>1=1</f>
        <v>1</v>
      </c>
      <c r="D14" s="27"/>
      <c r="E14" s="28" t="b">
        <f>ISLOGICAL(C14)</f>
        <v>1</v>
      </c>
      <c r="F14" s="29"/>
      <c r="G14" s="30" t="str">
        <f ca="1">_xlfn.FORMULATEXT(E14)</f>
        <v>=ISLOGICAL(C14)</v>
      </c>
      <c r="H14" s="31"/>
      <c r="I14" s="38"/>
      <c r="M14" s="1"/>
    </row>
    <row r="15" ht="38.25" customHeight="1" spans="1:13">
      <c r="A15" s="1"/>
      <c r="C15" s="27" t="b">
        <f>1&lt;&gt;1</f>
        <v>0</v>
      </c>
      <c r="D15" s="27"/>
      <c r="E15" s="28" t="b">
        <f>ISLOGICAL(C15)</f>
        <v>1</v>
      </c>
      <c r="F15" s="29"/>
      <c r="G15" s="30" t="str">
        <f ca="1">_xlfn.FORMULATEXT(E15)</f>
        <v>=ISLOGICAL(C15)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345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1585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1586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1587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1588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 t="s">
        <v>3</v>
      </c>
      <c r="D13" s="27"/>
      <c r="E13" s="28" t="b">
        <f>ISNONTEXT(C13)</f>
        <v>0</v>
      </c>
      <c r="F13" s="29"/>
      <c r="G13" s="30" t="str">
        <f ca="1">_xlfn.FORMULATEXT(E13)</f>
        <v>=ISNONTEXT(C13)</v>
      </c>
      <c r="H13" s="31"/>
      <c r="I13" s="38"/>
      <c r="M13" s="1"/>
    </row>
    <row r="14" ht="38.25" customHeight="1" spans="1:13">
      <c r="A14" s="1"/>
      <c r="C14" s="27">
        <v>1</v>
      </c>
      <c r="D14" s="27"/>
      <c r="E14" s="28" t="b">
        <f>ISNONTEXT(C14)</f>
        <v>1</v>
      </c>
      <c r="F14" s="29"/>
      <c r="G14" s="30" t="str">
        <f ca="1">_xlfn.FORMULATEXT(E14)</f>
        <v>=ISNONTEXT(C14)</v>
      </c>
      <c r="H14" s="31"/>
      <c r="I14" s="38"/>
      <c r="M14" s="1"/>
    </row>
    <row r="15" ht="38.25" customHeight="1" spans="1:13">
      <c r="A15" s="1"/>
      <c r="C15" s="27" t="s">
        <v>1589</v>
      </c>
      <c r="D15" s="27"/>
      <c r="E15" s="28" t="b">
        <f>ISNONTEXT(C15)</f>
        <v>0</v>
      </c>
      <c r="F15" s="29"/>
      <c r="G15" s="30" t="str">
        <f ca="1">_xlfn.FORMULATEXT(E15)</f>
        <v>=ISNONTEXT(C15)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347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1590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1591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1592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1593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 t="s">
        <v>3</v>
      </c>
      <c r="D13" s="27"/>
      <c r="E13" s="28" t="b">
        <f>ISNUMBER(C13)</f>
        <v>0</v>
      </c>
      <c r="F13" s="29"/>
      <c r="G13" s="30" t="str">
        <f ca="1">_xlfn.FORMULATEXT(E13)</f>
        <v>=ISNUMBER(C13)</v>
      </c>
      <c r="H13" s="31"/>
      <c r="I13" s="38"/>
      <c r="M13" s="1"/>
    </row>
    <row r="14" ht="38.25" customHeight="1" spans="1:13">
      <c r="A14" s="1"/>
      <c r="C14" s="27">
        <v>1</v>
      </c>
      <c r="D14" s="27"/>
      <c r="E14" s="28" t="b">
        <f>ISNUMBER(C14)</f>
        <v>1</v>
      </c>
      <c r="F14" s="29"/>
      <c r="G14" s="30" t="str">
        <f ca="1">_xlfn.FORMULATEXT(E14)</f>
        <v>=ISNUMBER(C14)</v>
      </c>
      <c r="H14" s="31"/>
      <c r="I14" s="38"/>
      <c r="M14" s="1"/>
    </row>
    <row r="15" ht="38.25" customHeight="1" spans="1:13">
      <c r="A15" s="1"/>
      <c r="C15" s="27">
        <v>-100</v>
      </c>
      <c r="D15" s="27"/>
      <c r="E15" s="28" t="b">
        <f>ISNUMBER(C15)</f>
        <v>1</v>
      </c>
      <c r="F15" s="29"/>
      <c r="G15" s="30" t="str">
        <f ca="1">_xlfn.FORMULATEXT(E15)</f>
        <v>=ISNUMBER(C15)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353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1594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1595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1596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1597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 t="s">
        <v>3</v>
      </c>
      <c r="D13" s="27"/>
      <c r="E13" s="28" t="b">
        <f>ISREF(C13)</f>
        <v>1</v>
      </c>
      <c r="F13" s="29"/>
      <c r="G13" s="30" t="str">
        <f ca="1">_xlfn.FORMULATEXT(E13)</f>
        <v>=ISREF(C13)</v>
      </c>
      <c r="H13" s="31"/>
      <c r="I13" s="38"/>
      <c r="M13" s="1"/>
    </row>
    <row r="14" ht="38.25" customHeight="1" spans="1:13">
      <c r="A14" s="1"/>
      <c r="C14" s="27">
        <f>A1</f>
        <v>0</v>
      </c>
      <c r="D14" s="27"/>
      <c r="E14" s="28" t="b">
        <f>ISREF(C14)</f>
        <v>1</v>
      </c>
      <c r="F14" s="29"/>
      <c r="G14" s="30" t="str">
        <f ca="1">_xlfn.FORMULATEXT(E14)</f>
        <v>=ISREF(C14)</v>
      </c>
      <c r="H14" s="31"/>
      <c r="I14" s="38"/>
      <c r="M14" s="1"/>
    </row>
    <row r="15" ht="38.25" customHeight="1" spans="1:13">
      <c r="A15" s="1"/>
      <c r="C15" s="27" t="b">
        <f ca="1">ISREF(OFFSET(A1,1,1)+A1)</f>
        <v>0</v>
      </c>
      <c r="D15" s="27"/>
      <c r="E15" s="28" t="b">
        <f ca="1">ISREF(C15)</f>
        <v>1</v>
      </c>
      <c r="F15" s="29"/>
      <c r="G15" s="30" t="str">
        <f ca="1">_xlfn.FORMULATEXT(E15)</f>
        <v>=ISREF(C15)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428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1598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1599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1599</v>
      </c>
      <c r="E6" s="15"/>
      <c r="F6" s="15"/>
      <c r="G6" s="15"/>
      <c r="H6" s="15"/>
      <c r="I6" s="15"/>
      <c r="J6" s="15"/>
      <c r="K6" s="15"/>
      <c r="L6" s="35"/>
      <c r="M6" s="1"/>
    </row>
    <row r="7" ht="4.5" customHeight="1" spans="1:14">
      <c r="A7" s="1"/>
      <c r="B7" s="22"/>
      <c r="C7" s="23"/>
      <c r="D7" s="23"/>
      <c r="E7" s="23"/>
      <c r="F7" s="23"/>
      <c r="G7" s="23"/>
      <c r="H7" s="23"/>
      <c r="I7" s="23"/>
      <c r="J7" s="23"/>
      <c r="K7" s="23"/>
      <c r="L7" s="37"/>
      <c r="M7" s="1"/>
      <c r="N7" s="32"/>
    </row>
    <row r="8" ht="4.5" customHeight="1" spans="1:14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1"/>
      <c r="M8" s="1"/>
      <c r="N8" s="32"/>
    </row>
    <row r="9" ht="50.1" customHeight="1" spans="1:13">
      <c r="A9" s="1"/>
      <c r="C9" s="24" t="s">
        <v>1102</v>
      </c>
      <c r="M9" s="1"/>
    </row>
    <row r="10" ht="35.25" customHeight="1" spans="1:13">
      <c r="A10" s="1"/>
      <c r="B10" s="25" t="s">
        <v>1561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1"/>
    </row>
    <row r="11" ht="21" customHeight="1" spans="1:13">
      <c r="A11" s="1"/>
      <c r="C11" s="46" t="s">
        <v>1562</v>
      </c>
      <c r="D11" s="49"/>
      <c r="E11" s="26" t="s">
        <v>1563</v>
      </c>
      <c r="F11" s="26"/>
      <c r="G11" s="26" t="s">
        <v>1107</v>
      </c>
      <c r="H11" s="26"/>
      <c r="I11" s="26"/>
      <c r="M11" s="1"/>
    </row>
    <row r="12" ht="38.25" customHeight="1" spans="1:13">
      <c r="A12" s="1"/>
      <c r="C12" s="28" t="e">
        <f>NA()</f>
        <v>#N/A</v>
      </c>
      <c r="D12" s="29"/>
      <c r="E12" s="28" t="e">
        <f>NA()+C12</f>
        <v>#N/A</v>
      </c>
      <c r="F12" s="29"/>
      <c r="G12" s="30" t="str">
        <f ca="1">_xlfn.FORMULATEXT(E12)</f>
        <v>=NA()+C12</v>
      </c>
      <c r="H12" s="31"/>
      <c r="I12" s="38"/>
      <c r="M12" s="1"/>
    </row>
    <row r="13" spans="1:13">
      <c r="A13" s="1"/>
      <c r="M13" s="1"/>
    </row>
    <row r="14" ht="4.5" customHeight="1" spans="1:14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1"/>
      <c r="M14" s="1"/>
      <c r="N14" s="32"/>
    </row>
  </sheetData>
  <mergeCells count="11">
    <mergeCell ref="F2:G2"/>
    <mergeCell ref="D4:L4"/>
    <mergeCell ref="D5:L5"/>
    <mergeCell ref="D6:L6"/>
    <mergeCell ref="B10:L10"/>
    <mergeCell ref="C11:D11"/>
    <mergeCell ref="E11:F11"/>
    <mergeCell ref="G11:I11"/>
    <mergeCell ref="C12:D12"/>
    <mergeCell ref="E12:F12"/>
    <mergeCell ref="G12:I12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646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1600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1601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1602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1603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J12" s="50" t="s">
        <v>1604</v>
      </c>
      <c r="M12" s="1"/>
    </row>
    <row r="13" ht="38.25" customHeight="1" spans="1:13">
      <c r="A13" s="1"/>
      <c r="C13" s="27">
        <v>1</v>
      </c>
      <c r="D13" s="27"/>
      <c r="E13" s="28">
        <f>TYPE(C13)</f>
        <v>1</v>
      </c>
      <c r="F13" s="29"/>
      <c r="G13" s="30" t="str">
        <f ca="1">_xlfn.FORMULATEXT(E13)</f>
        <v>=TYPE(C13)</v>
      </c>
      <c r="H13" s="31"/>
      <c r="I13" s="31"/>
      <c r="J13" s="51" t="s">
        <v>1605</v>
      </c>
      <c r="M13" s="1"/>
    </row>
    <row r="14" ht="38.25" customHeight="1" spans="1:13">
      <c r="A14" s="1"/>
      <c r="C14" s="27" t="s">
        <v>3</v>
      </c>
      <c r="D14" s="27"/>
      <c r="E14" s="28">
        <f t="shared" ref="E14:E15" si="0">TYPE(C14)</f>
        <v>2</v>
      </c>
      <c r="F14" s="29"/>
      <c r="G14" s="30" t="str">
        <f ca="1">_xlfn.FORMULATEXT(E14)</f>
        <v>=TYPE(C14)</v>
      </c>
      <c r="H14" s="31"/>
      <c r="I14" s="31"/>
      <c r="J14" s="51" t="s">
        <v>1606</v>
      </c>
      <c r="M14" s="1"/>
    </row>
    <row r="15" ht="38.25" customHeight="1" spans="1:13">
      <c r="A15" s="1"/>
      <c r="C15" s="27" t="b">
        <v>1</v>
      </c>
      <c r="D15" s="27"/>
      <c r="E15" s="28">
        <f t="shared" si="0"/>
        <v>4</v>
      </c>
      <c r="F15" s="29"/>
      <c r="G15" s="30" t="str">
        <f ca="1">_xlfn.FORMULATEXT(E15)</f>
        <v>=TYPE(C15)</v>
      </c>
      <c r="H15" s="31"/>
      <c r="I15" s="31"/>
      <c r="J15" s="51" t="s">
        <v>1607</v>
      </c>
      <c r="M15" s="1"/>
    </row>
    <row r="16" ht="38.25" customHeight="1" spans="1:13">
      <c r="A16" s="1"/>
      <c r="C16" s="27" t="s">
        <v>1608</v>
      </c>
      <c r="D16" s="27"/>
      <c r="E16" s="28">
        <f>TYPE($E$13:$F$15)</f>
        <v>16</v>
      </c>
      <c r="F16" s="29"/>
      <c r="G16" s="30" t="str">
        <f ca="1" t="shared" ref="G16" si="1">_xlfn.FORMULATEXT(E16)</f>
        <v>=TYPE($E$13:$F$15)</v>
      </c>
      <c r="H16" s="31"/>
      <c r="I16" s="31"/>
      <c r="J16" s="51" t="s">
        <v>1609</v>
      </c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2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207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1610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1611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1612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1613</v>
      </c>
      <c r="E7" s="18"/>
      <c r="F7" s="19" t="s">
        <v>1614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1561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1615</v>
      </c>
      <c r="D12" s="26"/>
      <c r="E12" s="26" t="s">
        <v>1616</v>
      </c>
      <c r="F12" s="26"/>
      <c r="M12" s="1"/>
    </row>
    <row r="13" ht="38.25" customHeight="1" spans="1:13">
      <c r="A13" s="1"/>
      <c r="C13" s="27" t="s">
        <v>1617</v>
      </c>
      <c r="D13" s="27"/>
      <c r="E13" s="28" t="s">
        <v>1618</v>
      </c>
      <c r="F13" s="29"/>
      <c r="M13" s="1"/>
    </row>
    <row r="14" ht="38.25" customHeight="1" spans="1:13">
      <c r="A14" s="1"/>
      <c r="C14" s="27" t="s">
        <v>1619</v>
      </c>
      <c r="D14" s="27"/>
      <c r="E14" s="28" t="s">
        <v>1620</v>
      </c>
      <c r="F14" s="29"/>
      <c r="M14" s="1"/>
    </row>
    <row r="15" ht="38.25" customHeight="1" spans="1:13">
      <c r="A15" s="1"/>
      <c r="C15" s="27" t="s">
        <v>1621</v>
      </c>
      <c r="D15" s="27"/>
      <c r="E15" s="28" t="s">
        <v>1622</v>
      </c>
      <c r="F15" s="29"/>
      <c r="M15" s="1"/>
    </row>
    <row r="16" ht="38.25" customHeight="1" spans="1:13">
      <c r="A16" s="1"/>
      <c r="C16" s="27" t="s">
        <v>1623</v>
      </c>
      <c r="D16" s="27"/>
      <c r="E16" s="28" t="s">
        <v>1624</v>
      </c>
      <c r="F16" s="29"/>
      <c r="M16" s="1"/>
    </row>
    <row r="17" ht="38.25" customHeight="1" spans="1:13">
      <c r="A17" s="1"/>
      <c r="C17" s="27" t="s">
        <v>1625</v>
      </c>
      <c r="D17" s="27"/>
      <c r="E17" s="28" t="s">
        <v>1626</v>
      </c>
      <c r="F17" s="29"/>
      <c r="M17" s="1"/>
    </row>
    <row r="18" ht="38.25" customHeight="1" spans="1:13">
      <c r="A18" s="1"/>
      <c r="C18" s="27" t="s">
        <v>1627</v>
      </c>
      <c r="D18" s="27"/>
      <c r="E18" s="28" t="s">
        <v>1628</v>
      </c>
      <c r="F18" s="29"/>
      <c r="M18" s="1"/>
    </row>
    <row r="19" ht="38.25" customHeight="1" spans="1:13">
      <c r="A19" s="1"/>
      <c r="C19" s="27" t="s">
        <v>1629</v>
      </c>
      <c r="D19" s="27"/>
      <c r="E19" s="28" t="s">
        <v>1630</v>
      </c>
      <c r="F19" s="29"/>
      <c r="M19" s="1"/>
    </row>
    <row r="20" ht="38.25" customHeight="1" spans="1:13">
      <c r="A20" s="1"/>
      <c r="C20" s="27" t="s">
        <v>1631</v>
      </c>
      <c r="D20" s="27"/>
      <c r="E20" s="28" t="s">
        <v>1632</v>
      </c>
      <c r="F20" s="29"/>
      <c r="M20" s="1"/>
    </row>
    <row r="21" spans="1:13">
      <c r="A21" s="1"/>
      <c r="M21" s="1"/>
    </row>
    <row r="22" ht="4.5" customHeight="1" spans="1:14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1"/>
      <c r="M22" s="1"/>
      <c r="N22" s="32"/>
    </row>
  </sheetData>
  <mergeCells count="25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471</v>
      </c>
      <c r="G2" s="83"/>
      <c r="H2" s="5" t="s">
        <v>1086</v>
      </c>
      <c r="I2" s="5"/>
      <c r="J2" s="5"/>
      <c r="K2" s="5"/>
      <c r="L2" s="33" t="s">
        <v>1111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1127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1128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1129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1115</v>
      </c>
      <c r="E7" s="18"/>
      <c r="F7" s="65" t="s">
        <v>1116</v>
      </c>
      <c r="G7" s="65"/>
      <c r="H7" s="65"/>
      <c r="I7" s="65"/>
      <c r="J7" s="65"/>
      <c r="K7" s="65"/>
      <c r="L7" s="68"/>
      <c r="M7" s="1"/>
    </row>
    <row r="8" ht="30.75" customHeight="1" spans="1:13">
      <c r="A8" s="1"/>
      <c r="B8" s="16" t="s">
        <v>1096</v>
      </c>
      <c r="C8" s="12"/>
      <c r="D8" s="17" t="s">
        <v>1117</v>
      </c>
      <c r="E8" s="18"/>
      <c r="F8" s="65" t="s">
        <v>1118</v>
      </c>
      <c r="G8" s="65"/>
      <c r="H8" s="65"/>
      <c r="I8" s="65"/>
      <c r="J8" s="65"/>
      <c r="K8" s="65"/>
      <c r="L8" s="68"/>
      <c r="M8" s="1"/>
    </row>
    <row r="9" ht="30.75" customHeight="1" spans="1:13">
      <c r="A9" s="1"/>
      <c r="B9" s="16" t="s">
        <v>1099</v>
      </c>
      <c r="C9" s="12"/>
      <c r="D9" s="17" t="s">
        <v>1119</v>
      </c>
      <c r="E9" s="18"/>
      <c r="F9" s="65" t="s">
        <v>1120</v>
      </c>
      <c r="G9" s="65"/>
      <c r="H9" s="65"/>
      <c r="I9" s="65"/>
      <c r="J9" s="65"/>
      <c r="K9" s="65"/>
      <c r="L9" s="68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1130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1104</v>
      </c>
      <c r="D14" s="26" t="s">
        <v>1131</v>
      </c>
      <c r="E14" s="26" t="s">
        <v>1132</v>
      </c>
      <c r="F14" s="26" t="s">
        <v>1133</v>
      </c>
      <c r="G14" s="26" t="s">
        <v>1134</v>
      </c>
      <c r="H14" s="26" t="s">
        <v>1135</v>
      </c>
      <c r="I14" s="26" t="s">
        <v>1107</v>
      </c>
      <c r="J14" s="26"/>
      <c r="K14" s="26"/>
      <c r="M14" s="1"/>
    </row>
    <row r="15" ht="38.25" customHeight="1" spans="1:13">
      <c r="A15" s="1"/>
      <c r="C15" s="69" t="s">
        <v>1108</v>
      </c>
      <c r="D15" s="69"/>
      <c r="E15" s="69">
        <v>100</v>
      </c>
      <c r="F15" s="69"/>
      <c r="G15" s="69"/>
      <c r="H15" s="69" t="str">
        <f>IF(OR(D15&gt;0,E15&gt;0,F15&gt;0,G15&gt;0),"已付款","未付款")</f>
        <v>已付款</v>
      </c>
      <c r="I15" s="88" t="str">
        <f ca="1">_xlfn.FORMULATEXT(H15)</f>
        <v>=IF(OR(D15&gt;0,E15&gt;0,F15&gt;0,G15&gt;0),"已付款","未付款")</v>
      </c>
      <c r="J15" s="89"/>
      <c r="K15" s="90"/>
      <c r="M15" s="1"/>
    </row>
    <row r="16" ht="38.25" customHeight="1" spans="1:13">
      <c r="A16" s="1"/>
      <c r="C16" s="69" t="s">
        <v>1109</v>
      </c>
      <c r="D16" s="69">
        <v>50</v>
      </c>
      <c r="E16" s="69"/>
      <c r="F16" s="69"/>
      <c r="G16" s="69">
        <v>100</v>
      </c>
      <c r="H16" s="69" t="str">
        <f t="shared" ref="H16:H17" si="0">IF(OR(D16&gt;0,E16&gt;0,F16&gt;0,G16&gt;0),"已付款","未付款")</f>
        <v>已付款</v>
      </c>
      <c r="I16" s="88" t="str">
        <f ca="1" t="shared" ref="I16:I17" si="1">_xlfn.FORMULATEXT(H16)</f>
        <v>=IF(OR(D16&gt;0,E16&gt;0,F16&gt;0,G16&gt;0),"已付款","未付款")</v>
      </c>
      <c r="J16" s="89"/>
      <c r="K16" s="90"/>
      <c r="M16" s="1"/>
    </row>
    <row r="17" ht="38.25" customHeight="1" spans="1:13">
      <c r="A17" s="1"/>
      <c r="C17" s="69" t="s">
        <v>1110</v>
      </c>
      <c r="D17" s="69"/>
      <c r="E17" s="69"/>
      <c r="F17" s="69"/>
      <c r="G17" s="69"/>
      <c r="H17" s="69" t="str">
        <f t="shared" si="0"/>
        <v>未付款</v>
      </c>
      <c r="I17" s="88" t="str">
        <f ca="1" t="shared" si="1"/>
        <v>=IF(OR(D17&gt;0,E17&gt;0,F17&gt;0,G17&gt;0),"已付款","未付款")</v>
      </c>
      <c r="J17" s="89"/>
      <c r="K17" s="90"/>
      <c r="M17" s="1"/>
    </row>
    <row r="18" spans="1:13">
      <c r="A18" s="1"/>
      <c r="M18" s="1"/>
    </row>
    <row r="19" ht="4.5" customHeight="1" spans="1:14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32"/>
    </row>
  </sheetData>
  <mergeCells count="15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I14:K14"/>
    <mergeCell ref="I15:K15"/>
    <mergeCell ref="I16:K16"/>
    <mergeCell ref="I17:K17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73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1633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1634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1635</v>
      </c>
      <c r="E6" s="15"/>
      <c r="F6" s="15"/>
      <c r="G6" s="15"/>
      <c r="H6" s="15"/>
      <c r="I6" s="15"/>
      <c r="J6" s="15"/>
      <c r="K6" s="15"/>
      <c r="L6" s="35"/>
      <c r="M6" s="1"/>
    </row>
    <row r="7" ht="53.25" customHeight="1" spans="1:13">
      <c r="A7" s="1"/>
      <c r="B7" s="16" t="s">
        <v>1093</v>
      </c>
      <c r="C7" s="12"/>
      <c r="D7" s="17" t="s">
        <v>1636</v>
      </c>
      <c r="E7" s="18"/>
      <c r="F7" s="19" t="s">
        <v>1637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1403</v>
      </c>
      <c r="E8" s="18"/>
      <c r="F8" s="19" t="s">
        <v>1638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1561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1563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 t="s">
        <v>3</v>
      </c>
      <c r="D14" s="27"/>
      <c r="E14" s="28" t="str">
        <f ca="1">CELL("address",C14)</f>
        <v>$C$14</v>
      </c>
      <c r="F14" s="29"/>
      <c r="G14" s="30" t="str">
        <f ca="1">_xlfn.FORMULATEXT(E14)</f>
        <v>=CELL("address",C14)</v>
      </c>
      <c r="H14" s="31"/>
      <c r="I14" s="38"/>
      <c r="M14" s="1"/>
    </row>
    <row r="15" ht="38.25" customHeight="1" spans="1:13">
      <c r="A15" s="1"/>
      <c r="C15" s="27">
        <f>A2</f>
        <v>0</v>
      </c>
      <c r="D15" s="27"/>
      <c r="E15" s="28" t="b">
        <f>ISREF(C15)</f>
        <v>1</v>
      </c>
      <c r="F15" s="29"/>
      <c r="G15" s="30" t="str">
        <f ca="1">_xlfn.FORMULATEXT(E15)</f>
        <v>=ISREF(C15)</v>
      </c>
      <c r="H15" s="31"/>
      <c r="I15" s="38"/>
      <c r="M15" s="1"/>
    </row>
    <row r="16" ht="38.25" customHeight="1" spans="1:13">
      <c r="A16" s="1"/>
      <c r="C16" s="27" t="b">
        <f ca="1">ISREF(OFFSET(A2,1,1)+A2)</f>
        <v>0</v>
      </c>
      <c r="D16" s="27"/>
      <c r="E16" s="28" t="b">
        <f ca="1">ISREF(C16)</f>
        <v>1</v>
      </c>
      <c r="F16" s="29"/>
      <c r="G16" s="30" t="str">
        <f ca="1">_xlfn.FORMULATEXT(E16)</f>
        <v>=ISREF(C16)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426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1639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1640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1641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1583</v>
      </c>
      <c r="E7" s="18"/>
      <c r="F7" s="19" t="s">
        <v>1642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1643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46" t="s">
        <v>1643</v>
      </c>
      <c r="H12" s="47"/>
      <c r="I12" s="49"/>
      <c r="M12" s="1"/>
    </row>
    <row r="13" ht="38.25" customHeight="1" spans="1:13">
      <c r="A13" s="1"/>
      <c r="C13" s="27" t="b">
        <v>1</v>
      </c>
      <c r="D13" s="27"/>
      <c r="E13" s="28">
        <f>N(C13)</f>
        <v>1</v>
      </c>
      <c r="F13" s="29"/>
      <c r="G13" s="30" t="str">
        <f ca="1">_xlfn.FORMULATEXT(E13)</f>
        <v>=N(C13)</v>
      </c>
      <c r="H13" s="31"/>
      <c r="I13" s="38"/>
      <c r="M13" s="1"/>
    </row>
    <row r="14" ht="38.25" customHeight="1" spans="1:13">
      <c r="A14" s="1"/>
      <c r="C14" s="48">
        <v>43392</v>
      </c>
      <c r="D14" s="27"/>
      <c r="E14" s="28">
        <f>N(C14)</f>
        <v>43392</v>
      </c>
      <c r="F14" s="29"/>
      <c r="G14" s="30" t="str">
        <f ca="1">_xlfn.FORMULATEXT(E14)</f>
        <v>=N(C14)</v>
      </c>
      <c r="H14" s="31"/>
      <c r="I14" s="38"/>
      <c r="M14" s="1"/>
    </row>
    <row r="15" ht="38.25" customHeight="1" spans="1:13">
      <c r="A15" s="1"/>
      <c r="C15" s="27" t="s">
        <v>3</v>
      </c>
      <c r="D15" s="27"/>
      <c r="E15" s="28">
        <f>N(C15)</f>
        <v>0</v>
      </c>
      <c r="F15" s="29"/>
      <c r="G15" s="30" t="str">
        <f ca="1">_xlfn.FORMULATEXT(E15)</f>
        <v>=N(C15)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321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944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1645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1646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1647</v>
      </c>
      <c r="E7" s="18"/>
      <c r="F7" s="19" t="s">
        <v>1648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1649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1563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164" t="s">
        <v>1650</v>
      </c>
      <c r="D13" s="27"/>
      <c r="E13" s="44" t="str">
        <f ca="1">INFO("DIRECTORY")</f>
        <v>C:\Users\Qing Class\Documents</v>
      </c>
      <c r="F13" s="45"/>
      <c r="G13" s="30" t="str">
        <f ca="1">_xlfn.FORMULATEXT(E13)</f>
        <v>=INFO("DIRECTORY")</v>
      </c>
      <c r="H13" s="31"/>
      <c r="I13" s="38"/>
      <c r="M13" s="1"/>
    </row>
    <row r="14" ht="38.25" customHeight="1" spans="1:13">
      <c r="A14" s="1"/>
      <c r="C14" s="164" t="s">
        <v>1651</v>
      </c>
      <c r="D14" s="27"/>
      <c r="E14" s="28">
        <f ca="1">INFO("NUMFILE")</f>
        <v>83</v>
      </c>
      <c r="F14" s="29"/>
      <c r="G14" s="30" t="str">
        <f ca="1" t="shared" ref="G14:G19" si="0">_xlfn.FORMULATEXT(E14)</f>
        <v>=INFO("NUMFILE")</v>
      </c>
      <c r="H14" s="31"/>
      <c r="I14" s="38"/>
      <c r="M14" s="1"/>
    </row>
    <row r="15" ht="38.25" customHeight="1" spans="1:13">
      <c r="A15" s="1"/>
      <c r="C15" s="164" t="s">
        <v>1652</v>
      </c>
      <c r="D15" s="27"/>
      <c r="E15" s="28" t="str">
        <f ca="1">INFO("ORIGIN")</f>
        <v>A1:$A$1</v>
      </c>
      <c r="F15" s="29"/>
      <c r="G15" s="30" t="str">
        <f ca="1" t="shared" si="0"/>
        <v>=INFO("ORIGIN")</v>
      </c>
      <c r="H15" s="31"/>
      <c r="I15" s="38"/>
      <c r="M15" s="1"/>
    </row>
    <row r="16" ht="38.25" customHeight="1" spans="1:13">
      <c r="A16" s="1"/>
      <c r="C16" s="164" t="s">
        <v>1653</v>
      </c>
      <c r="D16" s="27"/>
      <c r="E16" s="44" t="str">
        <f ca="1">INFO("OSVERSION")</f>
        <v>Windows (32-bit) NT 10.00</v>
      </c>
      <c r="F16" s="45"/>
      <c r="G16" s="30" t="str">
        <f ca="1" t="shared" si="0"/>
        <v>=INFO("OSVERSION")</v>
      </c>
      <c r="H16" s="31"/>
      <c r="I16" s="38"/>
      <c r="M16" s="1"/>
    </row>
    <row r="17" ht="38.25" customHeight="1" spans="1:13">
      <c r="A17" s="1"/>
      <c r="C17" s="164" t="s">
        <v>1654</v>
      </c>
      <c r="D17" s="27"/>
      <c r="E17" s="28" t="str">
        <f ca="1">INFO("RECALC")</f>
        <v>自动</v>
      </c>
      <c r="F17" s="29"/>
      <c r="G17" s="30" t="str">
        <f ca="1" t="shared" si="0"/>
        <v>=INFO("RECALC")</v>
      </c>
      <c r="H17" s="31"/>
      <c r="I17" s="38"/>
      <c r="M17" s="1"/>
    </row>
    <row r="18" ht="38.25" customHeight="1" spans="1:13">
      <c r="A18" s="1"/>
      <c r="C18" s="164" t="s">
        <v>1655</v>
      </c>
      <c r="D18" s="27"/>
      <c r="E18" s="28" t="str">
        <f ca="1">INFO("RELEASE")</f>
        <v>11.0</v>
      </c>
      <c r="F18" s="29"/>
      <c r="G18" s="30" t="str">
        <f ca="1" t="shared" si="0"/>
        <v>=INFO("RELEASE")</v>
      </c>
      <c r="H18" s="31"/>
      <c r="I18" s="38"/>
      <c r="M18" s="1"/>
    </row>
    <row r="19" ht="38.25" customHeight="1" spans="1:13">
      <c r="A19" s="1"/>
      <c r="C19" s="164" t="s">
        <v>1656</v>
      </c>
      <c r="D19" s="27"/>
      <c r="E19" s="28" t="str">
        <f ca="1">INFO("SYSTEM")</f>
        <v>pcdos</v>
      </c>
      <c r="F19" s="29"/>
      <c r="G19" s="30" t="str">
        <f ca="1" t="shared" si="0"/>
        <v>=INFO("SYSTEM")</v>
      </c>
      <c r="H19" s="31"/>
      <c r="I19" s="38"/>
      <c r="M19" s="1"/>
    </row>
    <row r="20" spans="1:13">
      <c r="A20" s="1"/>
      <c r="M20" s="1"/>
    </row>
    <row r="21" ht="4.5" customHeight="1" spans="1:14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32"/>
    </row>
  </sheetData>
  <mergeCells count="31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C17:D17"/>
    <mergeCell ref="E17:F17"/>
    <mergeCell ref="G17:I17"/>
    <mergeCell ref="C18:D18"/>
    <mergeCell ref="E18:F18"/>
    <mergeCell ref="G18:I18"/>
    <mergeCell ref="C19:D19"/>
    <mergeCell ref="E19:F19"/>
    <mergeCell ref="G19:I19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242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1657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1658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1659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1403</v>
      </c>
      <c r="E7" s="18"/>
      <c r="F7" s="19" t="s">
        <v>1660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1661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1107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f>1+1</f>
        <v>2</v>
      </c>
      <c r="D13" s="27"/>
      <c r="E13" s="28" t="str">
        <f ca="1">_xlfn.FORMULATEXT(C13)</f>
        <v>=1+1</v>
      </c>
      <c r="F13" s="29"/>
      <c r="G13" s="30" t="str">
        <f ca="1">_xlfn.FORMULATEXT(E13)</f>
        <v>=FORMULATEXT(C13)</v>
      </c>
      <c r="H13" s="31"/>
      <c r="I13" s="38"/>
      <c r="M13" s="1"/>
    </row>
    <row r="14" ht="38.25" customHeight="1" spans="1:13">
      <c r="A14" s="1"/>
      <c r="C14" s="164" t="s">
        <v>3</v>
      </c>
      <c r="D14" s="27"/>
      <c r="E14" s="28" t="e">
        <f ca="1">_xlfn.FORMULATEXT(C14)</f>
        <v>#N/A</v>
      </c>
      <c r="F14" s="29"/>
      <c r="G14" s="30" t="str">
        <f ca="1">_xlfn.FORMULATEXT(E14)</f>
        <v>=FORMULATEXT(C14)</v>
      </c>
      <c r="H14" s="31"/>
      <c r="I14" s="3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6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593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1662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1663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1664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1170</v>
      </c>
      <c r="E7" s="18"/>
      <c r="F7" s="19" t="s">
        <v>1665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946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1666</v>
      </c>
      <c r="D12" s="26" t="s">
        <v>1667</v>
      </c>
      <c r="E12" s="26" t="s">
        <v>1668</v>
      </c>
      <c r="F12" s="26" t="s">
        <v>1669</v>
      </c>
      <c r="G12" s="26" t="s">
        <v>1670</v>
      </c>
      <c r="H12" s="26" t="s">
        <v>1671</v>
      </c>
      <c r="I12" s="26" t="s">
        <v>1672</v>
      </c>
      <c r="J12" s="26" t="s">
        <v>1107</v>
      </c>
      <c r="K12" s="26"/>
      <c r="L12" s="26"/>
      <c r="M12" s="1"/>
    </row>
    <row r="13" ht="38.25" customHeight="1" spans="1:13">
      <c r="A13" s="1"/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6</v>
      </c>
      <c r="I13" s="27">
        <f>SUM(C13:H13)</f>
        <v>21</v>
      </c>
      <c r="J13" s="30" t="str">
        <f ca="1">_xlfn.FORMULATEXT(I13)</f>
        <v>=SUM(C13:H13)</v>
      </c>
      <c r="K13" s="31"/>
      <c r="L13" s="38"/>
      <c r="M13" s="1"/>
    </row>
    <row r="14" ht="38.25" customHeight="1" spans="1:13">
      <c r="A14" s="1"/>
      <c r="C14" s="27">
        <v>1</v>
      </c>
      <c r="D14" s="27"/>
      <c r="E14" s="27">
        <v>3</v>
      </c>
      <c r="F14" s="27">
        <v>4</v>
      </c>
      <c r="G14" s="27">
        <v>5</v>
      </c>
      <c r="H14" s="164" t="s">
        <v>1673</v>
      </c>
      <c r="I14" s="27">
        <f>SUM(C14:H14)</f>
        <v>13</v>
      </c>
      <c r="J14" s="30" t="str">
        <f ca="1">_xlfn.FORMULATEXT(I14)</f>
        <v>=SUM(C14:H14)</v>
      </c>
      <c r="K14" s="31"/>
      <c r="L14" s="3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0">
    <mergeCell ref="F2:G2"/>
    <mergeCell ref="D4:L4"/>
    <mergeCell ref="D5:L5"/>
    <mergeCell ref="D6:L6"/>
    <mergeCell ref="D7:E7"/>
    <mergeCell ref="F7:L7"/>
    <mergeCell ref="B11:L11"/>
    <mergeCell ref="J12:L12"/>
    <mergeCell ref="J13:L13"/>
    <mergeCell ref="J14:L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949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1674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1675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1676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1677</v>
      </c>
      <c r="E7" s="18"/>
      <c r="F7" s="19" t="s">
        <v>1678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1679</v>
      </c>
      <c r="E8" s="18"/>
      <c r="F8" s="21" t="s">
        <v>1680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1681</v>
      </c>
      <c r="E9" s="18"/>
      <c r="F9" s="21" t="s">
        <v>1682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1683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1684</v>
      </c>
      <c r="D14" s="26" t="s">
        <v>1685</v>
      </c>
      <c r="E14" s="26" t="s">
        <v>1562</v>
      </c>
      <c r="G14" s="26" t="s">
        <v>1684</v>
      </c>
      <c r="H14" s="26" t="s">
        <v>1685</v>
      </c>
      <c r="I14" s="26" t="s">
        <v>1672</v>
      </c>
      <c r="J14" s="26" t="s">
        <v>1107</v>
      </c>
      <c r="K14" s="26"/>
      <c r="L14" s="26"/>
      <c r="M14" s="1"/>
    </row>
    <row r="15" ht="38.25" customHeight="1" spans="1:13">
      <c r="A15" s="1"/>
      <c r="C15" s="164" t="s">
        <v>1686</v>
      </c>
      <c r="D15" s="164" t="s">
        <v>1108</v>
      </c>
      <c r="E15" s="27">
        <v>10</v>
      </c>
      <c r="G15" s="164" t="s">
        <v>1687</v>
      </c>
      <c r="H15" s="164" t="s">
        <v>1108</v>
      </c>
      <c r="I15" s="27">
        <f>SUMIFS($E$16:$E$23,$C$16:$C$23,G15,$D$16:$D$23,H15)</f>
        <v>3</v>
      </c>
      <c r="J15" s="30" t="str">
        <f ca="1">_xlfn.FORMULATEXT(I15)</f>
        <v>=SUMIFS($E$16:$E$23,$C$16:$C$23,G15,$D$16:$D$23,H15)</v>
      </c>
      <c r="K15" s="31"/>
      <c r="L15" s="38"/>
      <c r="M15" s="1"/>
    </row>
    <row r="16" ht="38.25" customHeight="1" spans="1:13">
      <c r="A16" s="1"/>
      <c r="C16" s="164" t="s">
        <v>1688</v>
      </c>
      <c r="D16" s="164" t="s">
        <v>1109</v>
      </c>
      <c r="E16" s="27">
        <v>7</v>
      </c>
      <c r="G16" s="164" t="s">
        <v>1689</v>
      </c>
      <c r="H16" s="164" t="s">
        <v>1109</v>
      </c>
      <c r="I16" s="27">
        <f>SUMIFS($E$16:$E$23,$C$16:$C$23,G16,$D$16:$D$23,H16)</f>
        <v>5</v>
      </c>
      <c r="J16" s="30" t="str">
        <f ca="1">_xlfn.FORMULATEXT(I16)</f>
        <v>=SUMIFS($E$16:$E$23,$C$16:$C$23,G16,$D$16:$D$23,H16)</v>
      </c>
      <c r="K16" s="31"/>
      <c r="L16" s="38"/>
      <c r="M16" s="1"/>
    </row>
    <row r="17" ht="38.25" customHeight="1" spans="1:13">
      <c r="A17" s="1"/>
      <c r="C17" s="164" t="s">
        <v>1689</v>
      </c>
      <c r="D17" s="164" t="s">
        <v>1108</v>
      </c>
      <c r="E17" s="27">
        <v>3</v>
      </c>
      <c r="G17" s="39"/>
      <c r="H17" s="39"/>
      <c r="I17" s="39"/>
      <c r="J17" s="43"/>
      <c r="K17" s="43"/>
      <c r="L17" s="43"/>
      <c r="M17" s="1"/>
    </row>
    <row r="18" ht="38.25" customHeight="1" spans="1:13">
      <c r="A18" s="1"/>
      <c r="C18" s="164" t="s">
        <v>1687</v>
      </c>
      <c r="D18" s="164" t="s">
        <v>1109</v>
      </c>
      <c r="E18" s="27">
        <v>3</v>
      </c>
      <c r="G18" s="39"/>
      <c r="H18" s="39"/>
      <c r="I18" s="39"/>
      <c r="J18" s="43"/>
      <c r="K18" s="43"/>
      <c r="L18" s="43"/>
      <c r="M18" s="1"/>
    </row>
    <row r="19" ht="38.25" customHeight="1" spans="1:13">
      <c r="A19" s="1"/>
      <c r="C19" s="164" t="s">
        <v>1687</v>
      </c>
      <c r="D19" s="164" t="s">
        <v>1108</v>
      </c>
      <c r="E19" s="27">
        <v>3</v>
      </c>
      <c r="G19" s="39"/>
      <c r="H19" s="39"/>
      <c r="I19" s="39"/>
      <c r="J19" s="43"/>
      <c r="K19" s="43"/>
      <c r="L19" s="43"/>
      <c r="M19" s="1"/>
    </row>
    <row r="20" ht="38.25" customHeight="1" spans="1:13">
      <c r="A20" s="1"/>
      <c r="C20" s="164" t="s">
        <v>1688</v>
      </c>
      <c r="D20" s="164" t="s">
        <v>1109</v>
      </c>
      <c r="E20" s="27">
        <v>1</v>
      </c>
      <c r="G20" s="39"/>
      <c r="H20" s="39"/>
      <c r="I20" s="39"/>
      <c r="J20" s="43"/>
      <c r="K20" s="43"/>
      <c r="L20" s="43"/>
      <c r="M20" s="1"/>
    </row>
    <row r="21" ht="38.25" customHeight="1" spans="1:13">
      <c r="A21" s="1"/>
      <c r="C21" s="164" t="s">
        <v>1688</v>
      </c>
      <c r="D21" s="164" t="s">
        <v>1108</v>
      </c>
      <c r="E21" s="27">
        <v>9</v>
      </c>
      <c r="G21" s="39"/>
      <c r="H21" s="39"/>
      <c r="I21" s="39"/>
      <c r="J21" s="43"/>
      <c r="K21" s="43"/>
      <c r="L21" s="43"/>
      <c r="M21" s="1"/>
    </row>
    <row r="22" ht="38.25" customHeight="1" spans="1:13">
      <c r="A22" s="1"/>
      <c r="C22" s="164" t="s">
        <v>1689</v>
      </c>
      <c r="D22" s="164" t="s">
        <v>1109</v>
      </c>
      <c r="E22" s="27">
        <v>5</v>
      </c>
      <c r="G22" s="39"/>
      <c r="H22" s="39"/>
      <c r="I22" s="39"/>
      <c r="J22" s="43"/>
      <c r="K22" s="43"/>
      <c r="L22" s="43"/>
      <c r="M22" s="1"/>
    </row>
    <row r="23" spans="1:13">
      <c r="A23" s="1"/>
      <c r="M23" s="1"/>
    </row>
    <row r="24" ht="4.5" customHeight="1" spans="1:14">
      <c r="A24" s="1"/>
      <c r="B24" s="2"/>
      <c r="C24" s="3"/>
      <c r="D24" s="3"/>
      <c r="E24" s="3"/>
      <c r="F24" s="3"/>
      <c r="G24" s="3"/>
      <c r="H24" s="3"/>
      <c r="I24" s="3"/>
      <c r="J24" s="3"/>
      <c r="K24" s="3"/>
      <c r="L24" s="1"/>
      <c r="M24" s="1"/>
      <c r="N24" s="32"/>
    </row>
  </sheetData>
  <mergeCells count="14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J14:L14"/>
    <mergeCell ref="J15:L15"/>
    <mergeCell ref="J16:L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951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1690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1691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1692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1679</v>
      </c>
      <c r="E7" s="18"/>
      <c r="F7" s="21" t="s">
        <v>1680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1681</v>
      </c>
      <c r="E8" s="18"/>
      <c r="F8" s="21" t="s">
        <v>1682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1693</v>
      </c>
      <c r="E9" s="18"/>
      <c r="F9" s="21" t="s">
        <v>1694</v>
      </c>
      <c r="G9" s="19"/>
      <c r="H9" s="19"/>
      <c r="I9" s="19"/>
      <c r="J9" s="19"/>
      <c r="K9" s="19"/>
      <c r="L9" s="36"/>
      <c r="M9" s="1"/>
    </row>
    <row r="10" ht="30.75" customHeight="1" spans="1:13">
      <c r="A10" s="1"/>
      <c r="B10" s="20" t="s">
        <v>1275</v>
      </c>
      <c r="C10" s="12"/>
      <c r="D10" s="17" t="s">
        <v>1695</v>
      </c>
      <c r="E10" s="18"/>
      <c r="F10" s="21" t="s">
        <v>1696</v>
      </c>
      <c r="G10" s="19"/>
      <c r="H10" s="19"/>
      <c r="I10" s="19"/>
      <c r="J10" s="19"/>
      <c r="K10" s="19"/>
      <c r="L10" s="36"/>
      <c r="M10" s="1"/>
    </row>
    <row r="11" ht="4.5" customHeight="1" spans="1:14">
      <c r="A11" s="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37"/>
      <c r="M11" s="1"/>
      <c r="N11" s="32"/>
    </row>
    <row r="12" ht="4.5" customHeight="1" spans="1:14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1"/>
      <c r="M12" s="1"/>
      <c r="N12" s="32"/>
    </row>
    <row r="13" ht="50.1" customHeight="1" spans="1:13">
      <c r="A13" s="1"/>
      <c r="C13" s="24" t="s">
        <v>1102</v>
      </c>
      <c r="M13" s="1"/>
    </row>
    <row r="14" ht="35.25" customHeight="1" spans="1:13">
      <c r="A14" s="1"/>
      <c r="B14" s="25" t="s">
        <v>1697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ht="21" customHeight="1" spans="1:13">
      <c r="A15" s="1"/>
      <c r="C15" s="26" t="s">
        <v>1684</v>
      </c>
      <c r="D15" s="26" t="s">
        <v>1685</v>
      </c>
      <c r="E15" s="26" t="s">
        <v>1562</v>
      </c>
      <c r="G15" s="26" t="s">
        <v>1684</v>
      </c>
      <c r="H15" s="26" t="s">
        <v>1685</v>
      </c>
      <c r="I15" s="26" t="s">
        <v>1698</v>
      </c>
      <c r="J15" s="26" t="s">
        <v>1107</v>
      </c>
      <c r="K15" s="26"/>
      <c r="L15" s="26"/>
      <c r="M15" s="1"/>
    </row>
    <row r="16" ht="38.25" customHeight="1" spans="1:13">
      <c r="A16" s="1"/>
      <c r="C16" s="164" t="s">
        <v>1686</v>
      </c>
      <c r="D16" s="164" t="s">
        <v>1108</v>
      </c>
      <c r="E16" s="27">
        <v>10</v>
      </c>
      <c r="G16" s="164" t="s">
        <v>1687</v>
      </c>
      <c r="H16" s="164" t="s">
        <v>1108</v>
      </c>
      <c r="I16" s="27">
        <f>COUNTIFS($C$15:$C$22,G16,$D$15:$D$22,H16)</f>
        <v>1</v>
      </c>
      <c r="J16" s="30" t="str">
        <f ca="1">_xlfn.FORMULATEXT(I16)</f>
        <v>=COUNTIFS($C$15:$C$22,G16,$D$15:$D$22,H16)</v>
      </c>
      <c r="K16" s="31"/>
      <c r="L16" s="38"/>
      <c r="M16" s="1"/>
    </row>
    <row r="17" ht="38.25" customHeight="1" spans="1:13">
      <c r="A17" s="1"/>
      <c r="C17" s="164" t="s">
        <v>1688</v>
      </c>
      <c r="D17" s="164" t="s">
        <v>1109</v>
      </c>
      <c r="E17" s="27">
        <v>7</v>
      </c>
      <c r="G17" s="26" t="s">
        <v>1684</v>
      </c>
      <c r="H17" s="26" t="s">
        <v>1562</v>
      </c>
      <c r="I17" s="26" t="s">
        <v>1698</v>
      </c>
      <c r="J17" s="26" t="s">
        <v>1107</v>
      </c>
      <c r="K17" s="26"/>
      <c r="L17" s="26"/>
      <c r="M17" s="1"/>
    </row>
    <row r="18" ht="38.25" customHeight="1" spans="1:13">
      <c r="A18" s="1"/>
      <c r="C18" s="164" t="s">
        <v>1689</v>
      </c>
      <c r="D18" s="164" t="s">
        <v>1108</v>
      </c>
      <c r="E18" s="27">
        <v>3</v>
      </c>
      <c r="G18" s="164" t="s">
        <v>1687</v>
      </c>
      <c r="H18" s="164" t="s">
        <v>1699</v>
      </c>
      <c r="I18" s="27">
        <f>COUNTIFS($C$15:$C$22,G18,$E$15:$E$22,H18)</f>
        <v>2</v>
      </c>
      <c r="J18" s="30" t="str">
        <f ca="1">_xlfn.FORMULATEXT(I18)</f>
        <v>=COUNTIFS($C$15:$C$22,G18,$E$15:$E$22,H18)</v>
      </c>
      <c r="K18" s="31"/>
      <c r="L18" s="38"/>
      <c r="M18" s="1"/>
    </row>
    <row r="19" ht="38.25" customHeight="1" spans="1:13">
      <c r="A19" s="1"/>
      <c r="C19" s="164" t="s">
        <v>1687</v>
      </c>
      <c r="D19" s="164" t="s">
        <v>1109</v>
      </c>
      <c r="E19" s="27">
        <v>3</v>
      </c>
      <c r="G19" s="39"/>
      <c r="H19" s="39"/>
      <c r="I19" s="39"/>
      <c r="J19" s="43"/>
      <c r="K19" s="43"/>
      <c r="L19" s="43"/>
      <c r="M19" s="1"/>
    </row>
    <row r="20" ht="38.25" customHeight="1" spans="1:13">
      <c r="A20" s="1"/>
      <c r="C20" s="164" t="s">
        <v>1687</v>
      </c>
      <c r="D20" s="164" t="s">
        <v>1108</v>
      </c>
      <c r="E20" s="27">
        <v>3</v>
      </c>
      <c r="G20" s="39"/>
      <c r="H20" s="39"/>
      <c r="I20" s="39"/>
      <c r="J20" s="43"/>
      <c r="K20" s="43"/>
      <c r="L20" s="43"/>
      <c r="M20" s="1"/>
    </row>
    <row r="21" ht="38.25" customHeight="1" spans="1:13">
      <c r="A21" s="1"/>
      <c r="C21" s="164" t="s">
        <v>1688</v>
      </c>
      <c r="D21" s="164" t="s">
        <v>1109</v>
      </c>
      <c r="E21" s="27">
        <v>1</v>
      </c>
      <c r="G21" s="39"/>
      <c r="H21" s="39"/>
      <c r="I21" s="39"/>
      <c r="J21" s="43"/>
      <c r="K21" s="43"/>
      <c r="L21" s="43"/>
      <c r="M21" s="1"/>
    </row>
    <row r="22" ht="38.25" customHeight="1" spans="1:13">
      <c r="A22" s="1"/>
      <c r="C22" s="164" t="s">
        <v>1688</v>
      </c>
      <c r="D22" s="164" t="s">
        <v>1108</v>
      </c>
      <c r="E22" s="27">
        <v>9</v>
      </c>
      <c r="G22" s="39"/>
      <c r="H22" s="39"/>
      <c r="I22" s="39"/>
      <c r="J22" s="43"/>
      <c r="K22" s="43"/>
      <c r="L22" s="43"/>
      <c r="M22" s="1"/>
    </row>
    <row r="23" ht="38.25" customHeight="1" spans="1:13">
      <c r="A23" s="1"/>
      <c r="C23" s="164" t="s">
        <v>1689</v>
      </c>
      <c r="D23" s="164" t="s">
        <v>1109</v>
      </c>
      <c r="E23" s="27">
        <v>5</v>
      </c>
      <c r="G23" s="39"/>
      <c r="H23" s="39"/>
      <c r="I23" s="39"/>
      <c r="J23" s="43"/>
      <c r="K23" s="43"/>
      <c r="L23" s="43"/>
      <c r="M23" s="1"/>
    </row>
    <row r="24" spans="1:13">
      <c r="A24" s="1"/>
      <c r="M24" s="1"/>
    </row>
    <row r="25" ht="4.5" customHeight="1" spans="1:14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1"/>
      <c r="M25" s="1"/>
      <c r="N25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D10:E10"/>
    <mergeCell ref="F10:L10"/>
    <mergeCell ref="B14:L14"/>
    <mergeCell ref="J15:L15"/>
    <mergeCell ref="J16:L16"/>
    <mergeCell ref="J17:L17"/>
    <mergeCell ref="J18:L18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597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1700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1701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1702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1703</v>
      </c>
      <c r="E7" s="18"/>
      <c r="F7" s="21" t="s">
        <v>1704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1705</v>
      </c>
      <c r="E8" s="18"/>
      <c r="F8" s="21" t="s">
        <v>1706</v>
      </c>
      <c r="G8" s="19"/>
      <c r="H8" s="19"/>
      <c r="I8" s="19"/>
      <c r="J8" s="19"/>
      <c r="K8" s="19"/>
      <c r="L8" s="36"/>
      <c r="M8" s="1"/>
    </row>
    <row r="9" ht="30.75" customHeight="1" spans="1:13">
      <c r="A9" s="1"/>
      <c r="B9" s="20" t="s">
        <v>1251</v>
      </c>
      <c r="C9" s="12"/>
      <c r="D9" s="17" t="s">
        <v>1707</v>
      </c>
      <c r="E9" s="18"/>
      <c r="F9" s="21" t="s">
        <v>1708</v>
      </c>
      <c r="G9" s="19"/>
      <c r="H9" s="19"/>
      <c r="I9" s="19"/>
      <c r="J9" s="19"/>
      <c r="K9" s="19"/>
      <c r="L9" s="36"/>
      <c r="M9" s="1"/>
    </row>
    <row r="10" ht="4.5" customHeight="1" spans="1:14">
      <c r="A10" s="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37"/>
      <c r="M10" s="1"/>
      <c r="N10" s="32"/>
    </row>
    <row r="11" ht="4.5" customHeight="1" spans="1:14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1"/>
      <c r="M11" s="1"/>
      <c r="N11" s="32"/>
    </row>
    <row r="12" ht="50.1" customHeight="1" spans="1:13">
      <c r="A12" s="1"/>
      <c r="C12" s="24" t="s">
        <v>1102</v>
      </c>
      <c r="M12" s="1"/>
    </row>
    <row r="13" ht="35.25" customHeight="1" spans="1:13">
      <c r="A13" s="1"/>
      <c r="B13" s="25" t="s">
        <v>1697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"/>
    </row>
    <row r="14" ht="21" customHeight="1" spans="1:13">
      <c r="A14" s="1"/>
      <c r="C14" s="26" t="s">
        <v>1709</v>
      </c>
      <c r="D14" s="26" t="s">
        <v>1710</v>
      </c>
      <c r="E14" s="26" t="s">
        <v>1262</v>
      </c>
      <c r="F14" s="26" t="s">
        <v>1711</v>
      </c>
      <c r="G14" s="39"/>
      <c r="H14" s="26" t="s">
        <v>1712</v>
      </c>
      <c r="I14" s="26" t="s">
        <v>1236</v>
      </c>
      <c r="J14" s="26" t="s">
        <v>1107</v>
      </c>
      <c r="K14" s="26"/>
      <c r="L14" s="26"/>
      <c r="M14" s="1"/>
    </row>
    <row r="15" ht="38.25" customHeight="1" spans="1:13">
      <c r="A15" s="1"/>
      <c r="C15" s="40">
        <v>42736</v>
      </c>
      <c r="D15" s="165" t="s">
        <v>1713</v>
      </c>
      <c r="E15" s="164" t="s">
        <v>1714</v>
      </c>
      <c r="F15" s="27">
        <v>19480</v>
      </c>
      <c r="G15" s="39"/>
      <c r="H15" s="165" t="s">
        <v>1715</v>
      </c>
      <c r="I15" s="27">
        <f>SUMPRODUCT(N(E15:E25="应付"))</f>
        <v>5</v>
      </c>
      <c r="J15" s="30" t="str">
        <f ca="1">_xlfn.FORMULATEXT(I15)</f>
        <v>=SUMPRODUCT(N(E15:E25="应付"))</v>
      </c>
      <c r="K15" s="31"/>
      <c r="L15" s="38"/>
      <c r="M15" s="1"/>
    </row>
    <row r="16" ht="38.25" customHeight="1" spans="1:13">
      <c r="A16" s="1"/>
      <c r="C16" s="40">
        <v>42751</v>
      </c>
      <c r="D16" s="165" t="s">
        <v>1716</v>
      </c>
      <c r="E16" s="164" t="s">
        <v>1717</v>
      </c>
      <c r="F16" s="27">
        <v>42715</v>
      </c>
      <c r="G16" s="39"/>
      <c r="H16" s="166" t="s">
        <v>1718</v>
      </c>
      <c r="I16" s="27">
        <f>SUMPRODUCT(N(E15:E25="应付")*(F15:F25&gt;50000))</f>
        <v>3</v>
      </c>
      <c r="J16" s="30" t="str">
        <f ca="1">_xlfn.FORMULATEXT(I16)</f>
        <v>=SUMPRODUCT(N(E15:E25="应付")*(F15:F25&gt;50000))</v>
      </c>
      <c r="K16" s="31"/>
      <c r="L16" s="38"/>
      <c r="M16" s="1"/>
    </row>
    <row r="17" ht="38.25" customHeight="1" spans="1:13">
      <c r="A17" s="1"/>
      <c r="C17" s="40">
        <v>42757</v>
      </c>
      <c r="D17" s="165" t="s">
        <v>1719</v>
      </c>
      <c r="E17" s="164" t="s">
        <v>1714</v>
      </c>
      <c r="F17" s="27">
        <v>60135</v>
      </c>
      <c r="G17" s="39"/>
      <c r="H17" s="166" t="s">
        <v>1720</v>
      </c>
      <c r="I17" s="27">
        <f>SUMPRODUCT(N(E15:E25="应付")*(F15:F25&gt;50000)*F15:F25)</f>
        <v>213760</v>
      </c>
      <c r="J17" s="30" t="str">
        <f ca="1">_xlfn.FORMULATEXT(I17)</f>
        <v>=SUMPRODUCT(N(E15:E25="应付")*(F15:F25&gt;50000)*F15:F25)</v>
      </c>
      <c r="K17" s="31"/>
      <c r="L17" s="38"/>
      <c r="M17" s="1"/>
    </row>
    <row r="18" ht="38.25" customHeight="1" spans="1:13">
      <c r="A18" s="1"/>
      <c r="C18" s="40">
        <v>42812</v>
      </c>
      <c r="D18" s="165" t="s">
        <v>1721</v>
      </c>
      <c r="E18" s="164" t="s">
        <v>1717</v>
      </c>
      <c r="F18" s="27">
        <v>40130</v>
      </c>
      <c r="G18" s="39"/>
      <c r="H18" s="166" t="s">
        <v>1722</v>
      </c>
      <c r="I18" s="27">
        <f>SUMPRODUCT((MONTH($C$15:$C$25)=1)*($E$15:$E$25="应收"),$F$15:$F$25)</f>
        <v>79615</v>
      </c>
      <c r="J18" s="30" t="str">
        <f ca="1">_xlfn.FORMULATEXT(I18)</f>
        <v>=SUMPRODUCT((MONTH($C$15:$C$25)=1)*($E$15:$E$25="应收"),$F$15:$F$25)</v>
      </c>
      <c r="K18" s="31"/>
      <c r="L18" s="38"/>
      <c r="M18" s="1"/>
    </row>
    <row r="19" ht="38.25" customHeight="1" spans="1:13">
      <c r="A19" s="1"/>
      <c r="C19" s="40">
        <v>42813</v>
      </c>
      <c r="D19" s="165" t="s">
        <v>1723</v>
      </c>
      <c r="E19" s="164" t="s">
        <v>1714</v>
      </c>
      <c r="F19" s="27">
        <v>3340</v>
      </c>
      <c r="G19" s="39"/>
      <c r="H19" s="165" t="s">
        <v>1724</v>
      </c>
      <c r="I19" s="27">
        <f>SUMPRODUCT(ISNUMBER(FIND("北京",D15:D25))*(E15:E25="应付"),F15:F25)</f>
        <v>158934</v>
      </c>
      <c r="J19" s="30" t="str">
        <f ca="1">_xlfn.FORMULATEXT(I19)</f>
        <v>=SUMPRODUCT(ISNUMBER(FIND("北京",D15:D25))*(E15:E25="应付"),F15:F25)</v>
      </c>
      <c r="K19" s="31"/>
      <c r="L19" s="38"/>
      <c r="M19" s="1"/>
    </row>
    <row r="20" ht="38.25" customHeight="1" spans="1:13">
      <c r="A20" s="1"/>
      <c r="C20" s="40">
        <v>42844</v>
      </c>
      <c r="D20" s="165" t="s">
        <v>1725</v>
      </c>
      <c r="E20" s="164" t="s">
        <v>1717</v>
      </c>
      <c r="F20" s="27">
        <v>54826</v>
      </c>
      <c r="G20" s="39"/>
      <c r="H20" s="39"/>
      <c r="I20" s="39"/>
      <c r="J20" s="39"/>
      <c r="K20" s="39"/>
      <c r="L20" s="39"/>
      <c r="M20" s="1"/>
    </row>
    <row r="21" ht="38.25" customHeight="1" spans="1:13">
      <c r="A21" s="1"/>
      <c r="C21" s="40">
        <v>42854</v>
      </c>
      <c r="D21" s="165" t="s">
        <v>1726</v>
      </c>
      <c r="E21" s="164" t="s">
        <v>1714</v>
      </c>
      <c r="F21" s="27">
        <v>45373</v>
      </c>
      <c r="G21" s="39"/>
      <c r="H21" s="39"/>
      <c r="I21" s="39"/>
      <c r="J21" s="39"/>
      <c r="K21" s="39"/>
      <c r="L21" s="39"/>
      <c r="M21" s="1"/>
    </row>
    <row r="22" ht="38.25" customHeight="1" spans="1:13">
      <c r="A22" s="1"/>
      <c r="C22" s="40">
        <v>42856</v>
      </c>
      <c r="D22" s="165" t="s">
        <v>1727</v>
      </c>
      <c r="E22" s="164" t="s">
        <v>1717</v>
      </c>
      <c r="F22" s="27">
        <v>74342</v>
      </c>
      <c r="G22" s="39"/>
      <c r="H22" s="39"/>
      <c r="I22" s="39"/>
      <c r="J22" s="39"/>
      <c r="K22" s="39"/>
      <c r="L22" s="39"/>
      <c r="M22" s="1"/>
    </row>
    <row r="23" ht="38.25" customHeight="1" spans="1:13">
      <c r="A23" s="1"/>
      <c r="C23" s="40">
        <v>42889</v>
      </c>
      <c r="D23" s="165" t="s">
        <v>1728</v>
      </c>
      <c r="E23" s="164" t="s">
        <v>1714</v>
      </c>
      <c r="F23" s="27">
        <v>47261</v>
      </c>
      <c r="G23" s="39"/>
      <c r="H23" s="39"/>
      <c r="I23" s="39"/>
      <c r="J23" s="43"/>
      <c r="K23" s="43"/>
      <c r="L23" s="43"/>
      <c r="M23" s="1"/>
    </row>
    <row r="24" ht="38.25" customHeight="1" spans="1:13">
      <c r="A24" s="1"/>
      <c r="C24" s="40">
        <v>42909</v>
      </c>
      <c r="D24" s="165" t="s">
        <v>1729</v>
      </c>
      <c r="E24" s="164" t="s">
        <v>1717</v>
      </c>
      <c r="F24" s="27">
        <v>84592</v>
      </c>
      <c r="G24" s="39"/>
      <c r="H24" s="39"/>
      <c r="I24" s="39"/>
      <c r="J24" s="43"/>
      <c r="K24" s="43"/>
      <c r="L24" s="43"/>
      <c r="M24" s="1"/>
    </row>
    <row r="25" ht="38.25" customHeight="1" spans="1:13">
      <c r="A25" s="1"/>
      <c r="C25" s="40">
        <v>42939</v>
      </c>
      <c r="D25" s="165" t="s">
        <v>1730</v>
      </c>
      <c r="E25" s="164" t="s">
        <v>1714</v>
      </c>
      <c r="F25" s="27">
        <v>53157</v>
      </c>
      <c r="G25" s="39"/>
      <c r="H25" s="39"/>
      <c r="I25" s="39"/>
      <c r="J25" s="43"/>
      <c r="K25" s="43"/>
      <c r="L25" s="43"/>
      <c r="M25" s="1"/>
    </row>
    <row r="26" spans="1:13">
      <c r="A26" s="1"/>
      <c r="M26" s="1"/>
    </row>
    <row r="27" ht="4.5" customHeight="1" spans="1:14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1"/>
      <c r="M27" s="1"/>
      <c r="N27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  <mergeCell ref="J14:L14"/>
    <mergeCell ref="J15:L15"/>
    <mergeCell ref="J16:L16"/>
    <mergeCell ref="J17:L17"/>
    <mergeCell ref="J18:L18"/>
    <mergeCell ref="J19:L19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323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1731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1732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1733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1177</v>
      </c>
      <c r="E7" s="18"/>
      <c r="F7" s="19" t="s">
        <v>1734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1735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v>1.25</v>
      </c>
      <c r="D13" s="27"/>
      <c r="E13" s="28">
        <f>INT(C13)</f>
        <v>1</v>
      </c>
      <c r="F13" s="29"/>
      <c r="G13" s="30" t="str">
        <f ca="1">_xlfn.FORMULATEXT(E13)</f>
        <v>=INT(C13)</v>
      </c>
      <c r="H13" s="31"/>
      <c r="I13" s="38"/>
      <c r="M13" s="1"/>
    </row>
    <row r="14" ht="38.25" customHeight="1" spans="1:13">
      <c r="A14" s="1"/>
      <c r="C14" s="27">
        <v>109.99</v>
      </c>
      <c r="D14" s="27"/>
      <c r="E14" s="28">
        <f t="shared" ref="E14:E15" si="0">INT(C14)</f>
        <v>109</v>
      </c>
      <c r="F14" s="29"/>
      <c r="G14" s="30" t="str">
        <f ca="1">_xlfn.FORMULATEXT(E14)</f>
        <v>=INT(C14)</v>
      </c>
      <c r="H14" s="31"/>
      <c r="I14" s="38"/>
      <c r="M14" s="1"/>
    </row>
    <row r="15" ht="38.25" customHeight="1" spans="1:13">
      <c r="A15" s="1"/>
      <c r="C15" s="27">
        <v>-12.36</v>
      </c>
      <c r="D15" s="27"/>
      <c r="E15" s="28">
        <f t="shared" si="0"/>
        <v>-13</v>
      </c>
      <c r="F15" s="29"/>
      <c r="G15" s="30" t="str">
        <f ca="1">_xlfn.FORMULATEXT(E15)</f>
        <v>=INT(C15)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642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1736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1737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1738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1740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1741</v>
      </c>
      <c r="E8" s="18"/>
      <c r="F8" s="21" t="s">
        <v>1742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1.25</v>
      </c>
      <c r="D14" s="27"/>
      <c r="E14" s="28">
        <f>TRUNC(C14,1)</f>
        <v>1.2</v>
      </c>
      <c r="F14" s="29"/>
      <c r="G14" s="30" t="str">
        <f ca="1">_xlfn.FORMULATEXT(E14)</f>
        <v>=TRUNC(C14,1)</v>
      </c>
      <c r="H14" s="31"/>
      <c r="I14" s="38"/>
      <c r="M14" s="1"/>
    </row>
    <row r="15" ht="38.25" customHeight="1" spans="1:13">
      <c r="A15" s="1"/>
      <c r="C15" s="27">
        <v>109.99</v>
      </c>
      <c r="D15" s="27"/>
      <c r="E15" s="28">
        <f>TRUNC(C15,-1)</f>
        <v>100</v>
      </c>
      <c r="F15" s="29"/>
      <c r="G15" s="30" t="str">
        <f ca="1">_xlfn.FORMULATEXT(E15)</f>
        <v>=TRUNC(C15,-1)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TRUNC(C16)</f>
        <v>-12</v>
      </c>
      <c r="F16" s="29"/>
      <c r="G16" s="30" t="str">
        <f ca="1">_xlfn.FORMULATEXT(E16)</f>
        <v>=TRUNC(C16)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443</v>
      </c>
      <c r="G2" s="83"/>
      <c r="H2" s="5" t="s">
        <v>1086</v>
      </c>
      <c r="I2" s="5"/>
      <c r="J2" s="87" t="s">
        <v>1087</v>
      </c>
      <c r="K2" s="5"/>
      <c r="L2" s="33"/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1136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1137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1138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1139</v>
      </c>
      <c r="E7" s="18"/>
      <c r="F7" s="65" t="s">
        <v>1095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1140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1141</v>
      </c>
      <c r="E12" s="26" t="s">
        <v>1142</v>
      </c>
      <c r="F12" s="26" t="s">
        <v>1143</v>
      </c>
      <c r="G12" s="26" t="s">
        <v>1144</v>
      </c>
      <c r="H12" s="26" t="s">
        <v>1145</v>
      </c>
      <c r="I12" s="26" t="s">
        <v>1107</v>
      </c>
      <c r="J12" s="26"/>
      <c r="K12" s="26"/>
      <c r="M12" s="1"/>
    </row>
    <row r="13" ht="38.25" customHeight="1" spans="1:13">
      <c r="A13" s="1"/>
      <c r="C13" s="69" t="s">
        <v>1108</v>
      </c>
      <c r="D13" s="69">
        <v>1</v>
      </c>
      <c r="E13" s="69" t="b">
        <f>D13&gt;0</f>
        <v>1</v>
      </c>
      <c r="F13" s="69" t="b">
        <f>NOT(E13)</f>
        <v>0</v>
      </c>
      <c r="G13" s="69" t="str">
        <f>IF(F13,"全勤","有请假")</f>
        <v>有请假</v>
      </c>
      <c r="H13" s="69" t="str">
        <f>IF(NOT(D13&gt;0),"全勤","有请假")</f>
        <v>有请假</v>
      </c>
      <c r="I13" s="88" t="str">
        <f ca="1">_xlfn.FORMULATEXT(H13)</f>
        <v>=IF(NOT(D13&gt;0),"全勤","有请假")</v>
      </c>
      <c r="J13" s="89"/>
      <c r="K13" s="90"/>
      <c r="M13" s="1"/>
    </row>
    <row r="14" ht="38.25" customHeight="1" spans="1:13">
      <c r="A14" s="1"/>
      <c r="C14" s="69" t="s">
        <v>1109</v>
      </c>
      <c r="D14" s="69">
        <v>2</v>
      </c>
      <c r="E14" s="69" t="b">
        <f t="shared" ref="E14:E15" si="0">D14&gt;0</f>
        <v>1</v>
      </c>
      <c r="F14" s="69" t="b">
        <f t="shared" ref="F14:F15" si="1">NOT(E14)</f>
        <v>0</v>
      </c>
      <c r="G14" s="69" t="str">
        <f t="shared" ref="G14:G15" si="2">IF(F14,"全勤","有请假")</f>
        <v>有请假</v>
      </c>
      <c r="H14" s="69" t="str">
        <f t="shared" ref="H14:H15" si="3">IF(NOT(D14&gt;0),"全勤","有请假")</f>
        <v>有请假</v>
      </c>
      <c r="I14" s="88" t="str">
        <f ca="1" t="shared" ref="I14:I15" si="4">_xlfn.FORMULATEXT(H14)</f>
        <v>=IF(NOT(D14&gt;0),"全勤","有请假")</v>
      </c>
      <c r="J14" s="89"/>
      <c r="K14" s="90"/>
      <c r="M14" s="1"/>
    </row>
    <row r="15" ht="38.25" customHeight="1" spans="1:13">
      <c r="A15" s="1"/>
      <c r="C15" s="69" t="s">
        <v>1110</v>
      </c>
      <c r="D15" s="69"/>
      <c r="E15" s="69" t="b">
        <f t="shared" si="0"/>
        <v>0</v>
      </c>
      <c r="F15" s="69" t="b">
        <f t="shared" si="1"/>
        <v>1</v>
      </c>
      <c r="G15" s="69" t="str">
        <f t="shared" si="2"/>
        <v>全勤</v>
      </c>
      <c r="H15" s="69" t="str">
        <f t="shared" si="3"/>
        <v>全勤</v>
      </c>
      <c r="I15" s="88" t="str">
        <f ca="1" t="shared" si="4"/>
        <v>=IF(NOT(D15&gt;0),"全勤","有请假")</v>
      </c>
      <c r="J15" s="89"/>
      <c r="K15" s="90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1">
    <mergeCell ref="F2:G2"/>
    <mergeCell ref="D4:L4"/>
    <mergeCell ref="D5:L5"/>
    <mergeCell ref="D6:L6"/>
    <mergeCell ref="D7:E7"/>
    <mergeCell ref="F7:L7"/>
    <mergeCell ref="B11:L11"/>
    <mergeCell ref="I12:K12"/>
    <mergeCell ref="I13:K13"/>
    <mergeCell ref="I14:K14"/>
    <mergeCell ref="I15:K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538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1743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1744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1745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1746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1747</v>
      </c>
      <c r="E8" s="18"/>
      <c r="F8" s="21" t="s">
        <v>1748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ROUNDDOWN(C14,2)</f>
        <v>1.23</v>
      </c>
      <c r="F14" s="29"/>
      <c r="G14" s="30" t="str">
        <f ca="1">_xlfn.FORMULATEXT(E14)</f>
        <v>=ROUNDDOWN(C14,2)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ROUNDDOWN(C15,-1)</f>
        <v>180</v>
      </c>
      <c r="F15" s="29"/>
      <c r="G15" s="30" t="str">
        <f ca="1">_xlfn.FORMULATEXT(E15)</f>
        <v>=ROUNDDOWN(C15,-1)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ROUNDDOWN(C16,1)</f>
        <v>-12.3</v>
      </c>
      <c r="F16" s="29"/>
      <c r="G16" s="30" t="str">
        <f ca="1">_xlfn.FORMULATEXT(E16)</f>
        <v>=ROUNDDOWN(C16,1)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540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1749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1750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1751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1752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1747</v>
      </c>
      <c r="E8" s="18"/>
      <c r="F8" s="21" t="s">
        <v>1748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ROUNDUP(C14,2)</f>
        <v>1.24</v>
      </c>
      <c r="F14" s="29"/>
      <c r="G14" s="30" t="str">
        <f ca="1">_xlfn.FORMULATEXT(E14)</f>
        <v>=ROUNDUP(C14,2)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ROUNDUP(C15,-1)</f>
        <v>190</v>
      </c>
      <c r="F15" s="29"/>
      <c r="G15" s="30" t="str">
        <f ca="1">_xlfn.FORMULATEXT(E15)</f>
        <v>=ROUNDUP(C15,-1)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ROUNDUP(C16,1)</f>
        <v>-12.4</v>
      </c>
      <c r="F16" s="29"/>
      <c r="G16" s="30" t="str">
        <f ca="1">_xlfn.FORMULATEXT(E16)</f>
        <v>=ROUNDUP(C16,1)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536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1753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1754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1755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1756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1747</v>
      </c>
      <c r="E8" s="18"/>
      <c r="F8" s="21" t="s">
        <v>1757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ROUND(C14,2)</f>
        <v>1.23</v>
      </c>
      <c r="F14" s="29"/>
      <c r="G14" s="30" t="str">
        <f ca="1">_xlfn.FORMULATEXT(E14)</f>
        <v>=ROUND(C14,2)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ROUND(C15,-1)</f>
        <v>190</v>
      </c>
      <c r="F15" s="29"/>
      <c r="G15" s="30" t="str">
        <f ca="1">_xlfn.FORMULATEXT(E15)</f>
        <v>=ROUND(C15,-1)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ROUND(C16,1)</f>
        <v>-12.4</v>
      </c>
      <c r="F16" s="29"/>
      <c r="G16" s="30" t="str">
        <f ca="1">_xlfn.FORMULATEXT(E16)</f>
        <v>=ROUND(C16,1)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238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1758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1759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1760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1761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1762</v>
      </c>
      <c r="E8" s="18"/>
      <c r="F8" s="21" t="s">
        <v>1763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FLOOR(C14,2)</f>
        <v>0</v>
      </c>
      <c r="F14" s="29"/>
      <c r="G14" s="30" t="str">
        <f ca="1">_xlfn.FORMULATEXT(E14)</f>
        <v>=FLOOR(C14,2)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FLOOR(C15,5)</f>
        <v>185</v>
      </c>
      <c r="F15" s="29"/>
      <c r="G15" s="30" t="str">
        <f ca="1">_xlfn.FORMULATEXT(E15)</f>
        <v>=FLOOR(C15,5)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FLOOR(C16,-3)</f>
        <v>-12</v>
      </c>
      <c r="F16" s="29"/>
      <c r="G16" s="30" t="str">
        <f ca="1">_xlfn.FORMULATEXT(E16)</f>
        <v>=FLOOR(C16,-3)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969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1764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1765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1766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1767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1762</v>
      </c>
      <c r="E8" s="18"/>
      <c r="F8" s="21" t="s">
        <v>1763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CEILING(C14,2)</f>
        <v>2</v>
      </c>
      <c r="F14" s="29"/>
      <c r="G14" s="30" t="str">
        <f ca="1">_xlfn.FORMULATEXT(E14)</f>
        <v>=CEILING(C14,2)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CEILING(C15,5)</f>
        <v>190</v>
      </c>
      <c r="F15" s="29"/>
      <c r="G15" s="30" t="str">
        <f ca="1">_xlfn.FORMULATEXT(E15)</f>
        <v>=CEILING(C15,5)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CEILING(C16,-3)</f>
        <v>-15</v>
      </c>
      <c r="F16" s="29"/>
      <c r="G16" s="30" t="str">
        <f ca="1">_xlfn.FORMULATEXT(E16)</f>
        <v>=CEILING(C16,-3)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422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1768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1769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1770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1767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1771</v>
      </c>
      <c r="E8" s="18"/>
      <c r="F8" s="21" t="s">
        <v>1772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1562</v>
      </c>
      <c r="D13" s="26"/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1.2335</v>
      </c>
      <c r="D14" s="27"/>
      <c r="E14" s="28">
        <f>MROUND(C14,2)</f>
        <v>2</v>
      </c>
      <c r="F14" s="29"/>
      <c r="G14" s="30" t="str">
        <f ca="1">_xlfn.FORMULATEXT(E14)</f>
        <v>=MROUND(C14,2)</v>
      </c>
      <c r="H14" s="31"/>
      <c r="I14" s="38"/>
      <c r="M14" s="1"/>
    </row>
    <row r="15" ht="38.25" customHeight="1" spans="1:13">
      <c r="A15" s="1"/>
      <c r="C15" s="27">
        <v>189.99</v>
      </c>
      <c r="D15" s="27"/>
      <c r="E15" s="28">
        <f>MROUND(C15,5)</f>
        <v>190</v>
      </c>
      <c r="F15" s="29"/>
      <c r="G15" s="30" t="str">
        <f ca="1">_xlfn.FORMULATEXT(E15)</f>
        <v>=MROUND(C15,5)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>
        <f>MROUND(C16,-3)</f>
        <v>-12</v>
      </c>
      <c r="F16" s="29"/>
      <c r="G16" s="30" t="str">
        <f ca="1">_xlfn.FORMULATEXT(E16)</f>
        <v>=MROUND(C16,-3)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211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1773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1774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1775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1776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1735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v>1.2335</v>
      </c>
      <c r="D13" s="27"/>
      <c r="E13" s="28">
        <f>EVEN(C13)</f>
        <v>2</v>
      </c>
      <c r="F13" s="29"/>
      <c r="G13" s="30" t="str">
        <f ca="1">_xlfn.FORMULATEXT(E13)</f>
        <v>=EVEN(C13)</v>
      </c>
      <c r="H13" s="31"/>
      <c r="I13" s="38"/>
      <c r="M13" s="1"/>
    </row>
    <row r="14" ht="38.25" customHeight="1" spans="1:13">
      <c r="A14" s="1"/>
      <c r="C14" s="27">
        <v>189.99</v>
      </c>
      <c r="D14" s="27"/>
      <c r="E14" s="28">
        <f t="shared" ref="E14:E15" si="0">EVEN(C14)</f>
        <v>190</v>
      </c>
      <c r="F14" s="29"/>
      <c r="G14" s="30" t="str">
        <f ca="1">_xlfn.FORMULATEXT(E14)</f>
        <v>=EVEN(C14)</v>
      </c>
      <c r="H14" s="31"/>
      <c r="I14" s="38"/>
      <c r="M14" s="1"/>
    </row>
    <row r="15" ht="38.25" customHeight="1" spans="1:13">
      <c r="A15" s="1"/>
      <c r="C15" s="27">
        <v>-12.36</v>
      </c>
      <c r="D15" s="27"/>
      <c r="E15" s="28">
        <f t="shared" si="0"/>
        <v>-14</v>
      </c>
      <c r="F15" s="29"/>
      <c r="G15" s="30" t="str">
        <f ca="1">_xlfn.FORMULATEXT(E15)</f>
        <v>=EVEN(C15)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459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1777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1778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1779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1780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1735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v>1.2335</v>
      </c>
      <c r="D13" s="27"/>
      <c r="E13" s="28">
        <f>ODD(C13)</f>
        <v>3</v>
      </c>
      <c r="F13" s="29"/>
      <c r="G13" s="30" t="str">
        <f ca="1">_xlfn.FORMULATEXT(E13)</f>
        <v>=ODD(C13)</v>
      </c>
      <c r="H13" s="31"/>
      <c r="I13" s="38"/>
      <c r="M13" s="1"/>
    </row>
    <row r="14" ht="38.25" customHeight="1" spans="1:13">
      <c r="A14" s="1"/>
      <c r="C14" s="27">
        <v>189.99</v>
      </c>
      <c r="D14" s="27"/>
      <c r="E14" s="28">
        <f>ODD(C14)</f>
        <v>191</v>
      </c>
      <c r="F14" s="29"/>
      <c r="G14" s="30" t="str">
        <f ca="1">_xlfn.FORMULATEXT(E14)</f>
        <v>=ODD(C14)</v>
      </c>
      <c r="H14" s="31"/>
      <c r="I14" s="38"/>
      <c r="M14" s="1"/>
    </row>
    <row r="15" ht="38.25" customHeight="1" spans="1:13">
      <c r="A15" s="1"/>
      <c r="C15" s="27">
        <v>-12.36</v>
      </c>
      <c r="D15" s="27"/>
      <c r="E15" s="28">
        <f>ODD(C15)</f>
        <v>-13</v>
      </c>
      <c r="F15" s="29"/>
      <c r="G15" s="30" t="str">
        <f ca="1">_xlfn.FORMULATEXT(E15)</f>
        <v>=ODD(C15)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416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1781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1782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1783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1784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1785</v>
      </c>
      <c r="E8" s="18"/>
      <c r="F8" s="21" t="s">
        <v>1786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1787</v>
      </c>
      <c r="D13" s="26" t="s">
        <v>1788</v>
      </c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22.12</v>
      </c>
      <c r="D14" s="27">
        <v>3</v>
      </c>
      <c r="E14" s="28">
        <f>MOD(C14,D14)</f>
        <v>1.12</v>
      </c>
      <c r="F14" s="29"/>
      <c r="G14" s="30" t="str">
        <f ca="1">_xlfn.FORMULATEXT(E14)</f>
        <v>=MOD(C14,D14)</v>
      </c>
      <c r="H14" s="31"/>
      <c r="I14" s="38"/>
      <c r="M14" s="1"/>
    </row>
    <row r="15" ht="38.25" customHeight="1" spans="1:13">
      <c r="A15" s="1"/>
      <c r="C15" s="27">
        <v>201</v>
      </c>
      <c r="D15" s="27">
        <v>5</v>
      </c>
      <c r="E15" s="28">
        <f>MOD(C15,D15)</f>
        <v>1</v>
      </c>
      <c r="F15" s="29"/>
      <c r="G15" s="30" t="str">
        <f ca="1">_xlfn.FORMULATEXT(E15)</f>
        <v>=MOD(C15,D15)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 t="e">
        <f>MOD(C16,D16)</f>
        <v>#DIV/0!</v>
      </c>
      <c r="F16" s="29"/>
      <c r="G16" s="30" t="str">
        <f ca="1">_xlfn.FORMULATEXT(E16)</f>
        <v>=MOD(C16,D16)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E13:F13"/>
    <mergeCell ref="G13:I13"/>
    <mergeCell ref="E14:F14"/>
    <mergeCell ref="G14:I14"/>
    <mergeCell ref="E15:F15"/>
    <mergeCell ref="G15:I15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9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1789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1790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1791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1792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1735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v>1.2335</v>
      </c>
      <c r="D13" s="27"/>
      <c r="E13" s="28">
        <f>ABS(C13)</f>
        <v>1.2335</v>
      </c>
      <c r="F13" s="29"/>
      <c r="G13" s="30" t="str">
        <f ca="1">_xlfn.FORMULATEXT(E13)</f>
        <v>=ABS(C13)</v>
      </c>
      <c r="H13" s="31"/>
      <c r="I13" s="38"/>
      <c r="M13" s="1"/>
    </row>
    <row r="14" ht="38.25" customHeight="1" spans="1:13">
      <c r="A14" s="1"/>
      <c r="C14" s="27">
        <v>189.99</v>
      </c>
      <c r="D14" s="27"/>
      <c r="E14" s="28">
        <f>ABS(C14)</f>
        <v>189.99</v>
      </c>
      <c r="F14" s="29"/>
      <c r="G14" s="30" t="str">
        <f ca="1">_xlfn.FORMULATEXT(E14)</f>
        <v>=ABS(C14)</v>
      </c>
      <c r="H14" s="31"/>
      <c r="I14" s="38"/>
      <c r="M14" s="1"/>
    </row>
    <row r="15" ht="38.25" customHeight="1" spans="1:13">
      <c r="A15" s="1"/>
      <c r="C15" s="27">
        <v>-12.36</v>
      </c>
      <c r="D15" s="27"/>
      <c r="E15" s="28">
        <f>ABS(C15)</f>
        <v>12.36</v>
      </c>
      <c r="F15" s="29"/>
      <c r="G15" s="30" t="str">
        <f ca="1">_xlfn.FORMULATEXT(E15)</f>
        <v>=ABS(C15)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109</v>
      </c>
      <c r="G2" s="83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1146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1147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1148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1149</v>
      </c>
      <c r="E7" s="18"/>
      <c r="F7" s="65" t="s">
        <v>1150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1151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1152</v>
      </c>
      <c r="E12" s="26" t="s">
        <v>1153</v>
      </c>
      <c r="F12" s="26" t="s">
        <v>1107</v>
      </c>
      <c r="G12" s="26"/>
      <c r="H12" s="26"/>
      <c r="M12" s="1"/>
    </row>
    <row r="13" ht="38.25" customHeight="1" spans="1:13">
      <c r="A13" s="1"/>
      <c r="C13" s="69" t="s">
        <v>1108</v>
      </c>
      <c r="D13" s="69">
        <v>75</v>
      </c>
      <c r="E13" s="69">
        <f>COUNT(D13:D15)</f>
        <v>1</v>
      </c>
      <c r="F13" s="77" t="str">
        <f ca="1">_xlfn.FORMULATEXT(E13)</f>
        <v>=COUNT(D13:D15)</v>
      </c>
      <c r="G13" s="78"/>
      <c r="H13" s="79"/>
      <c r="M13" s="1"/>
    </row>
    <row r="14" ht="38.25" customHeight="1" spans="1:13">
      <c r="A14" s="1"/>
      <c r="C14" s="69" t="s">
        <v>1109</v>
      </c>
      <c r="D14" s="69" t="s">
        <v>1154</v>
      </c>
      <c r="M14" s="1"/>
    </row>
    <row r="15" ht="38.25" customHeight="1" spans="1:13">
      <c r="A15" s="1"/>
      <c r="C15" s="69" t="s">
        <v>1110</v>
      </c>
      <c r="D15" s="69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9">
    <mergeCell ref="F2:G2"/>
    <mergeCell ref="D4:L4"/>
    <mergeCell ref="D5:L5"/>
    <mergeCell ref="D6:L6"/>
    <mergeCell ref="D7:E7"/>
    <mergeCell ref="F7:L7"/>
    <mergeCell ref="B11:L11"/>
    <mergeCell ref="F12:H12"/>
    <mergeCell ref="F13:H13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557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1793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1794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1795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1796</v>
      </c>
      <c r="G7" s="19"/>
      <c r="H7" s="19"/>
      <c r="I7" s="19"/>
      <c r="J7" s="19"/>
      <c r="K7" s="19"/>
      <c r="L7" s="36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1735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1562</v>
      </c>
      <c r="D12" s="26"/>
      <c r="E12" s="26" t="s">
        <v>1644</v>
      </c>
      <c r="F12" s="26"/>
      <c r="G12" s="26" t="s">
        <v>1107</v>
      </c>
      <c r="H12" s="26"/>
      <c r="I12" s="26"/>
      <c r="M12" s="1"/>
    </row>
    <row r="13" ht="38.25" customHeight="1" spans="1:13">
      <c r="A13" s="1"/>
      <c r="C13" s="27">
        <v>0</v>
      </c>
      <c r="D13" s="27"/>
      <c r="E13" s="28">
        <f>SIGN(C13)</f>
        <v>0</v>
      </c>
      <c r="F13" s="29"/>
      <c r="G13" s="30" t="str">
        <f ca="1">_xlfn.FORMULATEXT(E13)</f>
        <v>=SIGN(C13)</v>
      </c>
      <c r="H13" s="31"/>
      <c r="I13" s="38"/>
      <c r="M13" s="1"/>
    </row>
    <row r="14" ht="38.25" customHeight="1" spans="1:13">
      <c r="A14" s="1"/>
      <c r="C14" s="27">
        <v>189.99</v>
      </c>
      <c r="D14" s="27"/>
      <c r="E14" s="28">
        <f>SIGN(C14)</f>
        <v>1</v>
      </c>
      <c r="F14" s="29"/>
      <c r="G14" s="30" t="str">
        <f ca="1">_xlfn.FORMULATEXT(E14)</f>
        <v>=SIGN(C14)</v>
      </c>
      <c r="H14" s="31"/>
      <c r="I14" s="38"/>
      <c r="M14" s="1"/>
    </row>
    <row r="15" ht="38.25" customHeight="1" spans="1:13">
      <c r="A15" s="1"/>
      <c r="C15" s="27">
        <v>-12.36</v>
      </c>
      <c r="D15" s="27"/>
      <c r="E15" s="28">
        <f>SIGN(C15)</f>
        <v>-1</v>
      </c>
      <c r="F15" s="29"/>
      <c r="G15" s="30" t="str">
        <f ca="1">_xlfn.FORMULATEXT(E15)</f>
        <v>=SIGN(C15)</v>
      </c>
      <c r="H15" s="31"/>
      <c r="I15" s="38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512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1797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1798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1798</v>
      </c>
      <c r="E6" s="15"/>
      <c r="F6" s="15"/>
      <c r="G6" s="15"/>
      <c r="H6" s="15"/>
      <c r="I6" s="15"/>
      <c r="J6" s="15"/>
      <c r="K6" s="15"/>
      <c r="L6" s="35"/>
      <c r="M6" s="1"/>
    </row>
    <row r="7" ht="4.5" customHeight="1" spans="1:14">
      <c r="A7" s="1"/>
      <c r="B7" s="22"/>
      <c r="C7" s="23"/>
      <c r="D7" s="23"/>
      <c r="E7" s="23"/>
      <c r="F7" s="23"/>
      <c r="G7" s="23"/>
      <c r="H7" s="23"/>
      <c r="I7" s="23"/>
      <c r="J7" s="23"/>
      <c r="K7" s="23"/>
      <c r="L7" s="37"/>
      <c r="M7" s="1"/>
      <c r="N7" s="32"/>
    </row>
    <row r="8" ht="4.5" customHeight="1" spans="1:14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1"/>
      <c r="M8" s="1"/>
      <c r="N8" s="32"/>
    </row>
    <row r="9" ht="50.1" customHeight="1" spans="1:13">
      <c r="A9" s="1"/>
      <c r="C9" s="24" t="s">
        <v>1102</v>
      </c>
      <c r="M9" s="1"/>
    </row>
    <row r="10" ht="35.25" customHeight="1" spans="1:13">
      <c r="A10" s="1"/>
      <c r="B10" s="25" t="s">
        <v>1799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1"/>
    </row>
    <row r="11" ht="21" customHeight="1" spans="1:13">
      <c r="A11" s="1"/>
      <c r="E11" s="26" t="s">
        <v>1644</v>
      </c>
      <c r="F11" s="26"/>
      <c r="G11" s="26" t="s">
        <v>1107</v>
      </c>
      <c r="H11" s="26"/>
      <c r="I11" s="26"/>
      <c r="M11" s="1"/>
    </row>
    <row r="12" ht="38.25" customHeight="1" spans="1:13">
      <c r="A12" s="1"/>
      <c r="E12" s="28">
        <f ca="1" t="shared" ref="E12:F14" si="0">RAND()</f>
        <v>0.779096701629002</v>
      </c>
      <c r="F12" s="29"/>
      <c r="G12" s="30" t="str">
        <f ca="1">_xlfn.FORMULATEXT(E12)</f>
        <v>=RAND()</v>
      </c>
      <c r="H12" s="31"/>
      <c r="I12" s="38"/>
      <c r="M12" s="1"/>
    </row>
    <row r="13" ht="38.25" customHeight="1" spans="1:13">
      <c r="A13" s="1"/>
      <c r="E13" s="28">
        <f ca="1" t="shared" si="0"/>
        <v>0.966350129421012</v>
      </c>
      <c r="F13" s="29"/>
      <c r="G13" s="30" t="str">
        <f ca="1">_xlfn.FORMULATEXT(E13)</f>
        <v>=RAND()</v>
      </c>
      <c r="H13" s="31"/>
      <c r="I13" s="38"/>
      <c r="M13" s="1"/>
    </row>
    <row r="14" ht="38.25" customHeight="1" spans="1:13">
      <c r="A14" s="1"/>
      <c r="E14" s="28">
        <f ca="1" t="shared" si="0"/>
        <v>0.820836424622986</v>
      </c>
      <c r="F14" s="29"/>
      <c r="G14" s="30" t="str">
        <f ca="1">_xlfn.FORMULATEXT(E14)</f>
        <v>=RAND()</v>
      </c>
      <c r="H14" s="31"/>
      <c r="I14" s="38"/>
      <c r="M14" s="1"/>
    </row>
    <row r="15" spans="1:13">
      <c r="A15" s="1"/>
      <c r="M15" s="1"/>
    </row>
    <row r="16" ht="4.5" customHeight="1" spans="1:14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32"/>
    </row>
  </sheetData>
  <mergeCells count="13">
    <mergeCell ref="F2:G2"/>
    <mergeCell ref="D4:L4"/>
    <mergeCell ref="D5:L5"/>
    <mergeCell ref="D6:L6"/>
    <mergeCell ref="B10:L10"/>
    <mergeCell ref="E11:F11"/>
    <mergeCell ref="G11:I11"/>
    <mergeCell ref="E12:F12"/>
    <mergeCell ref="G12:I12"/>
    <mergeCell ref="E13:F13"/>
    <mergeCell ref="G13:I13"/>
    <mergeCell ref="E14:F14"/>
    <mergeCell ref="G14:I14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7" t="s">
        <v>416</v>
      </c>
      <c r="G2" s="7"/>
      <c r="H2" s="5" t="s">
        <v>1086</v>
      </c>
      <c r="I2" s="5"/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10" t="s">
        <v>1781</v>
      </c>
      <c r="E4" s="11"/>
      <c r="F4" s="11"/>
      <c r="G4" s="11"/>
      <c r="H4" s="11"/>
      <c r="I4" s="11"/>
      <c r="J4" s="11"/>
      <c r="K4" s="11"/>
      <c r="L4" s="34"/>
      <c r="M4" s="1"/>
    </row>
    <row r="5" ht="31.5" customHeight="1" spans="1:13">
      <c r="A5" s="1"/>
      <c r="B5" s="12"/>
      <c r="C5" s="13" t="s">
        <v>1090</v>
      </c>
      <c r="D5" s="14" t="s">
        <v>1782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1783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1739</v>
      </c>
      <c r="E7" s="18"/>
      <c r="F7" s="19" t="s">
        <v>1784</v>
      </c>
      <c r="G7" s="19"/>
      <c r="H7" s="19"/>
      <c r="I7" s="19"/>
      <c r="J7" s="19"/>
      <c r="K7" s="19"/>
      <c r="L7" s="36"/>
      <c r="M7" s="1"/>
    </row>
    <row r="8" ht="30.75" customHeight="1" spans="1:13">
      <c r="A8" s="1"/>
      <c r="B8" s="20" t="s">
        <v>1270</v>
      </c>
      <c r="C8" s="12"/>
      <c r="D8" s="17" t="s">
        <v>1785</v>
      </c>
      <c r="E8" s="18"/>
      <c r="F8" s="21" t="s">
        <v>1786</v>
      </c>
      <c r="G8" s="19"/>
      <c r="H8" s="19"/>
      <c r="I8" s="19"/>
      <c r="J8" s="19"/>
      <c r="K8" s="19"/>
      <c r="L8" s="36"/>
      <c r="M8" s="1"/>
    </row>
    <row r="9" ht="4.5" customHeight="1" spans="1:14">
      <c r="A9" s="1"/>
      <c r="B9" s="22"/>
      <c r="C9" s="23"/>
      <c r="D9" s="23"/>
      <c r="E9" s="23"/>
      <c r="F9" s="23"/>
      <c r="G9" s="23"/>
      <c r="H9" s="23"/>
      <c r="I9" s="23"/>
      <c r="J9" s="23"/>
      <c r="K9" s="23"/>
      <c r="L9" s="37"/>
      <c r="M9" s="1"/>
      <c r="N9" s="32"/>
    </row>
    <row r="10" ht="4.5" customHeight="1" spans="1:14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32"/>
    </row>
    <row r="11" ht="50.1" customHeight="1" spans="1:13">
      <c r="A11" s="1"/>
      <c r="C11" s="24" t="s">
        <v>1102</v>
      </c>
      <c r="M11" s="1"/>
    </row>
    <row r="12" ht="35.25" customHeight="1" spans="1:13">
      <c r="A12" s="1"/>
      <c r="B12" s="25" t="s">
        <v>1735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"/>
    </row>
    <row r="13" ht="21" customHeight="1" spans="1:13">
      <c r="A13" s="1"/>
      <c r="C13" s="26" t="s">
        <v>1787</v>
      </c>
      <c r="D13" s="26" t="s">
        <v>1788</v>
      </c>
      <c r="E13" s="26" t="s">
        <v>1644</v>
      </c>
      <c r="F13" s="26"/>
      <c r="G13" s="26" t="s">
        <v>1107</v>
      </c>
      <c r="H13" s="26"/>
      <c r="I13" s="26"/>
      <c r="M13" s="1"/>
    </row>
    <row r="14" ht="38.25" customHeight="1" spans="1:13">
      <c r="A14" s="1"/>
      <c r="C14" s="27">
        <v>22.12</v>
      </c>
      <c r="D14" s="27">
        <v>3</v>
      </c>
      <c r="E14" s="28">
        <f>MOD(C14,D14)</f>
        <v>1.12</v>
      </c>
      <c r="F14" s="29"/>
      <c r="G14" s="30" t="str">
        <f ca="1">_xlfn.FORMULATEXT(E14)</f>
        <v>=MOD(C14,D14)</v>
      </c>
      <c r="H14" s="31"/>
      <c r="I14" s="38"/>
      <c r="M14" s="1"/>
    </row>
    <row r="15" ht="38.25" customHeight="1" spans="1:13">
      <c r="A15" s="1"/>
      <c r="C15" s="27">
        <v>201</v>
      </c>
      <c r="D15" s="27">
        <v>5</v>
      </c>
      <c r="E15" s="28">
        <f>MOD(C15,D15)</f>
        <v>1</v>
      </c>
      <c r="F15" s="29"/>
      <c r="G15" s="30" t="str">
        <f ca="1">_xlfn.FORMULATEXT(E15)</f>
        <v>=MOD(C15,D15)</v>
      </c>
      <c r="H15" s="31"/>
      <c r="I15" s="38"/>
      <c r="M15" s="1"/>
    </row>
    <row r="16" ht="38.25" customHeight="1" spans="1:13">
      <c r="A16" s="1"/>
      <c r="C16" s="27">
        <v>-12.36</v>
      </c>
      <c r="D16" s="27"/>
      <c r="E16" s="28" t="e">
        <f>MOD(C16,D16)</f>
        <v>#DIV/0!</v>
      </c>
      <c r="F16" s="29"/>
      <c r="G16" s="30" t="str">
        <f ca="1">_xlfn.FORMULATEXT(E16)</f>
        <v>=MOD(C16,D16)</v>
      </c>
      <c r="H16" s="31"/>
      <c r="I16" s="38"/>
      <c r="M16" s="1"/>
    </row>
    <row r="17" spans="1:13">
      <c r="A17" s="1"/>
      <c r="M17" s="1"/>
    </row>
    <row r="18" ht="4.5" customHeight="1" spans="1:14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32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E13:F13"/>
    <mergeCell ref="G13:I13"/>
    <mergeCell ref="E14:F14"/>
    <mergeCell ref="G14:I14"/>
    <mergeCell ref="E15:F15"/>
    <mergeCell ref="G15:I15"/>
    <mergeCell ref="E16:F16"/>
    <mergeCell ref="G16:I16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A1" sqref="A1"/>
    </sheetView>
  </sheetViews>
  <sheetFormatPr defaultColWidth="9" defaultRowHeight="14.5"/>
  <cols>
    <col min="1" max="1" width="1" customWidth="1"/>
    <col min="2" max="2" width="8.375" customWidth="1"/>
    <col min="13" max="13" width="1" customWidth="1"/>
  </cols>
  <sheetData>
    <row r="1" ht="4.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32"/>
    </row>
    <row r="2" ht="51.75" customHeight="1" spans="1:14">
      <c r="A2" s="4"/>
      <c r="B2" s="5"/>
      <c r="C2" s="6" t="s">
        <v>1085</v>
      </c>
      <c r="D2" s="5"/>
      <c r="E2" s="5"/>
      <c r="F2" s="83" t="s">
        <v>111</v>
      </c>
      <c r="G2" s="83"/>
      <c r="H2" s="83"/>
      <c r="I2" s="5" t="s">
        <v>1086</v>
      </c>
      <c r="J2" s="5"/>
      <c r="K2" s="5"/>
      <c r="L2" s="33" t="s">
        <v>1087</v>
      </c>
      <c r="M2" s="4"/>
      <c r="N2" s="32"/>
    </row>
    <row r="3" ht="4.5" customHeight="1" spans="1:14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32"/>
    </row>
    <row r="4" ht="50.1" customHeight="1" spans="1:13">
      <c r="A4" s="1"/>
      <c r="B4" s="8"/>
      <c r="C4" s="9" t="s">
        <v>1088</v>
      </c>
      <c r="D4" s="60" t="s">
        <v>1155</v>
      </c>
      <c r="E4" s="61"/>
      <c r="F4" s="61"/>
      <c r="G4" s="61"/>
      <c r="H4" s="61"/>
      <c r="I4" s="61"/>
      <c r="J4" s="61"/>
      <c r="K4" s="61"/>
      <c r="L4" s="62"/>
      <c r="M4" s="1"/>
    </row>
    <row r="5" ht="31.5" customHeight="1" spans="1:13">
      <c r="A5" s="1"/>
      <c r="B5" s="12"/>
      <c r="C5" s="13" t="s">
        <v>1090</v>
      </c>
      <c r="D5" s="14" t="s">
        <v>1156</v>
      </c>
      <c r="E5" s="15"/>
      <c r="F5" s="15"/>
      <c r="G5" s="15"/>
      <c r="H5" s="15"/>
      <c r="I5" s="15"/>
      <c r="J5" s="15"/>
      <c r="K5" s="15"/>
      <c r="L5" s="35"/>
      <c r="M5" s="1"/>
    </row>
    <row r="6" ht="31.5" customHeight="1" spans="1:13">
      <c r="A6" s="1"/>
      <c r="B6" s="12"/>
      <c r="C6" s="13"/>
      <c r="D6" s="14" t="s">
        <v>1148</v>
      </c>
      <c r="E6" s="15"/>
      <c r="F6" s="15"/>
      <c r="G6" s="15"/>
      <c r="H6" s="15"/>
      <c r="I6" s="15"/>
      <c r="J6" s="15"/>
      <c r="K6" s="15"/>
      <c r="L6" s="35"/>
      <c r="M6" s="1"/>
    </row>
    <row r="7" ht="30.75" customHeight="1" spans="1:13">
      <c r="A7" s="1"/>
      <c r="B7" s="16" t="s">
        <v>1093</v>
      </c>
      <c r="C7" s="12"/>
      <c r="D7" s="17" t="s">
        <v>1149</v>
      </c>
      <c r="E7" s="18"/>
      <c r="F7" s="65" t="s">
        <v>1157</v>
      </c>
      <c r="G7" s="65"/>
      <c r="H7" s="65"/>
      <c r="I7" s="65"/>
      <c r="J7" s="65"/>
      <c r="K7" s="65"/>
      <c r="L7" s="68"/>
      <c r="M7" s="1"/>
    </row>
    <row r="8" ht="4.5" customHeight="1" spans="1:14">
      <c r="A8" s="1"/>
      <c r="B8" s="22"/>
      <c r="C8" s="23"/>
      <c r="D8" s="23"/>
      <c r="E8" s="23"/>
      <c r="F8" s="23"/>
      <c r="G8" s="23"/>
      <c r="H8" s="23"/>
      <c r="I8" s="23"/>
      <c r="J8" s="23"/>
      <c r="K8" s="23"/>
      <c r="L8" s="37"/>
      <c r="M8" s="1"/>
      <c r="N8" s="32"/>
    </row>
    <row r="9" ht="4.5" customHeight="1" spans="1:14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32"/>
    </row>
    <row r="10" ht="50.1" customHeight="1" spans="1:13">
      <c r="A10" s="1"/>
      <c r="C10" s="24" t="s">
        <v>1102</v>
      </c>
      <c r="M10" s="1"/>
    </row>
    <row r="11" ht="35.25" customHeight="1" spans="1:13">
      <c r="A11" s="1"/>
      <c r="B11" s="25" t="s">
        <v>1158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ht="21" customHeight="1" spans="1:13">
      <c r="A12" s="1"/>
      <c r="C12" s="26" t="s">
        <v>1104</v>
      </c>
      <c r="D12" s="26" t="s">
        <v>1152</v>
      </c>
      <c r="E12" s="26" t="s">
        <v>1159</v>
      </c>
      <c r="F12" s="26" t="s">
        <v>1107</v>
      </c>
      <c r="G12" s="26"/>
      <c r="H12" s="26"/>
      <c r="M12" s="1"/>
    </row>
    <row r="13" ht="38.25" customHeight="1" spans="1:13">
      <c r="A13" s="1"/>
      <c r="C13" s="69" t="s">
        <v>1108</v>
      </c>
      <c r="D13" s="69">
        <v>75</v>
      </c>
      <c r="E13" s="69">
        <f>COUNTA(D13:D15)</f>
        <v>2</v>
      </c>
      <c r="F13" s="77" t="str">
        <f ca="1">_xlfn.FORMULATEXT(E13)</f>
        <v>=COUNTA(D13:D15)</v>
      </c>
      <c r="G13" s="78"/>
      <c r="H13" s="79"/>
      <c r="M13" s="1"/>
    </row>
    <row r="14" ht="38.25" customHeight="1" spans="1:13">
      <c r="A14" s="1"/>
      <c r="C14" s="69" t="s">
        <v>1109</v>
      </c>
      <c r="D14" s="69" t="s">
        <v>1154</v>
      </c>
      <c r="M14" s="1"/>
    </row>
    <row r="15" ht="38.25" customHeight="1" spans="1:13">
      <c r="A15" s="1"/>
      <c r="C15" s="69" t="s">
        <v>1110</v>
      </c>
      <c r="D15" s="69"/>
      <c r="M15" s="1"/>
    </row>
    <row r="16" spans="1:13">
      <c r="A16" s="1"/>
      <c r="M16" s="1"/>
    </row>
    <row r="17" ht="4.5" customHeight="1" spans="1:14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32"/>
    </row>
  </sheetData>
  <mergeCells count="9">
    <mergeCell ref="F2:H2"/>
    <mergeCell ref="D4:L4"/>
    <mergeCell ref="D5:L5"/>
    <mergeCell ref="D6:L6"/>
    <mergeCell ref="D7:E7"/>
    <mergeCell ref="F7:L7"/>
    <mergeCell ref="B11:L11"/>
    <mergeCell ref="F12:H12"/>
    <mergeCell ref="F13:H13"/>
  </mergeCells>
  <pageMargins left="0.7" right="0.7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82</vt:i4>
      </vt:variant>
    </vt:vector>
  </HeadingPairs>
  <TitlesOfParts>
    <vt:vector size="82" baseType="lpstr">
      <vt:lpstr>函数快速查询手册</vt:lpstr>
      <vt:lpstr>函数索引</vt:lpstr>
      <vt:lpstr>目录</vt:lpstr>
      <vt:lpstr>IF</vt:lpstr>
      <vt:lpstr>AND</vt:lpstr>
      <vt:lpstr>OR</vt:lpstr>
      <vt:lpstr>NOT</vt:lpstr>
      <vt:lpstr>COUNT</vt:lpstr>
      <vt:lpstr>COUNTA</vt:lpstr>
      <vt:lpstr>COUNTBLANK</vt:lpstr>
      <vt:lpstr>AVERAGE</vt:lpstr>
      <vt:lpstr>RANK</vt:lpstr>
      <vt:lpstr>VALUE</vt:lpstr>
      <vt:lpstr>LEN</vt:lpstr>
      <vt:lpstr>CONCATENATE</vt:lpstr>
      <vt:lpstr>LEFT</vt:lpstr>
      <vt:lpstr>RIGHT</vt:lpstr>
      <vt:lpstr>MID</vt:lpstr>
      <vt:lpstr>CHAR</vt:lpstr>
      <vt:lpstr>VLOOKUP</vt:lpstr>
      <vt:lpstr>HLOOKUP</vt:lpstr>
      <vt:lpstr>LOOKUP</vt:lpstr>
      <vt:lpstr>MATCH</vt:lpstr>
      <vt:lpstr>OFFSET</vt:lpstr>
      <vt:lpstr>INDEX</vt:lpstr>
      <vt:lpstr>CHOOSE</vt:lpstr>
      <vt:lpstr>ADDRESS</vt:lpstr>
      <vt:lpstr>COLUMN</vt:lpstr>
      <vt:lpstr>ROW</vt:lpstr>
      <vt:lpstr>HYPERLINK</vt:lpstr>
      <vt:lpstr>DATE</vt:lpstr>
      <vt:lpstr>EDATE</vt:lpstr>
      <vt:lpstr>WORKDAY</vt:lpstr>
      <vt:lpstr>NETWORKDAYS</vt:lpstr>
      <vt:lpstr>DATEDIF</vt:lpstr>
      <vt:lpstr>DAYS360</vt:lpstr>
      <vt:lpstr>WEEKNUM</vt:lpstr>
      <vt:lpstr>DATEVALUE</vt:lpstr>
      <vt:lpstr>TODAY</vt:lpstr>
      <vt:lpstr>NOW</vt:lpstr>
      <vt:lpstr>YEAR</vt:lpstr>
      <vt:lpstr>MONTH</vt:lpstr>
      <vt:lpstr>DAY</vt:lpstr>
      <vt:lpstr>WEEKDAY</vt:lpstr>
      <vt:lpstr>HOUR</vt:lpstr>
      <vt:lpstr>MINUTE</vt:lpstr>
      <vt:lpstr>SECOND</vt:lpstr>
      <vt:lpstr>ISBLANK</vt:lpstr>
      <vt:lpstr>ISERROR</vt:lpstr>
      <vt:lpstr>ISERR</vt:lpstr>
      <vt:lpstr>ISNA</vt:lpstr>
      <vt:lpstr>ISODD</vt:lpstr>
      <vt:lpstr>ISLOGICAL</vt:lpstr>
      <vt:lpstr>ISNONTEXT</vt:lpstr>
      <vt:lpstr>ISNUMBER</vt:lpstr>
      <vt:lpstr>ISREF</vt:lpstr>
      <vt:lpstr>NA</vt:lpstr>
      <vt:lpstr>TYPE</vt:lpstr>
      <vt:lpstr>ERROR.TYPE</vt:lpstr>
      <vt:lpstr>CELL</vt:lpstr>
      <vt:lpstr>N</vt:lpstr>
      <vt:lpstr>INFO</vt:lpstr>
      <vt:lpstr>FORMULATEXT</vt:lpstr>
      <vt:lpstr>SUM</vt:lpstr>
      <vt:lpstr>SUMIFS</vt:lpstr>
      <vt:lpstr>COUNTIFS</vt:lpstr>
      <vt:lpstr>SUMPRODUCT</vt:lpstr>
      <vt:lpstr>INT</vt:lpstr>
      <vt:lpstr>TRUNC</vt:lpstr>
      <vt:lpstr>ROUNDDOWN</vt:lpstr>
      <vt:lpstr>ROUNDUP</vt:lpstr>
      <vt:lpstr>ROUND</vt:lpstr>
      <vt:lpstr>FLOOR</vt:lpstr>
      <vt:lpstr>CEILING</vt:lpstr>
      <vt:lpstr>MROUND</vt:lpstr>
      <vt:lpstr>EVEN</vt:lpstr>
      <vt:lpstr>ODD</vt:lpstr>
      <vt:lpstr>MOD</vt:lpstr>
      <vt:lpstr>ABS</vt:lpstr>
      <vt:lpstr>SIGN</vt:lpstr>
      <vt:lpstr>RAND</vt:lpstr>
      <vt:lpstr>RANDBETWEEN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董熠铂</cp:lastModifiedBy>
  <dcterms:created xsi:type="dcterms:W3CDTF">2018-09-02T02:57:00Z</dcterms:created>
  <dcterms:modified xsi:type="dcterms:W3CDTF">2019-10-17T02:34:01Z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