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31173ebab5d1ef4d/Desktop/Study material/Excel sheet Fun/"/>
    </mc:Choice>
  </mc:AlternateContent>
  <xr:revisionPtr revIDLastSave="0" documentId="8_{DDC0F009-CE15-464A-82C1-164C86B15946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NPV&amp;IRR" sheetId="5" r:id="rId1"/>
  </sheets>
  <definedNames>
    <definedName name="_xlnm.Print_Area" localSheetId="0">'NPV&amp;IRR'!$A$7:$K$47</definedName>
    <definedName name="SensItManyInOneOutRefEditBaseCase" localSheetId="0">'NPV&amp;IRR'!#REF!</definedName>
    <definedName name="SensItManyInOneOutRefEditInputLabels" localSheetId="0">'NPV&amp;IRR'!$A$3:$A$4</definedName>
    <definedName name="SensItManyInOneOutRefEditInputValues" localSheetId="0">'NPV&amp;IRR'!$B$3:$B$4</definedName>
    <definedName name="SensItManyInOneOutRefEditOneExtreme" localSheetId="0">'NPV&amp;IRR'!#REF!</definedName>
    <definedName name="SensItManyInOneOutRefEditOtherExtreme" localSheetId="0">'NPV&amp;IRR'!#REF!</definedName>
    <definedName name="SensItManyInOneOutRefEditOutputLabel" localSheetId="0">'NPV&amp;IRR'!$A$46</definedName>
    <definedName name="SensItManyInOneOutRefEditOutputValue" localSheetId="0">'NPV&amp;IRR'!$B$46</definedName>
  </definedNames>
  <calcPr calcId="191029"/>
</workbook>
</file>

<file path=xl/calcChain.xml><?xml version="1.0" encoding="utf-8"?>
<calcChain xmlns="http://schemas.openxmlformats.org/spreadsheetml/2006/main">
  <c r="C18" i="5" l="1"/>
  <c r="C24" i="5" l="1"/>
  <c r="E22" i="5"/>
  <c r="F22" i="5" s="1"/>
  <c r="G22" i="5" s="1"/>
  <c r="H22" i="5" s="1"/>
  <c r="E21" i="5"/>
  <c r="F21" i="5" s="1"/>
  <c r="G21" i="5" s="1"/>
  <c r="H21" i="5" s="1"/>
  <c r="E20" i="5"/>
  <c r="F20" i="5" s="1"/>
  <c r="G20" i="5" s="1"/>
  <c r="H20" i="5" s="1"/>
  <c r="E12" i="5"/>
  <c r="F12" i="5" s="1"/>
  <c r="G12" i="5" s="1"/>
  <c r="H12" i="5" s="1"/>
  <c r="E11" i="5"/>
  <c r="F11" i="5" s="1"/>
  <c r="G11" i="5" s="1"/>
  <c r="H11" i="5" s="1"/>
  <c r="E10" i="5"/>
  <c r="F10" i="5" s="1"/>
  <c r="G10" i="5" s="1"/>
  <c r="H10" i="5" s="1"/>
  <c r="E9" i="5"/>
  <c r="F9" i="5" s="1"/>
  <c r="G9" i="5" s="1"/>
  <c r="H9" i="5" s="1"/>
  <c r="C25" i="5" l="1"/>
  <c r="D13" i="5"/>
  <c r="D14" i="5" s="1"/>
  <c r="D23" i="5"/>
  <c r="D24" i="5" s="1"/>
  <c r="D25" i="5" s="1"/>
  <c r="E19" i="5"/>
  <c r="F19" i="5" s="1"/>
  <c r="G19" i="5" s="1"/>
  <c r="C39" i="5"/>
  <c r="C40" i="5" s="1"/>
  <c r="C34" i="5" s="1"/>
  <c r="E8" i="5"/>
  <c r="E15" i="5" l="1"/>
  <c r="D15" i="5"/>
  <c r="D40" i="5"/>
  <c r="D34" i="5"/>
  <c r="E23" i="5"/>
  <c r="E24" i="5" s="1"/>
  <c r="F25" i="5" s="1"/>
  <c r="F23" i="5"/>
  <c r="F24" i="5" s="1"/>
  <c r="G25" i="5" s="1"/>
  <c r="D39" i="5"/>
  <c r="D41" i="5" s="1"/>
  <c r="D42" i="5" s="1"/>
  <c r="H19" i="5"/>
  <c r="H23" i="5" s="1"/>
  <c r="H24" i="5" s="1"/>
  <c r="G23" i="5"/>
  <c r="G24" i="5" s="1"/>
  <c r="E13" i="5"/>
  <c r="E14" i="5" s="1"/>
  <c r="F8" i="5"/>
  <c r="H25" i="5" l="1"/>
  <c r="E25" i="5"/>
  <c r="E34" i="5"/>
  <c r="F13" i="5"/>
  <c r="F14" i="5" s="1"/>
  <c r="G8" i="5"/>
  <c r="F15" i="5" l="1"/>
  <c r="F34" i="5"/>
  <c r="E39" i="5"/>
  <c r="G13" i="5"/>
  <c r="G14" i="5" s="1"/>
  <c r="G15" i="5" s="1"/>
  <c r="H8" i="5"/>
  <c r="H13" i="5" s="1"/>
  <c r="H14" i="5" s="1"/>
  <c r="H15" i="5" s="1"/>
  <c r="B28" i="5" s="1"/>
  <c r="B30" i="5" s="1"/>
  <c r="F39" i="5"/>
  <c r="C28" i="5" l="1"/>
  <c r="G34" i="5"/>
  <c r="B29" i="5" s="1"/>
  <c r="H34" i="5"/>
  <c r="H39" i="5"/>
  <c r="E41" i="5"/>
  <c r="E42" i="5" s="1"/>
  <c r="E40" i="5"/>
  <c r="G39" i="5" l="1"/>
  <c r="G40" i="5"/>
  <c r="F40" i="5"/>
  <c r="F41" i="5"/>
  <c r="F42" i="5" s="1"/>
  <c r="H40" i="5" l="1"/>
  <c r="G41" i="5"/>
  <c r="G42" i="5" s="1"/>
  <c r="H41" i="5"/>
  <c r="H42" i="5" s="1"/>
</calcChain>
</file>

<file path=xl/sharedStrings.xml><?xml version="1.0" encoding="utf-8"?>
<sst xmlns="http://schemas.openxmlformats.org/spreadsheetml/2006/main" count="33" uniqueCount="33">
  <si>
    <t>Cost of capital</t>
  </si>
  <si>
    <t>Cash Inflows</t>
  </si>
  <si>
    <t>Year</t>
  </si>
  <si>
    <t>PV of Cash inflow</t>
  </si>
  <si>
    <t>Costs</t>
  </si>
  <si>
    <t>Initial Investment</t>
  </si>
  <si>
    <t>Software maintenance</t>
  </si>
  <si>
    <t>Incremental data storage</t>
  </si>
  <si>
    <t>NPV of Project</t>
  </si>
  <si>
    <t>ROI</t>
  </si>
  <si>
    <t>Break even analysis</t>
  </si>
  <si>
    <t xml:space="preserve">PV of cash flow </t>
  </si>
  <si>
    <t>Total cash flow</t>
  </si>
  <si>
    <t>Break even in years</t>
  </si>
  <si>
    <t>Cash flow</t>
  </si>
  <si>
    <t>IRR</t>
  </si>
  <si>
    <t>Better Widgets</t>
  </si>
  <si>
    <t>Fasterer Sprockets</t>
  </si>
  <si>
    <t>Redundency Elimination</t>
  </si>
  <si>
    <t>Generally better sales</t>
  </si>
  <si>
    <t>Increased Interactivity</t>
  </si>
  <si>
    <t>More stuff</t>
  </si>
  <si>
    <t>Anti-social Network Adverts</t>
  </si>
  <si>
    <t>Initial Cost of Project</t>
  </si>
  <si>
    <t>Net Present Value of Capital Project</t>
  </si>
  <si>
    <t>Cumulative Cash Outflow</t>
  </si>
  <si>
    <t>Cumulative Cash Inflow</t>
  </si>
  <si>
    <t>Cash Inflow</t>
  </si>
  <si>
    <t>Cash Outflow</t>
  </si>
  <si>
    <t>PV of Cash Outflow</t>
  </si>
  <si>
    <t>Manual</t>
  </si>
  <si>
    <t>NPV Fx</t>
  </si>
  <si>
    <t>Helper cells for functions: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</si>
</sst>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\$* #,##0.00_);_(\$* \(#,##0.00\);_(\$* \-??_);_(@_)"/>
    <numFmt numFmtId="165" formatCode="_(\$* #,##0_);_(\$* \(#,##0\);_(\$* \-??_);_(@_)"/>
    <numFmt numFmtId="166" formatCode="_(* #,##0.00_);_(* \(#,##0.00\);_(* \-??_);_(@_)"/>
    <numFmt numFmtId="167" formatCode="_(* #,##0_);_(* \(#,##0\);_(* \-??_);_(@_)"/>
    <numFmt numFmtId="168" formatCode="&quot;$&quot;#,##0"/>
    <numFmt numFmtId="169" formatCode="_(* #,##0_);_(* \(#,##0\);_(* &quot;-&quot;??_);_(@_)"/>
  </numFmts>
  <fonts count="7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rgb="FF000000"/>
      <name val="Kozuka Gothic Pr6N B"/>
      <family val="2"/>
      <charset val="128"/>
    </font>
    <font>
      <sz val="11"/>
      <color rgb="FF000000"/>
      <name val="Kozuka Gothic Pr6N B"/>
      <family val="2"/>
      <charset val="128"/>
    </font>
    <font>
      <b/>
      <sz val="11"/>
      <color rgb="FF000000"/>
      <name val="Kozuka Gothic Pr6N B"/>
      <family val="2"/>
      <charset val="128"/>
    </font>
    <font>
      <b/>
      <sz val="11"/>
      <name val="Kozuka Gothic Pr6N B"/>
      <family val="2"/>
      <charset val="128"/>
    </font>
    <font>
      <sz val="11"/>
      <color theme="1"/>
      <name val="Kozuka Gothic Pr6N B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95B3D7"/>
        <bgColor rgb="FFADC5E7"/>
      </patternFill>
    </fill>
    <fill>
      <patternFill patternType="solid">
        <fgColor rgb="FFFFFF99"/>
        <bgColor rgb="FFFFFFCC"/>
      </patternFill>
    </fill>
    <fill>
      <patternFill patternType="solid">
        <fgColor rgb="FFADC5E7"/>
        <bgColor rgb="FFC0C0C0"/>
      </patternFill>
    </fill>
    <fill>
      <patternFill patternType="solid">
        <fgColor rgb="FFCCCCFF"/>
        <bgColor rgb="FFADC5E7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6" fontId="1" fillId="0" borderId="0" applyBorder="0" applyProtection="0"/>
    <xf numFmtId="164" fontId="1" fillId="0" borderId="0" applyBorder="0" applyProtection="0"/>
    <xf numFmtId="9" fontId="1" fillId="0" borderId="0" applyBorder="0" applyProtection="0"/>
  </cellStyleXfs>
  <cellXfs count="44">
    <xf numFmtId="0" fontId="0" fillId="0" borderId="0" xfId="0"/>
    <xf numFmtId="0" fontId="3" fillId="0" borderId="0" xfId="0" applyFont="1"/>
    <xf numFmtId="10" fontId="3" fillId="3" borderId="1" xfId="0" applyNumberFormat="1" applyFont="1" applyFill="1" applyBorder="1" applyAlignment="1">
      <alignment horizontal="center"/>
    </xf>
    <xf numFmtId="168" fontId="3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 indent="1"/>
    </xf>
    <xf numFmtId="165" fontId="3" fillId="0" borderId="0" xfId="2" applyNumberFormat="1" applyFont="1" applyBorder="1" applyAlignment="1" applyProtection="1"/>
    <xf numFmtId="167" fontId="3" fillId="0" borderId="0" xfId="1" applyNumberFormat="1" applyFont="1" applyBorder="1" applyAlignment="1" applyProtection="1"/>
    <xf numFmtId="167" fontId="3" fillId="0" borderId="2" xfId="1" applyNumberFormat="1" applyFont="1" applyBorder="1" applyAlignment="1" applyProtection="1"/>
    <xf numFmtId="165" fontId="4" fillId="0" borderId="3" xfId="2" applyNumberFormat="1" applyFont="1" applyBorder="1" applyAlignment="1" applyProtection="1"/>
    <xf numFmtId="165" fontId="3" fillId="0" borderId="0" xfId="0" applyNumberFormat="1" applyFont="1"/>
    <xf numFmtId="165" fontId="3" fillId="0" borderId="3" xfId="0" applyNumberFormat="1" applyFont="1" applyBorder="1"/>
    <xf numFmtId="165" fontId="4" fillId="5" borderId="4" xfId="0" applyNumberFormat="1" applyFont="1" applyFill="1" applyBorder="1"/>
    <xf numFmtId="10" fontId="4" fillId="5" borderId="4" xfId="3" applyNumberFormat="1" applyFont="1" applyFill="1" applyBorder="1" applyAlignment="1" applyProtection="1"/>
    <xf numFmtId="10" fontId="5" fillId="5" borderId="5" xfId="0" applyNumberFormat="1" applyFont="1" applyFill="1" applyBorder="1"/>
    <xf numFmtId="2" fontId="3" fillId="0" borderId="0" xfId="0" applyNumberFormat="1" applyFont="1"/>
    <xf numFmtId="2" fontId="6" fillId="0" borderId="0" xfId="0" applyNumberFormat="1" applyFont="1"/>
    <xf numFmtId="166" fontId="3" fillId="0" borderId="0" xfId="0" applyNumberFormat="1" applyFont="1"/>
    <xf numFmtId="169" fontId="4" fillId="5" borderId="4" xfId="0" applyNumberFormat="1" applyFont="1" applyFill="1" applyBorder="1"/>
    <xf numFmtId="0" fontId="4" fillId="0" borderId="6" xfId="0" applyFont="1" applyBorder="1"/>
    <xf numFmtId="0" fontId="4" fillId="4" borderId="7" xfId="0" applyFont="1" applyFill="1" applyBorder="1"/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left" indent="1"/>
    </xf>
    <xf numFmtId="0" fontId="3" fillId="0" borderId="0" xfId="0" applyFont="1" applyBorder="1"/>
    <xf numFmtId="165" fontId="3" fillId="0" borderId="10" xfId="2" applyNumberFormat="1" applyFont="1" applyBorder="1" applyAlignment="1" applyProtection="1"/>
    <xf numFmtId="167" fontId="3" fillId="0" borderId="10" xfId="1" applyNumberFormat="1" applyFont="1" applyBorder="1" applyAlignment="1" applyProtection="1"/>
    <xf numFmtId="167" fontId="3" fillId="0" borderId="11" xfId="1" applyNumberFormat="1" applyFont="1" applyBorder="1" applyAlignment="1" applyProtection="1"/>
    <xf numFmtId="0" fontId="4" fillId="0" borderId="9" xfId="0" applyFont="1" applyBorder="1"/>
    <xf numFmtId="165" fontId="4" fillId="0" borderId="12" xfId="2" applyNumberFormat="1" applyFont="1" applyBorder="1" applyAlignment="1" applyProtection="1"/>
    <xf numFmtId="168" fontId="3" fillId="0" borderId="0" xfId="0" applyNumberFormat="1" applyFont="1" applyBorder="1"/>
    <xf numFmtId="0" fontId="3" fillId="0" borderId="13" xfId="0" applyFont="1" applyBorder="1" applyAlignment="1">
      <alignment horizontal="left" indent="1"/>
    </xf>
    <xf numFmtId="0" fontId="3" fillId="0" borderId="14" xfId="0" applyFont="1" applyBorder="1"/>
    <xf numFmtId="165" fontId="3" fillId="0" borderId="14" xfId="2" applyNumberFormat="1" applyFont="1" applyBorder="1" applyAlignment="1" applyProtection="1"/>
    <xf numFmtId="165" fontId="4" fillId="0" borderId="14" xfId="2" applyNumberFormat="1" applyFont="1" applyBorder="1" applyAlignment="1" applyProtection="1"/>
    <xf numFmtId="165" fontId="4" fillId="0" borderId="15" xfId="2" applyNumberFormat="1" applyFont="1" applyBorder="1" applyAlignment="1" applyProtection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165" fontId="3" fillId="0" borderId="12" xfId="0" applyNumberFormat="1" applyFont="1" applyBorder="1"/>
    <xf numFmtId="165" fontId="3" fillId="0" borderId="0" xfId="0" applyNumberFormat="1" applyFont="1" applyBorder="1"/>
    <xf numFmtId="165" fontId="4" fillId="0" borderId="14" xfId="0" applyNumberFormat="1" applyFont="1" applyBorder="1"/>
    <xf numFmtId="165" fontId="4" fillId="0" borderId="15" xfId="0" applyNumberFormat="1" applyFont="1" applyBorder="1"/>
    <xf numFmtId="0" fontId="2" fillId="2" borderId="0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b/>
        <i val="0"/>
        <color theme="1"/>
      </font>
      <fill>
        <patternFill>
          <bgColor rgb="FFCCCC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5B3D7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3"/>
  <sheetViews>
    <sheetView tabSelected="1" topLeftCell="A16" zoomScale="90" zoomScaleNormal="90" workbookViewId="0">
      <selection activeCell="B31" sqref="B31"/>
    </sheetView>
  </sheetViews>
  <sheetFormatPr defaultColWidth="9.08984375" defaultRowHeight="13"/>
  <cols>
    <col min="1" max="1" width="29.26953125" style="1" customWidth="1"/>
    <col min="2" max="2" width="13.08984375" style="1" bestFit="1" customWidth="1"/>
    <col min="3" max="3" width="14.6328125" style="1" bestFit="1" customWidth="1"/>
    <col min="4" max="5" width="11.81640625" style="1" customWidth="1"/>
    <col min="6" max="8" width="12.36328125" style="1" bestFit="1" customWidth="1"/>
    <col min="9" max="9" width="9.08984375" style="1"/>
    <col min="10" max="1025" width="8.81640625" style="1" customWidth="1"/>
    <col min="1026" max="16384" width="9.08984375" style="1"/>
  </cols>
  <sheetData>
    <row r="1" spans="1:9" ht="23.25" customHeight="1">
      <c r="A1" s="43" t="s">
        <v>24</v>
      </c>
      <c r="B1" s="43"/>
      <c r="C1" s="43"/>
      <c r="D1" s="43"/>
      <c r="E1" s="43"/>
      <c r="F1" s="43"/>
      <c r="G1" s="43"/>
      <c r="H1" s="43"/>
      <c r="I1" s="43"/>
    </row>
    <row r="2" spans="1:9" ht="18.75" customHeight="1">
      <c r="A2" s="43"/>
      <c r="B2" s="43"/>
      <c r="C2" s="43"/>
      <c r="D2" s="43"/>
      <c r="E2" s="43"/>
      <c r="F2" s="43"/>
      <c r="G2" s="43"/>
      <c r="H2" s="43"/>
      <c r="I2" s="43"/>
    </row>
    <row r="4" spans="1:9">
      <c r="A4" s="1" t="s">
        <v>0</v>
      </c>
      <c r="B4" s="2">
        <v>0.12</v>
      </c>
    </row>
    <row r="5" spans="1:9">
      <c r="A5" s="1" t="s">
        <v>23</v>
      </c>
      <c r="B5" s="3">
        <v>425000</v>
      </c>
    </row>
    <row r="6" spans="1:9" ht="13.5" thickBot="1"/>
    <row r="7" spans="1:9">
      <c r="A7" s="19" t="s">
        <v>1</v>
      </c>
      <c r="B7" s="20" t="s">
        <v>2</v>
      </c>
      <c r="C7" s="21">
        <v>0</v>
      </c>
      <c r="D7" s="21">
        <v>1</v>
      </c>
      <c r="E7" s="21">
        <v>2</v>
      </c>
      <c r="F7" s="21">
        <v>3</v>
      </c>
      <c r="G7" s="21">
        <v>4</v>
      </c>
      <c r="H7" s="22">
        <v>5</v>
      </c>
    </row>
    <row r="8" spans="1:9">
      <c r="A8" s="23" t="s">
        <v>16</v>
      </c>
      <c r="B8" s="24"/>
      <c r="C8" s="24"/>
      <c r="D8" s="6">
        <v>45000</v>
      </c>
      <c r="E8" s="6">
        <f t="shared" ref="E8:H12" si="0">D8</f>
        <v>45000</v>
      </c>
      <c r="F8" s="6">
        <f t="shared" si="0"/>
        <v>45000</v>
      </c>
      <c r="G8" s="6">
        <f t="shared" si="0"/>
        <v>45000</v>
      </c>
      <c r="H8" s="25">
        <f t="shared" si="0"/>
        <v>45000</v>
      </c>
    </row>
    <row r="9" spans="1:9">
      <c r="A9" s="23" t="s">
        <v>17</v>
      </c>
      <c r="B9" s="24"/>
      <c r="C9" s="24"/>
      <c r="D9" s="7">
        <v>25000</v>
      </c>
      <c r="E9" s="7">
        <f t="shared" si="0"/>
        <v>25000</v>
      </c>
      <c r="F9" s="7">
        <f t="shared" si="0"/>
        <v>25000</v>
      </c>
      <c r="G9" s="7">
        <f t="shared" si="0"/>
        <v>25000</v>
      </c>
      <c r="H9" s="26">
        <f t="shared" si="0"/>
        <v>25000</v>
      </c>
    </row>
    <row r="10" spans="1:9">
      <c r="A10" s="23" t="s">
        <v>18</v>
      </c>
      <c r="B10" s="24"/>
      <c r="C10" s="24"/>
      <c r="D10" s="7">
        <v>75000</v>
      </c>
      <c r="E10" s="7">
        <f t="shared" si="0"/>
        <v>75000</v>
      </c>
      <c r="F10" s="7">
        <f t="shared" si="0"/>
        <v>75000</v>
      </c>
      <c r="G10" s="7">
        <f t="shared" si="0"/>
        <v>75000</v>
      </c>
      <c r="H10" s="26">
        <f t="shared" si="0"/>
        <v>75000</v>
      </c>
    </row>
    <row r="11" spans="1:9">
      <c r="A11" s="23" t="s">
        <v>20</v>
      </c>
      <c r="B11" s="24"/>
      <c r="C11" s="24"/>
      <c r="D11" s="7">
        <v>100000</v>
      </c>
      <c r="E11" s="7">
        <f t="shared" si="0"/>
        <v>100000</v>
      </c>
      <c r="F11" s="7">
        <f t="shared" si="0"/>
        <v>100000</v>
      </c>
      <c r="G11" s="7">
        <f t="shared" si="0"/>
        <v>100000</v>
      </c>
      <c r="H11" s="26">
        <f t="shared" si="0"/>
        <v>100000</v>
      </c>
    </row>
    <row r="12" spans="1:9">
      <c r="A12" s="23" t="s">
        <v>19</v>
      </c>
      <c r="B12" s="24"/>
      <c r="C12" s="24"/>
      <c r="D12" s="8">
        <v>250000</v>
      </c>
      <c r="E12" s="8">
        <f t="shared" si="0"/>
        <v>250000</v>
      </c>
      <c r="F12" s="8">
        <f t="shared" si="0"/>
        <v>250000</v>
      </c>
      <c r="G12" s="8">
        <f t="shared" si="0"/>
        <v>250000</v>
      </c>
      <c r="H12" s="27">
        <f t="shared" si="0"/>
        <v>250000</v>
      </c>
    </row>
    <row r="13" spans="1:9" ht="13.5" thickBot="1">
      <c r="A13" s="28" t="s">
        <v>27</v>
      </c>
      <c r="B13" s="24"/>
      <c r="C13" s="24"/>
      <c r="D13" s="9">
        <f>SUM(D8:D12)</f>
        <v>495000</v>
      </c>
      <c r="E13" s="9">
        <f>SUM(E8:E12)</f>
        <v>495000</v>
      </c>
      <c r="F13" s="9">
        <f>SUM(F8:F12)</f>
        <v>495000</v>
      </c>
      <c r="G13" s="9">
        <f>SUM(G8:G12)</f>
        <v>495000</v>
      </c>
      <c r="H13" s="29">
        <f>SUM(H8:H12)</f>
        <v>495000</v>
      </c>
    </row>
    <row r="14" spans="1:9" ht="13.5" thickTop="1">
      <c r="A14" s="28" t="s">
        <v>3</v>
      </c>
      <c r="B14" s="24"/>
      <c r="C14" s="30"/>
      <c r="D14" s="6">
        <f>D13/(1+$B$4)^D7</f>
        <v>441964.28571428568</v>
      </c>
      <c r="E14" s="6">
        <f t="shared" ref="E14:H14" si="1">E13/(1+$B$4)^E7</f>
        <v>394610.96938775503</v>
      </c>
      <c r="F14" s="6">
        <f t="shared" si="1"/>
        <v>352331.22266763839</v>
      </c>
      <c r="G14" s="6">
        <f t="shared" si="1"/>
        <v>314581.44881039142</v>
      </c>
      <c r="H14" s="6">
        <f t="shared" si="1"/>
        <v>280876.29358070664</v>
      </c>
      <c r="I14" s="10"/>
    </row>
    <row r="15" spans="1:9" ht="13.5" thickBot="1">
      <c r="A15" s="31" t="s">
        <v>26</v>
      </c>
      <c r="B15" s="32"/>
      <c r="C15" s="33"/>
      <c r="D15" s="34">
        <f>SUM($D$14:D14)</f>
        <v>441964.28571428568</v>
      </c>
      <c r="E15" s="34">
        <f>SUM($D$14:E14)</f>
        <v>836575.25510204071</v>
      </c>
      <c r="F15" s="34">
        <f>SUM($D$14:F14)</f>
        <v>1188906.4777696792</v>
      </c>
      <c r="G15" s="34">
        <f>SUM($D$14:G14)</f>
        <v>1503487.9265800705</v>
      </c>
      <c r="H15" s="35">
        <f>SUM($D$14:H14)</f>
        <v>1784364.2201607772</v>
      </c>
    </row>
    <row r="16" spans="1:9" ht="13.5" thickBot="1">
      <c r="A16" s="5"/>
      <c r="C16" s="6"/>
      <c r="D16" s="6"/>
      <c r="E16" s="6"/>
      <c r="F16" s="6"/>
      <c r="G16" s="6"/>
      <c r="H16" s="6"/>
    </row>
    <row r="17" spans="1:9">
      <c r="A17" s="19" t="s">
        <v>4</v>
      </c>
      <c r="B17" s="36"/>
      <c r="C17" s="36"/>
      <c r="D17" s="36"/>
      <c r="E17" s="36"/>
      <c r="F17" s="36"/>
      <c r="G17" s="36"/>
      <c r="H17" s="37"/>
    </row>
    <row r="18" spans="1:9">
      <c r="A18" s="23" t="s">
        <v>5</v>
      </c>
      <c r="B18" s="24"/>
      <c r="C18" s="6">
        <f>B5</f>
        <v>425000</v>
      </c>
      <c r="D18" s="24"/>
      <c r="E18" s="24"/>
      <c r="F18" s="24"/>
      <c r="G18" s="24"/>
      <c r="H18" s="38"/>
    </row>
    <row r="19" spans="1:9">
      <c r="A19" s="23" t="s">
        <v>6</v>
      </c>
      <c r="B19" s="24"/>
      <c r="C19" s="24"/>
      <c r="D19" s="6">
        <v>50000</v>
      </c>
      <c r="E19" s="6">
        <f t="shared" ref="E19:H22" si="2">D19</f>
        <v>50000</v>
      </c>
      <c r="F19" s="6">
        <f t="shared" si="2"/>
        <v>50000</v>
      </c>
      <c r="G19" s="6">
        <f t="shared" si="2"/>
        <v>50000</v>
      </c>
      <c r="H19" s="25">
        <f t="shared" si="2"/>
        <v>50000</v>
      </c>
    </row>
    <row r="20" spans="1:9">
      <c r="A20" s="23" t="s">
        <v>7</v>
      </c>
      <c r="B20" s="24"/>
      <c r="C20" s="24"/>
      <c r="D20" s="7">
        <v>10000</v>
      </c>
      <c r="E20" s="7">
        <f t="shared" si="2"/>
        <v>10000</v>
      </c>
      <c r="F20" s="7">
        <f t="shared" si="2"/>
        <v>10000</v>
      </c>
      <c r="G20" s="7">
        <f t="shared" si="2"/>
        <v>10000</v>
      </c>
      <c r="H20" s="26">
        <f t="shared" si="2"/>
        <v>10000</v>
      </c>
    </row>
    <row r="21" spans="1:9">
      <c r="A21" s="23" t="s">
        <v>21</v>
      </c>
      <c r="B21" s="24"/>
      <c r="C21" s="24"/>
      <c r="D21" s="7">
        <v>200000</v>
      </c>
      <c r="E21" s="7">
        <f t="shared" si="2"/>
        <v>200000</v>
      </c>
      <c r="F21" s="7">
        <f t="shared" si="2"/>
        <v>200000</v>
      </c>
      <c r="G21" s="7">
        <f t="shared" si="2"/>
        <v>200000</v>
      </c>
      <c r="H21" s="26">
        <f t="shared" si="2"/>
        <v>200000</v>
      </c>
    </row>
    <row r="22" spans="1:9">
      <c r="A22" s="23" t="s">
        <v>22</v>
      </c>
      <c r="B22" s="24"/>
      <c r="C22" s="24"/>
      <c r="D22" s="8">
        <v>50000</v>
      </c>
      <c r="E22" s="8">
        <f t="shared" si="2"/>
        <v>50000</v>
      </c>
      <c r="F22" s="8">
        <f t="shared" si="2"/>
        <v>50000</v>
      </c>
      <c r="G22" s="8">
        <f t="shared" si="2"/>
        <v>50000</v>
      </c>
      <c r="H22" s="27">
        <f t="shared" si="2"/>
        <v>50000</v>
      </c>
    </row>
    <row r="23" spans="1:9" ht="13.5" thickBot="1">
      <c r="A23" s="28" t="s">
        <v>28</v>
      </c>
      <c r="B23" s="24"/>
      <c r="C23" s="24"/>
      <c r="D23" s="11">
        <f>SUM(D19:D22)</f>
        <v>310000</v>
      </c>
      <c r="E23" s="11">
        <f>SUM(E19:E22)</f>
        <v>310000</v>
      </c>
      <c r="F23" s="11">
        <f>SUM(F19:F22)</f>
        <v>310000</v>
      </c>
      <c r="G23" s="11">
        <f>SUM(G19:G22)</f>
        <v>310000</v>
      </c>
      <c r="H23" s="39">
        <f>SUM(H19:H22)</f>
        <v>310000</v>
      </c>
    </row>
    <row r="24" spans="1:9" ht="13.5" thickTop="1">
      <c r="A24" s="28" t="s">
        <v>29</v>
      </c>
      <c r="B24" s="24"/>
      <c r="C24" s="40">
        <f>C18</f>
        <v>425000</v>
      </c>
      <c r="D24" s="40">
        <f>D23/(1+$B$4)^D7</f>
        <v>276785.71428571426</v>
      </c>
      <c r="E24" s="40">
        <f t="shared" ref="E24:H24" si="3">E23/(1+$B$4)^E7</f>
        <v>247130.1020408163</v>
      </c>
      <c r="F24" s="40">
        <f t="shared" si="3"/>
        <v>220651.87682215738</v>
      </c>
      <c r="G24" s="40">
        <f t="shared" si="3"/>
        <v>197010.60430549766</v>
      </c>
      <c r="H24" s="40">
        <f t="shared" si="3"/>
        <v>175902.32527276577</v>
      </c>
      <c r="I24" s="10"/>
    </row>
    <row r="25" spans="1:9" ht="13.5" thickBot="1">
      <c r="A25" s="31" t="s">
        <v>25</v>
      </c>
      <c r="B25" s="32"/>
      <c r="C25" s="41">
        <f>SUM($C$24:C24)</f>
        <v>425000</v>
      </c>
      <c r="D25" s="41">
        <f>SUM($C$24:D24)</f>
        <v>701785.71428571432</v>
      </c>
      <c r="E25" s="41">
        <f>SUM($C$24:E24)</f>
        <v>948915.81632653065</v>
      </c>
      <c r="F25" s="41">
        <f>SUM($C$24:F24)</f>
        <v>1169567.6931486879</v>
      </c>
      <c r="G25" s="41">
        <f>SUM($C$24:G24)</f>
        <v>1366578.2974541856</v>
      </c>
      <c r="H25" s="42">
        <f>SUM($C$24:H24)</f>
        <v>1542480.6227269513</v>
      </c>
    </row>
    <row r="26" spans="1:9">
      <c r="A26" s="5"/>
      <c r="C26" s="10"/>
      <c r="D26" s="10"/>
      <c r="E26" s="10"/>
      <c r="F26" s="10"/>
      <c r="G26" s="10"/>
      <c r="H26" s="10"/>
    </row>
    <row r="27" spans="1:9" ht="13.5" thickBot="1">
      <c r="A27" s="5"/>
      <c r="B27" s="1" t="s">
        <v>30</v>
      </c>
      <c r="C27" s="10" t="s">
        <v>31</v>
      </c>
      <c r="D27" s="10"/>
      <c r="E27" s="10"/>
      <c r="F27" s="10"/>
      <c r="G27" s="10"/>
      <c r="H27" s="10"/>
    </row>
    <row r="28" spans="1:9" ht="13.5" thickBot="1">
      <c r="A28" s="1" t="s">
        <v>8</v>
      </c>
      <c r="B28" s="12">
        <f>H15-H25</f>
        <v>241883.59743382595</v>
      </c>
      <c r="C28" s="18">
        <f>NPV(B4,D34:H34)-C18</f>
        <v>241883.59743382584</v>
      </c>
    </row>
    <row r="29" spans="1:9" ht="13.5" thickBot="1">
      <c r="A29" s="1" t="s">
        <v>15</v>
      </c>
      <c r="B29" s="13">
        <f>IRR(C34:H34)</f>
        <v>0.33114485137468441</v>
      </c>
      <c r="H29" s="10"/>
    </row>
    <row r="30" spans="1:9" ht="13.5" thickBot="1">
      <c r="A30" s="1" t="s">
        <v>9</v>
      </c>
      <c r="B30" s="14">
        <f>B28/H25</f>
        <v>0.15681467492680717</v>
      </c>
      <c r="D30" s="10"/>
    </row>
    <row r="31" spans="1:9">
      <c r="D31" s="10"/>
    </row>
    <row r="32" spans="1:9">
      <c r="D32" s="10"/>
    </row>
    <row r="33" spans="1:8">
      <c r="A33" s="4" t="s">
        <v>32</v>
      </c>
    </row>
    <row r="34" spans="1:8">
      <c r="A34" s="1" t="s">
        <v>14</v>
      </c>
      <c r="C34" s="10">
        <f>C40</f>
        <v>-425000</v>
      </c>
      <c r="D34" s="10">
        <f>D13-D23</f>
        <v>185000</v>
      </c>
      <c r="E34" s="10">
        <f>E13-E23</f>
        <v>185000</v>
      </c>
      <c r="F34" s="10">
        <f>F13-F23</f>
        <v>185000</v>
      </c>
      <c r="G34" s="10">
        <f>G13-G23</f>
        <v>185000</v>
      </c>
      <c r="H34" s="10">
        <f>H13-H23</f>
        <v>185000</v>
      </c>
    </row>
    <row r="35" spans="1:8">
      <c r="C35" s="10"/>
      <c r="D35" s="10"/>
      <c r="E35" s="10"/>
      <c r="F35" s="10"/>
      <c r="G35" s="10"/>
      <c r="H35" s="10"/>
    </row>
    <row r="36" spans="1:8">
      <c r="C36" s="10"/>
      <c r="D36" s="10"/>
      <c r="E36" s="10"/>
      <c r="F36" s="10"/>
      <c r="G36" s="10"/>
      <c r="H36" s="10"/>
    </row>
    <row r="37" spans="1:8">
      <c r="C37" s="10"/>
      <c r="D37" s="10"/>
      <c r="E37" s="10"/>
      <c r="F37" s="10"/>
      <c r="G37" s="10"/>
      <c r="H37" s="10"/>
    </row>
    <row r="38" spans="1:8">
      <c r="A38" s="4" t="s">
        <v>10</v>
      </c>
    </row>
    <row r="39" spans="1:8">
      <c r="A39" s="1" t="s">
        <v>11</v>
      </c>
      <c r="C39" s="10">
        <f>-C25</f>
        <v>-425000</v>
      </c>
      <c r="D39" s="10">
        <f t="shared" ref="D39:H40" si="4">D14-D24</f>
        <v>165178.57142857142</v>
      </c>
      <c r="E39" s="10">
        <f t="shared" si="4"/>
        <v>147480.86734693873</v>
      </c>
      <c r="F39" s="10">
        <f t="shared" si="4"/>
        <v>131679.345845481</v>
      </c>
      <c r="G39" s="10">
        <f t="shared" si="4"/>
        <v>117570.84450489376</v>
      </c>
      <c r="H39" s="10">
        <f t="shared" si="4"/>
        <v>104973.96830794087</v>
      </c>
    </row>
    <row r="40" spans="1:8">
      <c r="A40" s="1" t="s">
        <v>12</v>
      </c>
      <c r="C40" s="10">
        <f>C39</f>
        <v>-425000</v>
      </c>
      <c r="D40" s="10">
        <f t="shared" si="4"/>
        <v>-259821.42857142864</v>
      </c>
      <c r="E40" s="10">
        <f t="shared" si="4"/>
        <v>-112340.56122448994</v>
      </c>
      <c r="F40" s="10">
        <f t="shared" si="4"/>
        <v>19338.78462099121</v>
      </c>
      <c r="G40" s="10">
        <f t="shared" si="4"/>
        <v>136909.62912588497</v>
      </c>
      <c r="H40" s="10">
        <f t="shared" si="4"/>
        <v>241883.59743382595</v>
      </c>
    </row>
    <row r="41" spans="1:8">
      <c r="C41" s="15"/>
      <c r="D41" s="15" t="str">
        <f>IF(AND(D15&gt;D25,-C40/D39&gt;0),-C40/D39,"")</f>
        <v/>
      </c>
      <c r="E41" s="15" t="str">
        <f>IF(AND(E15&gt;E25,-D40/E39&gt;0),-D40/E39,"")</f>
        <v/>
      </c>
      <c r="F41" s="15">
        <f>IF(AND(F15&gt;F25,-E40/F39&gt;0),-E40/F39,"")</f>
        <v>0.8531372972972987</v>
      </c>
      <c r="G41" s="15" t="str">
        <f>IF(AND(G15&gt;G25,-F40/G39&gt;0),-F40/G39,"")</f>
        <v/>
      </c>
      <c r="H41" s="15" t="str">
        <f>IF(AND(H15&gt;H25,-G40/H39&gt;0),-G40/H39,"")</f>
        <v/>
      </c>
    </row>
    <row r="42" spans="1:8" ht="18" customHeight="1">
      <c r="A42" s="1" t="s">
        <v>13</v>
      </c>
      <c r="D42" s="15" t="str">
        <f>IFERROR(D41+C7,"")</f>
        <v/>
      </c>
      <c r="E42" s="15" t="str">
        <f>IFERROR(E41+D7,"")</f>
        <v/>
      </c>
      <c r="F42" s="16">
        <f>IFERROR(F41+E7,"")</f>
        <v>2.8531372972972986</v>
      </c>
      <c r="G42" s="15" t="str">
        <f>IFERROR(G41+F7,"")</f>
        <v/>
      </c>
      <c r="H42" s="15" t="str">
        <f>IFERROR(H41+G7,"")</f>
        <v/>
      </c>
    </row>
    <row r="43" spans="1:8">
      <c r="F43" s="17"/>
    </row>
  </sheetData>
  <mergeCells count="1">
    <mergeCell ref="A1:I2"/>
  </mergeCells>
  <conditionalFormatting sqref="D42:H42">
    <cfRule type="cellIs" dxfId="0" priority="1" operator="between">
      <formula>1</formula>
      <formula>10</formula>
    </cfRule>
  </conditionalFormatting>
  <printOptions headings="1" gridLines="1"/>
  <pageMargins left="0.7" right="0.7" top="0.75" bottom="0.75" header="0.51180555555555496" footer="0.51180555555555496"/>
  <pageSetup firstPageNumber="0" orientation="landscape" cellComments="atEnd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NPV&amp;IRR</vt:lpstr>
      <vt:lpstr>'NPV&amp;IRR'!Print_Area</vt:lpstr>
      <vt:lpstr>'NPV&amp;IRR'!SensItManyInOneOutRefEditInputLabels</vt:lpstr>
      <vt:lpstr>'NPV&amp;IRR'!SensItManyInOneOutRefEditInputValues</vt:lpstr>
      <vt:lpstr>'NPV&amp;IRR'!SensItManyInOneOutRefEditOutputLabel</vt:lpstr>
      <vt:lpstr>'NPV&amp;IRR'!SensItManyInOneOutRefEditOutputValue</vt:lpstr>
    </vt:vector>
  </TitlesOfParts>
  <Company>Bentley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MMACARTY</dc:creator>
  <dc:description/>
  <cp:lastModifiedBy>Tina Bhadekar</cp:lastModifiedBy>
  <cp:revision>1</cp:revision>
  <cp:lastPrinted>2016-10-26T13:26:36Z</cp:lastPrinted>
  <dcterms:created xsi:type="dcterms:W3CDTF">2010-02-07T16:28:08Z</dcterms:created>
  <dcterms:modified xsi:type="dcterms:W3CDTF">2021-08-10T17:43:19Z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Bentley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