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3571\Desktop\"/>
    </mc:Choice>
  </mc:AlternateContent>
  <xr:revisionPtr revIDLastSave="0" documentId="8_{6C2ED361-EED3-4A52-9213-DF4D6B53E4B5}" xr6:coauthVersionLast="47" xr6:coauthVersionMax="47" xr10:uidLastSave="{00000000-0000-0000-0000-000000000000}"/>
  <bookViews>
    <workbookView xWindow="-110" yWindow="-110" windowWidth="19420" windowHeight="10420" tabRatio="766" firstSheet="3" activeTab="3" xr2:uid="{00000000-000D-0000-FFFF-FFFF00000000}"/>
  </bookViews>
  <sheets>
    <sheet name="Input Sheet (Monthly)" sheetId="87" state="hidden" r:id="rId1"/>
    <sheet name="Input Sheet (Quarterly)" sheetId="89" state="hidden" r:id="rId2"/>
    <sheet name="Input Sheet (Annual)" sheetId="91" state="hidden" r:id="rId3"/>
    <sheet name="China (Landed - Monthly)" sheetId="94" r:id="rId4"/>
    <sheet name="JP-Korea (Landed - Monthly)" sheetId="92" r:id="rId5"/>
    <sheet name="China (Landed - Quarterly)" sheetId="93" state="hidden" r:id="rId6"/>
    <sheet name="Policy Advocacy" sheetId="9" state="hidden" r:id="rId7"/>
    <sheet name="China (Landed)" sheetId="80" state="hidden" r:id="rId8"/>
    <sheet name="Input Sheet" sheetId="31" state="hidden" r:id="rId9"/>
    <sheet name="China (S2 - Gradual Improvemen)" sheetId="81" state="hidden" r:id="rId10"/>
    <sheet name="JPKR (S1 - Current Spreads)" sheetId="58" state="hidden" r:id="rId11"/>
    <sheet name="JPKR (S2 - Gradual Improvement)" sheetId="82" state="hidden" r:id="rId12"/>
    <sheet name="Domestic (S1 - Current Spreads)" sheetId="83" state="hidden" r:id="rId13"/>
    <sheet name="Domestic (S2 - Gradual Improve)" sheetId="84" state="hidden" r:id="rId14"/>
    <sheet name="Sheet2" sheetId="86" state="hidden" r:id="rId15"/>
    <sheet name="Sheet1" sheetId="85" state="hidden" r:id="rId16"/>
    <sheet name="Backup - International Prices" sheetId="79" state="hidden" r:id="rId17"/>
    <sheet name="Export Parity - SEA" sheetId="46" state="hidden" r:id="rId18"/>
    <sheet name="Export Parity - ME" sheetId="71" state="hidden" r:id="rId19"/>
    <sheet name="Export Parity - EU27" sheetId="73" state="hidden" r:id="rId20"/>
    <sheet name="Export Parity - Weighted avg" sheetId="74" state="hidden" r:id="rId21"/>
    <sheet name="Competition" sheetId="72" state="hidden" r:id="rId22"/>
    <sheet name="Assumption Scenarios" sheetId="49" state="hidden" r:id="rId23"/>
  </sheets>
  <externalReferences>
    <externalReference r:id="rId24"/>
    <externalReference r:id="rId25"/>
    <externalReference r:id="rId26"/>
    <externalReference r:id="rId27"/>
    <externalReference r:id="rId28"/>
  </externalReferences>
  <definedNames>
    <definedName name="_1__123Graph_ACHART_1" localSheetId="22" hidden="1">#REF!</definedName>
    <definedName name="_1__123Graph_ACHART_1" localSheetId="10" hidden="1">#REF!</definedName>
    <definedName name="_1__123Graph_ACHART_1" localSheetId="11" hidden="1">#REF!</definedName>
    <definedName name="_1__123Graph_ACHART_1" hidden="1">#REF!</definedName>
    <definedName name="_1__123Graph_ACHART_2" localSheetId="22" hidden="1">'[1]Pwr_Gen._Pot.'!#REF!</definedName>
    <definedName name="_1__123Graph_ACHART_2" localSheetId="10" hidden="1">'[1]Pwr_Gen._Pot.'!#REF!</definedName>
    <definedName name="_1__123Graph_ACHART_2" localSheetId="11" hidden="1">'[1]Pwr_Gen._Pot.'!#REF!</definedName>
    <definedName name="_1__123Graph_ACHART_2" hidden="1">'[1]Pwr_Gen._Pot.'!#REF!</definedName>
    <definedName name="_10__123Graph_CCHART_6" hidden="1">'[2]Pwr_Gen._Pot.'!$I$57:$I$68</definedName>
    <definedName name="_11__123Graph_DCHART_5" localSheetId="22" hidden="1">[3]BF_SD!#REF!</definedName>
    <definedName name="_11__123Graph_DCHART_5" localSheetId="10" hidden="1">[3]BF_SD!#REF!</definedName>
    <definedName name="_11__123Graph_DCHART_5" localSheetId="11" hidden="1">[3]BF_SD!#REF!</definedName>
    <definedName name="_11__123Graph_DCHART_5" hidden="1">[3]BF_SD!#REF!</definedName>
    <definedName name="_12__123Graph_ECHART_5" localSheetId="22" hidden="1">[3]BF_SD!#REF!</definedName>
    <definedName name="_12__123Graph_ECHART_5" localSheetId="10" hidden="1">[3]BF_SD!#REF!</definedName>
    <definedName name="_12__123Graph_ECHART_5" localSheetId="11" hidden="1">[3]BF_SD!#REF!</definedName>
    <definedName name="_12__123Graph_ECHART_5" hidden="1">[3]BF_SD!#REF!</definedName>
    <definedName name="_13__123Graph_ACHART_5" localSheetId="22" hidden="1">[4]BF_SD!#REF!</definedName>
    <definedName name="_13__123Graph_ACHART_5" localSheetId="10" hidden="1">[4]BF_SD!#REF!</definedName>
    <definedName name="_13__123Graph_ACHART_5" localSheetId="11" hidden="1">[4]BF_SD!#REF!</definedName>
    <definedName name="_13__123Graph_ACHART_5" hidden="1">[4]BF_SD!#REF!</definedName>
    <definedName name="_13__123Graph_FCHART_5" localSheetId="22" hidden="1">[3]BF_SD!#REF!</definedName>
    <definedName name="_13__123Graph_FCHART_5" localSheetId="10" hidden="1">[3]BF_SD!#REF!</definedName>
    <definedName name="_13__123Graph_FCHART_5" localSheetId="11" hidden="1">[3]BF_SD!#REF!</definedName>
    <definedName name="_13__123Graph_FCHART_5" hidden="1">[3]BF_SD!#REF!</definedName>
    <definedName name="_14__123Graph_LBL_ACHART_1" localSheetId="22" hidden="1">#REF!</definedName>
    <definedName name="_14__123Graph_LBL_ACHART_1" localSheetId="10" hidden="1">#REF!</definedName>
    <definedName name="_14__123Graph_LBL_ACHART_1" localSheetId="11" hidden="1">#REF!</definedName>
    <definedName name="_14__123Graph_LBL_ACHART_1" hidden="1">#REF!</definedName>
    <definedName name="_15__123Graph_LBL_ACHART_2" localSheetId="22" hidden="1">'[2]Pwr_Gen._Pot.'!#REF!</definedName>
    <definedName name="_15__123Graph_LBL_ACHART_2" localSheetId="10" hidden="1">'[2]Pwr_Gen._Pot.'!#REF!</definedName>
    <definedName name="_15__123Graph_LBL_ACHART_2" localSheetId="11" hidden="1">'[2]Pwr_Gen._Pot.'!#REF!</definedName>
    <definedName name="_15__123Graph_LBL_ACHART_2" hidden="1">'[2]Pwr_Gen._Pot.'!#REF!</definedName>
    <definedName name="_16__123Graph_LBL_ACHART_6" hidden="1">'[2]Pwr_Gen._Pot.'!$E$57:$E$68</definedName>
    <definedName name="_17__123Graph_ACHART_6" hidden="1">'[5]Pwr_Gen._Pot.'!$E$57:$E$68</definedName>
    <definedName name="_17__123Graph_LBL_BCHART_1" localSheetId="22" hidden="1">#REF!</definedName>
    <definedName name="_17__123Graph_LBL_BCHART_1" localSheetId="10" hidden="1">#REF!</definedName>
    <definedName name="_17__123Graph_LBL_BCHART_1" localSheetId="11" hidden="1">#REF!</definedName>
    <definedName name="_17__123Graph_LBL_BCHART_1" hidden="1">#REF!</definedName>
    <definedName name="_18__123Graph_LBL_BCHART_6" hidden="1">'[2]Pwr_Gen._Pot.'!$F$57:$F$68</definedName>
    <definedName name="_19__123Graph_LBL_CCHART_1" localSheetId="22" hidden="1">#REF!</definedName>
    <definedName name="_19__123Graph_LBL_CCHART_1" localSheetId="10" hidden="1">#REF!</definedName>
    <definedName name="_19__123Graph_LBL_CCHART_1" localSheetId="11" hidden="1">#REF!</definedName>
    <definedName name="_19__123Graph_LBL_CCHART_1" hidden="1">#REF!</definedName>
    <definedName name="_2__123Graph_ACHART_2" localSheetId="22" hidden="1">'[2]Pwr_Gen._Pot.'!#REF!</definedName>
    <definedName name="_2__123Graph_ACHART_2" localSheetId="10" hidden="1">'[2]Pwr_Gen._Pot.'!#REF!</definedName>
    <definedName name="_2__123Graph_ACHART_2" localSheetId="11" hidden="1">'[2]Pwr_Gen._Pot.'!#REF!</definedName>
    <definedName name="_2__123Graph_ACHART_2" hidden="1">'[2]Pwr_Gen._Pot.'!#REF!</definedName>
    <definedName name="_2__123Graph_ACHART_6" hidden="1">'[1]Pwr_Gen._Pot.'!$E$59:$E$70</definedName>
    <definedName name="_22__123Graph_BCHART_1" localSheetId="22" hidden="1">#REF!</definedName>
    <definedName name="_22__123Graph_BCHART_1" localSheetId="10" hidden="1">#REF!</definedName>
    <definedName name="_22__123Graph_BCHART_1" localSheetId="11" hidden="1">#REF!</definedName>
    <definedName name="_22__123Graph_BCHART_1" hidden="1">#REF!</definedName>
    <definedName name="_26__123Graph_BCHART_5" localSheetId="22" hidden="1">[4]BF_SD!#REF!</definedName>
    <definedName name="_26__123Graph_BCHART_5" localSheetId="10" hidden="1">[4]BF_SD!#REF!</definedName>
    <definedName name="_26__123Graph_BCHART_5" localSheetId="11" hidden="1">[4]BF_SD!#REF!</definedName>
    <definedName name="_26__123Graph_BCHART_5" hidden="1">[4]BF_SD!#REF!</definedName>
    <definedName name="_3__123Graph_ACHART_5" localSheetId="22" hidden="1">[3]BF_SD!#REF!</definedName>
    <definedName name="_3__123Graph_ACHART_5" localSheetId="10" hidden="1">[3]BF_SD!#REF!</definedName>
    <definedName name="_3__123Graph_ACHART_5" localSheetId="11" hidden="1">[3]BF_SD!#REF!</definedName>
    <definedName name="_3__123Graph_ACHART_5" hidden="1">[3]BF_SD!#REF!</definedName>
    <definedName name="_3__123Graph_BCHART_6" hidden="1">'[1]Pwr_Gen._Pot.'!$F$59:$F$70</definedName>
    <definedName name="_30__123Graph_BCHART_6" hidden="1">'[5]Pwr_Gen._Pot.'!$F$57:$F$68</definedName>
    <definedName name="_35__123Graph_CCHART_1" localSheetId="22" hidden="1">#REF!</definedName>
    <definedName name="_35__123Graph_CCHART_1" localSheetId="10" hidden="1">#REF!</definedName>
    <definedName name="_35__123Graph_CCHART_1" localSheetId="11" hidden="1">#REF!</definedName>
    <definedName name="_35__123Graph_CCHART_1" hidden="1">#REF!</definedName>
    <definedName name="_39__123Graph_CCHART_5" localSheetId="22" hidden="1">[4]BF_SD!#REF!</definedName>
    <definedName name="_39__123Graph_CCHART_5" localSheetId="10" hidden="1">[4]BF_SD!#REF!</definedName>
    <definedName name="_39__123Graph_CCHART_5" localSheetId="11" hidden="1">[4]BF_SD!#REF!</definedName>
    <definedName name="_39__123Graph_CCHART_5" hidden="1">[4]BF_SD!#REF!</definedName>
    <definedName name="_4__123Graph_ACHART_6" hidden="1">'[2]Pwr_Gen._Pot.'!$E$57:$E$68</definedName>
    <definedName name="_4__123Graph_CCHART_6" hidden="1">'[1]Pwr_Gen._Pot.'!$I$59:$I$70</definedName>
    <definedName name="_43__123Graph_CCHART_6" hidden="1">'[5]Pwr_Gen._Pot.'!$I$57:$I$68</definedName>
    <definedName name="_47__123Graph_DCHART_5" localSheetId="22" hidden="1">[4]BF_SD!#REF!</definedName>
    <definedName name="_47__123Graph_DCHART_5" localSheetId="10" hidden="1">[4]BF_SD!#REF!</definedName>
    <definedName name="_47__123Graph_DCHART_5" localSheetId="11" hidden="1">[4]BF_SD!#REF!</definedName>
    <definedName name="_47__123Graph_DCHART_5" hidden="1">[4]BF_SD!#REF!</definedName>
    <definedName name="_5__123Graph_ACHART_1" localSheetId="22" hidden="1">#REF!</definedName>
    <definedName name="_5__123Graph_ACHART_1" localSheetId="10" hidden="1">#REF!</definedName>
    <definedName name="_5__123Graph_ACHART_1" localSheetId="11" hidden="1">#REF!</definedName>
    <definedName name="_5__123Graph_ACHART_1" hidden="1">#REF!</definedName>
    <definedName name="_5__123Graph_BCHART_1" localSheetId="22" hidden="1">#REF!</definedName>
    <definedName name="_5__123Graph_BCHART_1" localSheetId="10" hidden="1">#REF!</definedName>
    <definedName name="_5__123Graph_BCHART_1" localSheetId="11" hidden="1">#REF!</definedName>
    <definedName name="_5__123Graph_BCHART_1" hidden="1">#REF!</definedName>
    <definedName name="_5__123Graph_LBL_ACHART_2" localSheetId="22" hidden="1">'[1]Pwr_Gen._Pot.'!#REF!</definedName>
    <definedName name="_5__123Graph_LBL_ACHART_2" localSheetId="10" hidden="1">'[1]Pwr_Gen._Pot.'!#REF!</definedName>
    <definedName name="_5__123Graph_LBL_ACHART_2" localSheetId="11" hidden="1">'[1]Pwr_Gen._Pot.'!#REF!</definedName>
    <definedName name="_5__123Graph_LBL_ACHART_2" hidden="1">'[1]Pwr_Gen._Pot.'!#REF!</definedName>
    <definedName name="_51__123Graph_ECHART_5" localSheetId="22" hidden="1">[4]BF_SD!#REF!</definedName>
    <definedName name="_51__123Graph_ECHART_5" localSheetId="10" hidden="1">[4]BF_SD!#REF!</definedName>
    <definedName name="_51__123Graph_ECHART_5" localSheetId="11" hidden="1">[4]BF_SD!#REF!</definedName>
    <definedName name="_51__123Graph_ECHART_5" hidden="1">[4]BF_SD!#REF!</definedName>
    <definedName name="_55__123Graph_FCHART_5" localSheetId="22" hidden="1">[4]BF_SD!#REF!</definedName>
    <definedName name="_55__123Graph_FCHART_5" localSheetId="10" hidden="1">[4]BF_SD!#REF!</definedName>
    <definedName name="_55__123Graph_FCHART_5" localSheetId="11" hidden="1">[4]BF_SD!#REF!</definedName>
    <definedName name="_55__123Graph_FCHART_5" hidden="1">[4]BF_SD!#REF!</definedName>
    <definedName name="_6__123Graph_BCHART_5" localSheetId="22" hidden="1">[3]BF_SD!#REF!</definedName>
    <definedName name="_6__123Graph_BCHART_5" localSheetId="10" hidden="1">[3]BF_SD!#REF!</definedName>
    <definedName name="_6__123Graph_BCHART_5" localSheetId="11" hidden="1">[3]BF_SD!#REF!</definedName>
    <definedName name="_6__123Graph_BCHART_5" hidden="1">[3]BF_SD!#REF!</definedName>
    <definedName name="_6__123Graph_LBL_ACHART_6" hidden="1">'[1]Pwr_Gen._Pot.'!$E$59:$E$70</definedName>
    <definedName name="_60__123Graph_LBL_ACHART_1" localSheetId="22" hidden="1">#REF!</definedName>
    <definedName name="_60__123Graph_LBL_ACHART_1" localSheetId="10" hidden="1">#REF!</definedName>
    <definedName name="_60__123Graph_LBL_ACHART_1" localSheetId="11" hidden="1">#REF!</definedName>
    <definedName name="_60__123Graph_LBL_ACHART_1" hidden="1">#REF!</definedName>
    <definedName name="_64__123Graph_LBL_ACHART_2" localSheetId="22" hidden="1">'[5]Pwr_Gen._Pot.'!#REF!</definedName>
    <definedName name="_64__123Graph_LBL_ACHART_2" localSheetId="10" hidden="1">'[5]Pwr_Gen._Pot.'!#REF!</definedName>
    <definedName name="_64__123Graph_LBL_ACHART_2" localSheetId="11" hidden="1">'[5]Pwr_Gen._Pot.'!#REF!</definedName>
    <definedName name="_64__123Graph_LBL_ACHART_2" hidden="1">'[5]Pwr_Gen._Pot.'!#REF!</definedName>
    <definedName name="_68__123Graph_LBL_ACHART_6" hidden="1">'[5]Pwr_Gen._Pot.'!$E$57:$E$68</definedName>
    <definedName name="_7__123Graph_BCHART_6" hidden="1">'[2]Pwr_Gen._Pot.'!$F$57:$F$68</definedName>
    <definedName name="_7__123Graph_LBL_BCHART_6" hidden="1">'[1]Pwr_Gen._Pot.'!$F$59:$F$70</definedName>
    <definedName name="_73__123Graph_LBL_BCHART_1" localSheetId="22" hidden="1">#REF!</definedName>
    <definedName name="_73__123Graph_LBL_BCHART_1" localSheetId="10" hidden="1">#REF!</definedName>
    <definedName name="_73__123Graph_LBL_BCHART_1" localSheetId="11" hidden="1">#REF!</definedName>
    <definedName name="_73__123Graph_LBL_BCHART_1" hidden="1">#REF!</definedName>
    <definedName name="_77__123Graph_LBL_BCHART_6" hidden="1">'[5]Pwr_Gen._Pot.'!$F$57:$F$68</definedName>
    <definedName name="_8__123Graph_CCHART_1" localSheetId="22" hidden="1">#REF!</definedName>
    <definedName name="_8__123Graph_CCHART_1" localSheetId="10" hidden="1">#REF!</definedName>
    <definedName name="_8__123Graph_CCHART_1" localSheetId="11" hidden="1">#REF!</definedName>
    <definedName name="_8__123Graph_CCHART_1" hidden="1">#REF!</definedName>
    <definedName name="_82__123Graph_LBL_CCHART_1" localSheetId="22" hidden="1">#REF!</definedName>
    <definedName name="_82__123Graph_LBL_CCHART_1" localSheetId="10" hidden="1">#REF!</definedName>
    <definedName name="_82__123Graph_LBL_CCHART_1" localSheetId="11" hidden="1">#REF!</definedName>
    <definedName name="_82__123Graph_LBL_CCHART_1" hidden="1">#REF!</definedName>
    <definedName name="_9__123Graph_ACHART_2" localSheetId="22" hidden="1">'[5]Pwr_Gen._Pot.'!#REF!</definedName>
    <definedName name="_9__123Graph_ACHART_2" localSheetId="10" hidden="1">'[5]Pwr_Gen._Pot.'!#REF!</definedName>
    <definedName name="_9__123Graph_ACHART_2" localSheetId="11" hidden="1">'[5]Pwr_Gen._Pot.'!#REF!</definedName>
    <definedName name="_9__123Graph_ACHART_2" hidden="1">'[5]Pwr_Gen._Pot.'!#REF!</definedName>
    <definedName name="_9__123Graph_CCHART_5" localSheetId="22" hidden="1">[3]BF_SD!#REF!</definedName>
    <definedName name="_9__123Graph_CCHART_5" localSheetId="10" hidden="1">[3]BF_SD!#REF!</definedName>
    <definedName name="_9__123Graph_CCHART_5" localSheetId="11" hidden="1">[3]BF_SD!#REF!</definedName>
    <definedName name="_9__123Graph_CCHART_5" hidden="1">[3]BF_SD!#REF!</definedName>
    <definedName name="_xlnm._FilterDatabase" localSheetId="16" hidden="1">'Backup - International Prices'!$A$2:$Y$219</definedName>
    <definedName name="_xlnm._FilterDatabase" localSheetId="10" hidden="1">'JPKR (S1 - Current Spreads)'!$A$1:$X$25</definedName>
    <definedName name="_xlnm._FilterDatabase" localSheetId="11" hidden="1">'JPKR (S2 - Gradual Improvement)'!$A$1:$X$25</definedName>
    <definedName name="_Regression_Out" localSheetId="22" hidden="1">#REF!</definedName>
    <definedName name="_Regression_Out" localSheetId="19" hidden="1">#REF!</definedName>
    <definedName name="_Regression_Out" localSheetId="18" hidden="1">#REF!</definedName>
    <definedName name="_Regression_Out" localSheetId="17" hidden="1">#REF!</definedName>
    <definedName name="_Regression_Out" localSheetId="20" hidden="1">#REF!</definedName>
    <definedName name="_Regression_Out" localSheetId="10" hidden="1">#REF!</definedName>
    <definedName name="_Regression_Out" localSheetId="11" hidden="1">#REF!</definedName>
    <definedName name="_Regression_Out" hidden="1">#REF!</definedName>
    <definedName name="_Regression_X" localSheetId="22" hidden="1">#REF!</definedName>
    <definedName name="_Regression_X" localSheetId="19" hidden="1">#REF!</definedName>
    <definedName name="_Regression_X" localSheetId="18" hidden="1">#REF!</definedName>
    <definedName name="_Regression_X" localSheetId="17" hidden="1">#REF!</definedName>
    <definedName name="_Regression_X" localSheetId="20" hidden="1">#REF!</definedName>
    <definedName name="_Regression_X" localSheetId="10" hidden="1">#REF!</definedName>
    <definedName name="_Regression_X" localSheetId="11" hidden="1">#REF!</definedName>
    <definedName name="_Regression_X" hidden="1">#REF!</definedName>
    <definedName name="_Regression_Y" localSheetId="22" hidden="1">#REF!</definedName>
    <definedName name="_Regression_Y" localSheetId="19" hidden="1">#REF!</definedName>
    <definedName name="_Regression_Y" localSheetId="18" hidden="1">#REF!</definedName>
    <definedName name="_Regression_Y" localSheetId="17" hidden="1">#REF!</definedName>
    <definedName name="_Regression_Y" localSheetId="20" hidden="1">#REF!</definedName>
    <definedName name="_Regression_Y" localSheetId="10" hidden="1">#REF!</definedName>
    <definedName name="_Regression_Y" localSheetId="11" hidden="1">#REF!</definedName>
    <definedName name="_Regression_Y" hidden="1">#REF!</definedName>
    <definedName name="_Table1_In1" localSheetId="22" hidden="1">#REF!</definedName>
    <definedName name="_Table1_In1" localSheetId="19" hidden="1">#REF!</definedName>
    <definedName name="_Table1_In1" localSheetId="18" hidden="1">#REF!</definedName>
    <definedName name="_Table1_In1" localSheetId="17" hidden="1">#REF!</definedName>
    <definedName name="_Table1_In1" localSheetId="20" hidden="1">#REF!</definedName>
    <definedName name="_Table1_In1" localSheetId="10" hidden="1">#REF!</definedName>
    <definedName name="_Table1_In1" localSheetId="11" hidden="1">#REF!</definedName>
    <definedName name="_Table1_In1" hidden="1">#REF!</definedName>
    <definedName name="_Table1_Out" localSheetId="22" hidden="1">#REF!</definedName>
    <definedName name="_Table1_Out" localSheetId="19" hidden="1">#REF!</definedName>
    <definedName name="_Table1_Out" localSheetId="18" hidden="1">#REF!</definedName>
    <definedName name="_Table1_Out" localSheetId="17" hidden="1">#REF!</definedName>
    <definedName name="_Table1_Out" localSheetId="20" hidden="1">#REF!</definedName>
    <definedName name="_Table1_Out" localSheetId="10" hidden="1">#REF!</definedName>
    <definedName name="_Table1_Out" localSheetId="11" hidden="1">#REF!</definedName>
    <definedName name="_Table1_Out" hidden="1">#REF!</definedName>
    <definedName name="_xlnm.Print_Area" localSheetId="22">'Assumption Scenarios'!$A$1:$L$17</definedName>
    <definedName name="SAPBEXrevision" hidden="1">3</definedName>
    <definedName name="SAPBEXsysID" hidden="1">"BPD"</definedName>
    <definedName name="SAPBEXwbID" hidden="1">"3QTULVQHMMC4W9RDUBAZYKTGH"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2" l="1"/>
  <c r="D4" i="94" l="1"/>
  <c r="C4" i="94"/>
  <c r="T5" i="84"/>
  <c r="T4" i="84"/>
  <c r="X2" i="84"/>
  <c r="D22" i="93"/>
  <c r="E22" i="93"/>
  <c r="F22" i="93"/>
  <c r="G22" i="93"/>
  <c r="H22" i="93"/>
  <c r="I22" i="93"/>
  <c r="J22" i="93"/>
  <c r="K22" i="93"/>
  <c r="L22" i="93"/>
  <c r="M22" i="93"/>
  <c r="N22" i="93"/>
  <c r="O22" i="93"/>
  <c r="P22" i="93"/>
  <c r="Q22" i="93"/>
  <c r="R22" i="93"/>
  <c r="S22" i="93"/>
  <c r="T22" i="93"/>
  <c r="U22" i="93"/>
  <c r="V22" i="93"/>
  <c r="W22" i="93"/>
  <c r="X22" i="93"/>
  <c r="Y22" i="93"/>
  <c r="Z22" i="93"/>
  <c r="AA22" i="93"/>
  <c r="AB22" i="93"/>
  <c r="AC22" i="93"/>
  <c r="AD22" i="93"/>
  <c r="AE22" i="93"/>
  <c r="AF22" i="93"/>
  <c r="AG22" i="93"/>
  <c r="AH22" i="93"/>
  <c r="AI22" i="93"/>
  <c r="AJ22" i="93"/>
  <c r="AK22" i="93"/>
  <c r="AL22" i="93"/>
  <c r="AM22" i="93"/>
  <c r="AN22" i="93"/>
  <c r="AO22" i="93"/>
  <c r="AP22" i="93"/>
  <c r="AQ22" i="93"/>
  <c r="C22" i="93"/>
  <c r="S18" i="93"/>
  <c r="R18" i="93"/>
  <c r="P18" i="93"/>
  <c r="O18" i="93"/>
  <c r="O19" i="93" s="1"/>
  <c r="N18" i="93"/>
  <c r="N19" i="93" s="1"/>
  <c r="M18" i="93"/>
  <c r="M19" i="93" s="1"/>
  <c r="K18" i="93"/>
  <c r="K19" i="93" s="1"/>
  <c r="AG19" i="93"/>
  <c r="AH19" i="93"/>
  <c r="AI19" i="93"/>
  <c r="AJ19" i="93"/>
  <c r="AK19" i="93"/>
  <c r="AL19" i="93"/>
  <c r="AM19" i="93"/>
  <c r="AN19" i="93"/>
  <c r="AO19" i="93"/>
  <c r="AP19" i="93"/>
  <c r="S17" i="93"/>
  <c r="Q17" i="93"/>
  <c r="O17" i="93"/>
  <c r="M17" i="93"/>
  <c r="K17" i="93"/>
  <c r="J17" i="93"/>
  <c r="J18" i="93" s="1"/>
  <c r="J19" i="93" s="1"/>
  <c r="I17" i="93"/>
  <c r="I18" i="93" s="1"/>
  <c r="I19" i="93" s="1"/>
  <c r="H17" i="93"/>
  <c r="H18" i="93" s="1"/>
  <c r="H19" i="93" s="1"/>
  <c r="G17" i="93"/>
  <c r="G18" i="93" s="1"/>
  <c r="G19" i="93" s="1"/>
  <c r="AF11" i="93"/>
  <c r="AG11" i="93" s="1"/>
  <c r="AH11" i="93" s="1"/>
  <c r="AI11" i="93" s="1"/>
  <c r="AJ11" i="93" s="1"/>
  <c r="AK11" i="93" s="1"/>
  <c r="AL11" i="93" s="1"/>
  <c r="AM11" i="93" s="1"/>
  <c r="AN11" i="93" s="1"/>
  <c r="AO11" i="93" s="1"/>
  <c r="AP11" i="93" s="1"/>
  <c r="AQ11" i="93" s="1"/>
  <c r="AE11" i="93"/>
  <c r="AD11" i="93"/>
  <c r="AC11" i="93"/>
  <c r="AB11" i="93"/>
  <c r="AA11" i="93"/>
  <c r="Z11" i="93"/>
  <c r="Y11" i="93"/>
  <c r="X11" i="93"/>
  <c r="W11" i="93"/>
  <c r="V11" i="93"/>
  <c r="U11" i="93"/>
  <c r="T11" i="93"/>
  <c r="S11" i="93"/>
  <c r="R11" i="93"/>
  <c r="Q11" i="93"/>
  <c r="P11" i="93"/>
  <c r="O11" i="93"/>
  <c r="N11" i="93"/>
  <c r="M11" i="93"/>
  <c r="L11" i="93"/>
  <c r="K11" i="93"/>
  <c r="J11" i="93"/>
  <c r="I11" i="93"/>
  <c r="H11" i="93"/>
  <c r="G11" i="93"/>
  <c r="F11" i="93"/>
  <c r="E11" i="93"/>
  <c r="D11" i="93"/>
  <c r="C11" i="93"/>
  <c r="AP10" i="93"/>
  <c r="AO10" i="93"/>
  <c r="AN10" i="93"/>
  <c r="AM10" i="93"/>
  <c r="AL10" i="93"/>
  <c r="AK10" i="93"/>
  <c r="AJ10" i="93"/>
  <c r="AI10" i="93"/>
  <c r="AH10" i="93"/>
  <c r="AG10" i="93"/>
  <c r="AF10" i="93"/>
  <c r="AE10" i="93"/>
  <c r="AD10" i="93"/>
  <c r="AC10" i="93"/>
  <c r="AB10" i="93"/>
  <c r="AA10" i="93"/>
  <c r="Z10" i="93"/>
  <c r="Y10" i="93"/>
  <c r="X10" i="93"/>
  <c r="W10" i="93"/>
  <c r="V10" i="93"/>
  <c r="U10" i="93"/>
  <c r="T10" i="93"/>
  <c r="S10" i="93"/>
  <c r="R10" i="93"/>
  <c r="Q10" i="93"/>
  <c r="P10" i="93"/>
  <c r="O10" i="93"/>
  <c r="N10" i="93"/>
  <c r="M10" i="93"/>
  <c r="L10" i="93"/>
  <c r="K10" i="93"/>
  <c r="J10" i="93"/>
  <c r="I10" i="93"/>
  <c r="H10" i="93"/>
  <c r="G10" i="93"/>
  <c r="F10" i="93"/>
  <c r="E10" i="93"/>
  <c r="D10" i="93"/>
  <c r="C10" i="93"/>
  <c r="D9" i="93"/>
  <c r="E9" i="93"/>
  <c r="F9" i="93"/>
  <c r="G9" i="93"/>
  <c r="H9" i="93"/>
  <c r="I9" i="93"/>
  <c r="J9" i="93"/>
  <c r="K9" i="93"/>
  <c r="L9" i="93"/>
  <c r="M9" i="93"/>
  <c r="N9" i="93"/>
  <c r="O9" i="93"/>
  <c r="P9" i="93"/>
  <c r="Q9" i="93"/>
  <c r="R9" i="93"/>
  <c r="S9" i="93"/>
  <c r="T9" i="93"/>
  <c r="U9" i="93"/>
  <c r="V9" i="93"/>
  <c r="W9" i="93"/>
  <c r="X9" i="93"/>
  <c r="Y9" i="93"/>
  <c r="Z9" i="93"/>
  <c r="AA9" i="93"/>
  <c r="AB9" i="93"/>
  <c r="AC9" i="93"/>
  <c r="AD9" i="93"/>
  <c r="AE9" i="93"/>
  <c r="AF9" i="93"/>
  <c r="AG9" i="93"/>
  <c r="AH9" i="93"/>
  <c r="AI9" i="93"/>
  <c r="AJ9" i="93"/>
  <c r="AK9" i="93"/>
  <c r="AL9" i="93"/>
  <c r="AM9" i="93"/>
  <c r="AN9" i="93"/>
  <c r="AO9" i="93"/>
  <c r="AP9" i="93"/>
  <c r="C9" i="93"/>
  <c r="D8" i="93"/>
  <c r="E8" i="93"/>
  <c r="F8" i="93"/>
  <c r="G8" i="93"/>
  <c r="H8" i="93"/>
  <c r="I8" i="93"/>
  <c r="J8" i="93"/>
  <c r="K8" i="93"/>
  <c r="L8" i="93"/>
  <c r="M8" i="93"/>
  <c r="N8" i="93"/>
  <c r="O8" i="93"/>
  <c r="P8" i="93"/>
  <c r="Q8" i="93"/>
  <c r="R8" i="93"/>
  <c r="S8" i="93"/>
  <c r="T8" i="93"/>
  <c r="U8" i="93"/>
  <c r="V8" i="93"/>
  <c r="W8" i="93"/>
  <c r="X8" i="93"/>
  <c r="Y8" i="93"/>
  <c r="Z8" i="93"/>
  <c r="AA8" i="93"/>
  <c r="AB8" i="93"/>
  <c r="AC8" i="93"/>
  <c r="AD8" i="93"/>
  <c r="AE8" i="93"/>
  <c r="AF8" i="93"/>
  <c r="AG8" i="93"/>
  <c r="AH8" i="93"/>
  <c r="AI8" i="93"/>
  <c r="AJ8" i="93"/>
  <c r="AK8" i="93"/>
  <c r="AL8" i="93"/>
  <c r="AM8" i="93"/>
  <c r="AN8" i="93"/>
  <c r="AO8" i="93"/>
  <c r="AP8" i="93"/>
  <c r="AQ8" i="93"/>
  <c r="AQ9" i="93" s="1"/>
  <c r="AQ10" i="93" s="1"/>
  <c r="C8" i="93"/>
  <c r="D7" i="93"/>
  <c r="E7" i="93"/>
  <c r="F7" i="93"/>
  <c r="G7" i="93"/>
  <c r="H7" i="93"/>
  <c r="I7" i="93"/>
  <c r="J7" i="93"/>
  <c r="K7" i="93"/>
  <c r="L7" i="93"/>
  <c r="M7" i="93"/>
  <c r="N7" i="93"/>
  <c r="O7" i="93"/>
  <c r="P7" i="93"/>
  <c r="Q7" i="93"/>
  <c r="R7" i="93"/>
  <c r="S7" i="93"/>
  <c r="T7" i="93"/>
  <c r="U7" i="93"/>
  <c r="V7" i="93"/>
  <c r="W7" i="93"/>
  <c r="X7" i="93"/>
  <c r="Y7" i="93"/>
  <c r="Z7" i="93"/>
  <c r="AA7" i="93"/>
  <c r="AB7" i="93"/>
  <c r="AC7" i="93"/>
  <c r="AD7" i="93"/>
  <c r="AE7" i="93"/>
  <c r="AF7" i="93"/>
  <c r="AG7" i="93"/>
  <c r="AH7" i="93"/>
  <c r="AI7" i="93"/>
  <c r="AJ7" i="93"/>
  <c r="AK7" i="93"/>
  <c r="AL7" i="93"/>
  <c r="AM7" i="93"/>
  <c r="AN7" i="93"/>
  <c r="AO7" i="93"/>
  <c r="AP7" i="93"/>
  <c r="AQ7" i="93"/>
  <c r="C7" i="93"/>
  <c r="D6" i="93"/>
  <c r="E6" i="93"/>
  <c r="F6" i="93"/>
  <c r="G6" i="93"/>
  <c r="H6" i="93"/>
  <c r="I6" i="93"/>
  <c r="J6" i="93"/>
  <c r="K6" i="93"/>
  <c r="L6" i="93"/>
  <c r="M6" i="93"/>
  <c r="N6" i="93"/>
  <c r="O6" i="93"/>
  <c r="P6" i="93"/>
  <c r="Q6" i="93"/>
  <c r="R6" i="93"/>
  <c r="S6" i="93"/>
  <c r="T6" i="93"/>
  <c r="U6" i="93"/>
  <c r="V6" i="93"/>
  <c r="W6" i="93"/>
  <c r="X6" i="93"/>
  <c r="Y6" i="93"/>
  <c r="Z6" i="93"/>
  <c r="AA6" i="93"/>
  <c r="AB6" i="93"/>
  <c r="AC6" i="93"/>
  <c r="AD6" i="93"/>
  <c r="AE6" i="93"/>
  <c r="AF6" i="93"/>
  <c r="AG6" i="93"/>
  <c r="AH6" i="93"/>
  <c r="AI6" i="93"/>
  <c r="AJ6" i="93"/>
  <c r="AK6" i="93"/>
  <c r="AL6" i="93"/>
  <c r="AM6" i="93"/>
  <c r="AN6" i="93"/>
  <c r="AO6" i="93"/>
  <c r="AP6" i="93"/>
  <c r="AQ6" i="93"/>
  <c r="C6" i="93"/>
  <c r="AC3" i="93"/>
  <c r="AD3" i="93"/>
  <c r="AE3" i="93"/>
  <c r="AF3" i="93"/>
  <c r="AG3" i="93"/>
  <c r="AH3" i="93"/>
  <c r="AI3" i="93"/>
  <c r="AJ3" i="93"/>
  <c r="AK3" i="93"/>
  <c r="AL3" i="93"/>
  <c r="AL4" i="93" s="1"/>
  <c r="AM3" i="93"/>
  <c r="AN3" i="93"/>
  <c r="AO3" i="93"/>
  <c r="AP3" i="93"/>
  <c r="AQ3" i="93"/>
  <c r="AB3" i="93"/>
  <c r="D3" i="93"/>
  <c r="D4" i="93" s="1"/>
  <c r="D5" i="93" s="1"/>
  <c r="E3" i="93"/>
  <c r="F3" i="93"/>
  <c r="G3" i="93"/>
  <c r="G4" i="93" s="1"/>
  <c r="H3" i="93"/>
  <c r="I3" i="93"/>
  <c r="J3" i="93"/>
  <c r="K3" i="93"/>
  <c r="L3" i="93"/>
  <c r="L4" i="93" s="1"/>
  <c r="L5" i="93" s="1"/>
  <c r="M3" i="93"/>
  <c r="N3" i="93"/>
  <c r="O3" i="93"/>
  <c r="O4" i="93" s="1"/>
  <c r="P3" i="93"/>
  <c r="Q3" i="93"/>
  <c r="R3" i="93"/>
  <c r="S3" i="93"/>
  <c r="T3" i="93"/>
  <c r="U3" i="93"/>
  <c r="V3" i="93"/>
  <c r="W3" i="93"/>
  <c r="W4" i="93" s="1"/>
  <c r="X3" i="93"/>
  <c r="Y3" i="93"/>
  <c r="Z3" i="93"/>
  <c r="AA3" i="93"/>
  <c r="AB4" i="93"/>
  <c r="AB5" i="93" s="1"/>
  <c r="AE4" i="93"/>
  <c r="AM4" i="93"/>
  <c r="C3" i="93"/>
  <c r="D2" i="93"/>
  <c r="E2" i="93"/>
  <c r="F2" i="93"/>
  <c r="G2" i="93"/>
  <c r="H2" i="93"/>
  <c r="I2" i="93"/>
  <c r="J2" i="93"/>
  <c r="K2" i="93"/>
  <c r="L2" i="93"/>
  <c r="M2" i="93"/>
  <c r="N2" i="93"/>
  <c r="O2" i="93"/>
  <c r="P2" i="93"/>
  <c r="Q2" i="93"/>
  <c r="R2" i="93"/>
  <c r="S2" i="93"/>
  <c r="S4" i="93" s="1"/>
  <c r="T2" i="93"/>
  <c r="U2" i="93"/>
  <c r="V2" i="93"/>
  <c r="W2" i="93"/>
  <c r="X2" i="93"/>
  <c r="Y2" i="93"/>
  <c r="Z2" i="93"/>
  <c r="AA2" i="93"/>
  <c r="AA4" i="93" s="1"/>
  <c r="AB2" i="93"/>
  <c r="AC2" i="93"/>
  <c r="AD2" i="93"/>
  <c r="AE2" i="93"/>
  <c r="AF2" i="93"/>
  <c r="AG2" i="93"/>
  <c r="AH2" i="93"/>
  <c r="AI2" i="93"/>
  <c r="AI4" i="93" s="1"/>
  <c r="AJ2" i="93"/>
  <c r="AK2" i="93"/>
  <c r="AL2" i="93"/>
  <c r="AM2" i="93"/>
  <c r="AN2" i="93"/>
  <c r="AO2" i="93"/>
  <c r="AP2" i="93"/>
  <c r="AQ2" i="93"/>
  <c r="AQ4" i="93" s="1"/>
  <c r="C2" i="93"/>
  <c r="AJ4" i="93"/>
  <c r="AJ5" i="93" s="1"/>
  <c r="V4" i="93"/>
  <c r="T4" i="93"/>
  <c r="T5" i="93" s="1"/>
  <c r="K4" i="93"/>
  <c r="R17" i="93"/>
  <c r="P17" i="93"/>
  <c r="N17" i="93"/>
  <c r="L17" i="93"/>
  <c r="L18" i="93" s="1"/>
  <c r="L19" i="93" s="1"/>
  <c r="E13" i="80"/>
  <c r="C4" i="92" l="1"/>
  <c r="D4" i="92"/>
  <c r="AQ5" i="93"/>
  <c r="AI5" i="93"/>
  <c r="AA5" i="93"/>
  <c r="S5" i="93"/>
  <c r="K5" i="93"/>
  <c r="G5" i="93"/>
  <c r="O5" i="93"/>
  <c r="W5" i="93"/>
  <c r="AE5" i="93"/>
  <c r="AM5" i="93"/>
  <c r="H4" i="93"/>
  <c r="H5" i="93" s="1"/>
  <c r="P4" i="93"/>
  <c r="P5" i="93" s="1"/>
  <c r="X4" i="93"/>
  <c r="X5" i="93" s="1"/>
  <c r="AF4" i="93"/>
  <c r="AF5" i="93" s="1"/>
  <c r="AN4" i="93"/>
  <c r="AN5" i="93" s="1"/>
  <c r="L12" i="93"/>
  <c r="L13" i="93" s="1"/>
  <c r="T18" i="93"/>
  <c r="AJ12" i="93"/>
  <c r="AJ13" i="93" s="1"/>
  <c r="AN18" i="93"/>
  <c r="F4" i="93"/>
  <c r="F5" i="93" s="1"/>
  <c r="E12" i="93"/>
  <c r="E13" i="93" s="1"/>
  <c r="M12" i="93"/>
  <c r="M13" i="93" s="1"/>
  <c r="U18" i="93"/>
  <c r="AC18" i="93"/>
  <c r="AK18" i="93"/>
  <c r="X18" i="93"/>
  <c r="E4" i="93"/>
  <c r="E5" i="93" s="1"/>
  <c r="M4" i="93"/>
  <c r="M5" i="93" s="1"/>
  <c r="U4" i="93"/>
  <c r="U5" i="93" s="1"/>
  <c r="AC4" i="93"/>
  <c r="AC5" i="93" s="1"/>
  <c r="AK4" i="93"/>
  <c r="Z12" i="93"/>
  <c r="Z13" i="93" s="1"/>
  <c r="AH12" i="93"/>
  <c r="AH13" i="93" s="1"/>
  <c r="AP18" i="93"/>
  <c r="N4" i="93"/>
  <c r="N5" i="93" s="1"/>
  <c r="AD4" i="93"/>
  <c r="AD5" i="93" s="1"/>
  <c r="K12" i="93"/>
  <c r="K13" i="93" s="1"/>
  <c r="J4" i="93"/>
  <c r="J5" i="93" s="1"/>
  <c r="R4" i="93"/>
  <c r="R5" i="93" s="1"/>
  <c r="Z4" i="93"/>
  <c r="Z5" i="93" s="1"/>
  <c r="AH4" i="93"/>
  <c r="AH5" i="93" s="1"/>
  <c r="AP4" i="93"/>
  <c r="AP5" i="93" s="1"/>
  <c r="G12" i="93"/>
  <c r="W18" i="93"/>
  <c r="AM18" i="93"/>
  <c r="C12" i="93"/>
  <c r="C13" i="93" s="1"/>
  <c r="I12" i="93"/>
  <c r="I13" i="93" s="1"/>
  <c r="Q12" i="93"/>
  <c r="Q13" i="93" s="1"/>
  <c r="Y12" i="93"/>
  <c r="Y13" i="93" s="1"/>
  <c r="AG18" i="93"/>
  <c r="AO18" i="93"/>
  <c r="AJ18" i="93"/>
  <c r="U12" i="93"/>
  <c r="U13" i="93" s="1"/>
  <c r="AA12" i="93"/>
  <c r="AA13" i="93" s="1"/>
  <c r="AA18" i="93"/>
  <c r="C4" i="93"/>
  <c r="C5" i="93" s="1"/>
  <c r="I4" i="93"/>
  <c r="I5" i="93" s="1"/>
  <c r="Q4" i="93"/>
  <c r="Q5" i="93" s="1"/>
  <c r="Y4" i="93"/>
  <c r="Y5" i="93" s="1"/>
  <c r="AG4" i="93"/>
  <c r="AG5" i="93" s="1"/>
  <c r="AO4" i="93"/>
  <c r="AO5" i="93" s="1"/>
  <c r="H12" i="93"/>
  <c r="H13" i="93" s="1"/>
  <c r="AF18" i="93"/>
  <c r="AF12" i="93"/>
  <c r="AF13" i="93" s="1"/>
  <c r="S12" i="93"/>
  <c r="S13" i="93" s="1"/>
  <c r="AQ12" i="93"/>
  <c r="AQ13" i="93" s="1"/>
  <c r="AQ18" i="93"/>
  <c r="AQ19" i="93" s="1"/>
  <c r="AE18" i="93"/>
  <c r="AK5" i="93"/>
  <c r="Q18" i="93"/>
  <c r="AI12" i="93"/>
  <c r="AI13" i="93" s="1"/>
  <c r="AI18" i="93"/>
  <c r="V5" i="93"/>
  <c r="AL5" i="93"/>
  <c r="J12" i="93"/>
  <c r="J13" i="93" s="1"/>
  <c r="AP12" i="93"/>
  <c r="AP13" i="93" s="1"/>
  <c r="C5" i="92" l="1"/>
  <c r="C9" i="92"/>
  <c r="C10" i="92" s="1"/>
  <c r="C12" i="92" s="1"/>
  <c r="C13" i="92" s="1"/>
  <c r="C8" i="94"/>
  <c r="Y18" i="93"/>
  <c r="T12" i="93"/>
  <c r="T13" i="93" s="1"/>
  <c r="AO12" i="93"/>
  <c r="AO13" i="93" s="1"/>
  <c r="R12" i="93"/>
  <c r="R13" i="93" s="1"/>
  <c r="X12" i="93"/>
  <c r="X13" i="93" s="1"/>
  <c r="AB12" i="93"/>
  <c r="AB13" i="93" s="1"/>
  <c r="AB18" i="93"/>
  <c r="AH18" i="93"/>
  <c r="P12" i="93"/>
  <c r="P13" i="93" s="1"/>
  <c r="Z18" i="93"/>
  <c r="AM12" i="93"/>
  <c r="AM13" i="93" s="1"/>
  <c r="G13" i="93"/>
  <c r="G14" i="93" s="1"/>
  <c r="G21" i="93" s="1"/>
  <c r="G23" i="93" s="1"/>
  <c r="G25" i="93" s="1"/>
  <c r="O12" i="93"/>
  <c r="O13" i="93" s="1"/>
  <c r="AG12" i="93"/>
  <c r="AG13" i="93" s="1"/>
  <c r="AK12" i="93"/>
  <c r="AK13" i="93" s="1"/>
  <c r="Z14" i="93"/>
  <c r="AN12" i="93"/>
  <c r="AN13" i="93" s="1"/>
  <c r="AC12" i="93"/>
  <c r="AC13" i="93" s="1"/>
  <c r="D12" i="93"/>
  <c r="D13" i="93" s="1"/>
  <c r="AF14" i="93"/>
  <c r="M14" i="93"/>
  <c r="M21" i="93" s="1"/>
  <c r="M23" i="93" s="1"/>
  <c r="M25" i="93" s="1"/>
  <c r="I14" i="93"/>
  <c r="I21" i="93" s="1"/>
  <c r="I23" i="93" s="1"/>
  <c r="I25" i="93" s="1"/>
  <c r="AI14" i="93"/>
  <c r="AI21" i="93" s="1"/>
  <c r="AI23" i="93" s="1"/>
  <c r="AI25" i="93" s="1"/>
  <c r="W12" i="93"/>
  <c r="W13" i="93" s="1"/>
  <c r="AE12" i="93"/>
  <c r="AE13" i="93" s="1"/>
  <c r="AQ14" i="93"/>
  <c r="AQ21" i="93" s="1"/>
  <c r="AQ23" i="93" s="1"/>
  <c r="AQ25" i="93" s="1"/>
  <c r="AA14" i="93"/>
  <c r="L14" i="93"/>
  <c r="U14" i="93"/>
  <c r="F12" i="93"/>
  <c r="F13" i="93" s="1"/>
  <c r="AP14" i="93"/>
  <c r="AP21" i="93" s="1"/>
  <c r="AP23" i="93" s="1"/>
  <c r="AP25" i="93" s="1"/>
  <c r="AD18" i="93"/>
  <c r="AD12" i="93"/>
  <c r="AD13" i="93" s="1"/>
  <c r="Q14" i="93"/>
  <c r="AJ14" i="93"/>
  <c r="AJ21" i="93" s="1"/>
  <c r="AJ23" i="93" s="1"/>
  <c r="AJ25" i="93" s="1"/>
  <c r="K14" i="93"/>
  <c r="V12" i="93"/>
  <c r="V13" i="93" s="1"/>
  <c r="V18" i="93"/>
  <c r="S14" i="93"/>
  <c r="H14" i="93"/>
  <c r="H21" i="93" s="1"/>
  <c r="H23" i="93" s="1"/>
  <c r="H25" i="93" s="1"/>
  <c r="AH14" i="93"/>
  <c r="AH21" i="93" s="1"/>
  <c r="AH23" i="93" s="1"/>
  <c r="AH25" i="93" s="1"/>
  <c r="J14" i="93"/>
  <c r="E14" i="93"/>
  <c r="E21" i="93" s="1"/>
  <c r="E23" i="93" s="1"/>
  <c r="E25" i="93" s="1"/>
  <c r="AL18" i="93"/>
  <c r="AL12" i="93"/>
  <c r="AL13" i="93" s="1"/>
  <c r="N12" i="93"/>
  <c r="N13" i="93" s="1"/>
  <c r="Y14" i="93"/>
  <c r="C14" i="93"/>
  <c r="C21" i="93" s="1"/>
  <c r="C23" i="93" s="1"/>
  <c r="C25" i="93" s="1"/>
  <c r="C14" i="92" l="1"/>
  <c r="C21" i="92" s="1"/>
  <c r="C23" i="92" s="1"/>
  <c r="T14" i="93"/>
  <c r="D5" i="92"/>
  <c r="D8" i="92"/>
  <c r="D9" i="92" s="1"/>
  <c r="D10" i="92" s="1"/>
  <c r="D8" i="94"/>
  <c r="C5" i="94"/>
  <c r="C9" i="94"/>
  <c r="C10" i="94" s="1"/>
  <c r="AO14" i="93"/>
  <c r="AO21" i="93" s="1"/>
  <c r="AO23" i="93" s="1"/>
  <c r="AO25" i="93" s="1"/>
  <c r="AG14" i="93"/>
  <c r="AG21" i="93" s="1"/>
  <c r="AG23" i="93" s="1"/>
  <c r="AG25" i="93" s="1"/>
  <c r="V14" i="93"/>
  <c r="R14" i="93"/>
  <c r="AB14" i="93"/>
  <c r="AK14" i="93"/>
  <c r="AK21" i="93" s="1"/>
  <c r="AK23" i="93" s="1"/>
  <c r="AK25" i="93" s="1"/>
  <c r="X14" i="93"/>
  <c r="P14" i="93"/>
  <c r="AM14" i="93"/>
  <c r="AM21" i="93" s="1"/>
  <c r="AM23" i="93" s="1"/>
  <c r="AM25" i="93" s="1"/>
  <c r="AC14" i="93"/>
  <c r="W14" i="93"/>
  <c r="D14" i="93"/>
  <c r="D21" i="93" s="1"/>
  <c r="D23" i="93" s="1"/>
  <c r="D25" i="93" s="1"/>
  <c r="O14" i="93"/>
  <c r="O21" i="93" s="1"/>
  <c r="O23" i="93" s="1"/>
  <c r="O25" i="93" s="1"/>
  <c r="AN14" i="93"/>
  <c r="AN21" i="93" s="1"/>
  <c r="AN23" i="93" s="1"/>
  <c r="AN25" i="93" s="1"/>
  <c r="F14" i="93"/>
  <c r="F21" i="93" s="1"/>
  <c r="F23" i="93" s="1"/>
  <c r="F25" i="93" s="1"/>
  <c r="AE14" i="93"/>
  <c r="N14" i="93"/>
  <c r="N21" i="93" s="1"/>
  <c r="N23" i="93" s="1"/>
  <c r="N25" i="93" s="1"/>
  <c r="AD14" i="93"/>
  <c r="AL14" i="93"/>
  <c r="AL21" i="93" s="1"/>
  <c r="AL23" i="93" s="1"/>
  <c r="AL25" i="93" s="1"/>
  <c r="C25" i="92" l="1"/>
  <c r="D12" i="92"/>
  <c r="D13" i="92" s="1"/>
  <c r="C12" i="94"/>
  <c r="C13" i="94" s="1"/>
  <c r="C14" i="94" s="1"/>
  <c r="C21" i="94" s="1"/>
  <c r="C23" i="94" s="1"/>
  <c r="C25" i="94" s="1"/>
  <c r="D5" i="94"/>
  <c r="D9" i="94"/>
  <c r="D10" i="94" s="1"/>
  <c r="L2" i="80"/>
  <c r="L4" i="80" s="1"/>
  <c r="L3" i="80"/>
  <c r="L6" i="80"/>
  <c r="K2" i="80"/>
  <c r="K4" i="80" s="1"/>
  <c r="K5" i="80" s="1"/>
  <c r="K3" i="80"/>
  <c r="K6" i="80"/>
  <c r="J2" i="80"/>
  <c r="J4" i="80" s="1"/>
  <c r="J3" i="80"/>
  <c r="J6" i="80"/>
  <c r="I2" i="80"/>
  <c r="I3" i="80"/>
  <c r="I6" i="80"/>
  <c r="H2" i="80"/>
  <c r="H4" i="80" s="1"/>
  <c r="H3" i="80"/>
  <c r="H6" i="80"/>
  <c r="G2" i="80"/>
  <c r="G3" i="80"/>
  <c r="G6" i="80"/>
  <c r="F2" i="80"/>
  <c r="F4" i="80" s="1"/>
  <c r="F5" i="80" s="1"/>
  <c r="F3" i="80"/>
  <c r="F6" i="80"/>
  <c r="E2" i="80"/>
  <c r="E3" i="80"/>
  <c r="E6" i="80"/>
  <c r="D2" i="80"/>
  <c r="D4" i="80" s="1"/>
  <c r="D3" i="80"/>
  <c r="D6" i="80"/>
  <c r="C6" i="80"/>
  <c r="C3" i="80"/>
  <c r="C2" i="80"/>
  <c r="GB34" i="91"/>
  <c r="GA34" i="91"/>
  <c r="FZ34" i="91"/>
  <c r="FY34" i="91"/>
  <c r="FX34" i="91"/>
  <c r="FW34" i="91"/>
  <c r="FV34" i="91"/>
  <c r="FU34" i="91"/>
  <c r="FT34" i="91"/>
  <c r="FS34" i="91"/>
  <c r="GB33" i="91"/>
  <c r="GA33" i="91"/>
  <c r="FZ33" i="91"/>
  <c r="FY33" i="91"/>
  <c r="FX33" i="91"/>
  <c r="FW33" i="91"/>
  <c r="FV33" i="91"/>
  <c r="FU33" i="91"/>
  <c r="FT33" i="91"/>
  <c r="FS33" i="91"/>
  <c r="GB32" i="91"/>
  <c r="GA32" i="91"/>
  <c r="FZ32" i="91"/>
  <c r="FY32" i="91"/>
  <c r="FX32" i="91"/>
  <c r="FW32" i="91"/>
  <c r="FV32" i="91"/>
  <c r="FU32" i="91"/>
  <c r="FT32" i="91"/>
  <c r="FS32" i="91"/>
  <c r="GB30" i="91"/>
  <c r="GA30" i="91"/>
  <c r="FZ30" i="91"/>
  <c r="FY30" i="91"/>
  <c r="FX30" i="91"/>
  <c r="FW30" i="91"/>
  <c r="FV30" i="91"/>
  <c r="FU30" i="91"/>
  <c r="FT30" i="91"/>
  <c r="FS30" i="91"/>
  <c r="GB26" i="91"/>
  <c r="GA26" i="91"/>
  <c r="FZ26" i="91"/>
  <c r="FY26" i="91"/>
  <c r="FX26" i="91"/>
  <c r="FW26" i="91"/>
  <c r="FV26" i="91"/>
  <c r="FU26" i="91"/>
  <c r="FT26" i="91"/>
  <c r="FS26" i="91"/>
  <c r="GB25" i="91"/>
  <c r="GA25" i="91"/>
  <c r="FZ25" i="91"/>
  <c r="FY25" i="91"/>
  <c r="FX25" i="91"/>
  <c r="FW25" i="91"/>
  <c r="FV25" i="91"/>
  <c r="FU25" i="91"/>
  <c r="FT25" i="91"/>
  <c r="GB21" i="91"/>
  <c r="GA21" i="91"/>
  <c r="FZ21" i="91"/>
  <c r="FY21" i="91"/>
  <c r="FX21" i="91"/>
  <c r="FW21" i="91"/>
  <c r="FV21" i="91"/>
  <c r="FU21" i="91"/>
  <c r="FT21" i="91"/>
  <c r="FS21" i="91"/>
  <c r="GB19" i="91"/>
  <c r="GB20" i="91" s="1"/>
  <c r="GA19" i="91"/>
  <c r="GA20" i="91" s="1"/>
  <c r="FZ19" i="91"/>
  <c r="FY19" i="91"/>
  <c r="FX19" i="91"/>
  <c r="FW19" i="91"/>
  <c r="FV19" i="91"/>
  <c r="FU19" i="91"/>
  <c r="FT19" i="91"/>
  <c r="FS19" i="91"/>
  <c r="GB12" i="91"/>
  <c r="GB22" i="91" s="1"/>
  <c r="GB31" i="91" s="1"/>
  <c r="GA12" i="91"/>
  <c r="GA22" i="91" s="1"/>
  <c r="GA31" i="91" s="1"/>
  <c r="FZ12" i="91"/>
  <c r="FY12" i="91"/>
  <c r="FY22" i="91" s="1"/>
  <c r="FY31" i="91" s="1"/>
  <c r="FX12" i="91"/>
  <c r="FW12" i="91"/>
  <c r="FW22" i="91" s="1"/>
  <c r="FW31" i="91" s="1"/>
  <c r="FV12" i="91"/>
  <c r="FV22" i="91" s="1"/>
  <c r="FV31" i="91" s="1"/>
  <c r="FU12" i="91"/>
  <c r="FU22" i="91" s="1"/>
  <c r="FU31" i="91" s="1"/>
  <c r="FT12" i="91"/>
  <c r="FT22" i="91" s="1"/>
  <c r="FT31" i="91" s="1"/>
  <c r="FS12" i="91"/>
  <c r="FS22" i="91" s="1"/>
  <c r="FS31" i="91" s="1"/>
  <c r="GB11" i="91"/>
  <c r="GA11" i="91"/>
  <c r="FZ11" i="91"/>
  <c r="FY11" i="91"/>
  <c r="FX11" i="91"/>
  <c r="FW11" i="91"/>
  <c r="FV11" i="91"/>
  <c r="FU11" i="91"/>
  <c r="FT11" i="91"/>
  <c r="FS11" i="91"/>
  <c r="GB9" i="91"/>
  <c r="GA9" i="91"/>
  <c r="FZ9" i="91"/>
  <c r="FY9" i="91"/>
  <c r="FX9" i="91"/>
  <c r="FW9" i="91"/>
  <c r="FV9" i="91"/>
  <c r="FU9" i="91"/>
  <c r="FT9" i="91"/>
  <c r="FS9" i="91"/>
  <c r="GB4" i="91"/>
  <c r="GA4" i="91"/>
  <c r="FZ4" i="91"/>
  <c r="FY4" i="91"/>
  <c r="FX4" i="91"/>
  <c r="FW4" i="91"/>
  <c r="FV4" i="91"/>
  <c r="FU4" i="91"/>
  <c r="FT4" i="91"/>
  <c r="GB3" i="91"/>
  <c r="GB16" i="91" s="1"/>
  <c r="GA3" i="91"/>
  <c r="GA16" i="91" s="1"/>
  <c r="FZ3" i="91"/>
  <c r="FZ16" i="91" s="1"/>
  <c r="FY3" i="91"/>
  <c r="FY16" i="91" s="1"/>
  <c r="FX3" i="91"/>
  <c r="FX16" i="91" s="1"/>
  <c r="FW3" i="91"/>
  <c r="FW16" i="91" s="1"/>
  <c r="FV3" i="91"/>
  <c r="FV16" i="91" s="1"/>
  <c r="FU3" i="91"/>
  <c r="FU16" i="91" s="1"/>
  <c r="FT3" i="91"/>
  <c r="FS3" i="91"/>
  <c r="FS16" i="91" s="1"/>
  <c r="HG4" i="89"/>
  <c r="HF4" i="89"/>
  <c r="HE4" i="89"/>
  <c r="HD4" i="89"/>
  <c r="HC4" i="89"/>
  <c r="HB4" i="89"/>
  <c r="HA4" i="89"/>
  <c r="GZ4" i="89"/>
  <c r="GY4" i="89"/>
  <c r="GX4" i="89"/>
  <c r="GW4" i="89"/>
  <c r="GV4" i="89"/>
  <c r="GU4" i="89"/>
  <c r="GT4" i="89"/>
  <c r="GS4" i="89"/>
  <c r="GR4" i="89"/>
  <c r="GQ4" i="89"/>
  <c r="GP4" i="89"/>
  <c r="GO4" i="89"/>
  <c r="GN4" i="89"/>
  <c r="GM4" i="89"/>
  <c r="GL4" i="89"/>
  <c r="GK4" i="89"/>
  <c r="GJ4" i="89"/>
  <c r="GI4" i="89"/>
  <c r="GH4" i="89"/>
  <c r="GG4" i="89"/>
  <c r="GF4" i="89"/>
  <c r="GE4" i="89"/>
  <c r="GD4" i="89"/>
  <c r="GC4" i="89"/>
  <c r="GB4" i="89"/>
  <c r="GA4" i="89"/>
  <c r="FZ4" i="89"/>
  <c r="FT2" i="91"/>
  <c r="FT15" i="91" s="1"/>
  <c r="FU2" i="91"/>
  <c r="FU15" i="91" s="1"/>
  <c r="FV2" i="91"/>
  <c r="FV15" i="91" s="1"/>
  <c r="FW2" i="91"/>
  <c r="FW15" i="91" s="1"/>
  <c r="FX2" i="91"/>
  <c r="FY2" i="91"/>
  <c r="FY15" i="91" s="1"/>
  <c r="FZ2" i="91"/>
  <c r="FZ15" i="91" s="1"/>
  <c r="GA2" i="91"/>
  <c r="GA15" i="91" s="1"/>
  <c r="GB2" i="91"/>
  <c r="FS2" i="91"/>
  <c r="FS15" i="91" s="1"/>
  <c r="FV38" i="91"/>
  <c r="FU38" i="91"/>
  <c r="FT38" i="91"/>
  <c r="FZ22" i="91"/>
  <c r="FZ31" i="91" s="1"/>
  <c r="FX22" i="91"/>
  <c r="FX31" i="91" s="1"/>
  <c r="FR22" i="91"/>
  <c r="FR31" i="91" s="1"/>
  <c r="FR27" i="91" s="1"/>
  <c r="FR28" i="91" s="1"/>
  <c r="FR29" i="91" s="1"/>
  <c r="FQ22" i="91"/>
  <c r="FQ31" i="91" s="1"/>
  <c r="FQ27" i="91" s="1"/>
  <c r="FQ28" i="91" s="1"/>
  <c r="FQ29" i="91" s="1"/>
  <c r="FP22" i="91"/>
  <c r="FP31" i="91" s="1"/>
  <c r="FP27" i="91" s="1"/>
  <c r="FP28" i="91" s="1"/>
  <c r="FP29" i="91" s="1"/>
  <c r="FO22" i="91"/>
  <c r="FO31" i="91" s="1"/>
  <c r="FO27" i="91" s="1"/>
  <c r="FO28" i="91" s="1"/>
  <c r="FO29" i="91" s="1"/>
  <c r="FN22" i="91"/>
  <c r="FN31" i="91" s="1"/>
  <c r="FN27" i="91" s="1"/>
  <c r="FN28" i="91" s="1"/>
  <c r="FN29" i="91" s="1"/>
  <c r="FM22" i="91"/>
  <c r="FM31" i="91" s="1"/>
  <c r="FM27" i="91" s="1"/>
  <c r="FM28" i="91" s="1"/>
  <c r="FM29" i="91" s="1"/>
  <c r="FL22" i="91"/>
  <c r="FL31" i="91" s="1"/>
  <c r="FL27" i="91" s="1"/>
  <c r="FL28" i="91" s="1"/>
  <c r="FL29" i="91" s="1"/>
  <c r="FK22" i="91"/>
  <c r="FK31" i="91" s="1"/>
  <c r="FK27" i="91" s="1"/>
  <c r="FK28" i="91" s="1"/>
  <c r="FK29" i="91" s="1"/>
  <c r="FJ22" i="91"/>
  <c r="FJ31" i="91" s="1"/>
  <c r="FJ27" i="91" s="1"/>
  <c r="FJ28" i="91" s="1"/>
  <c r="FJ29" i="91" s="1"/>
  <c r="FI22" i="91"/>
  <c r="FI31" i="91" s="1"/>
  <c r="FI27" i="91" s="1"/>
  <c r="FI28" i="91" s="1"/>
  <c r="FI29" i="91" s="1"/>
  <c r="FH22" i="91"/>
  <c r="FH31" i="91" s="1"/>
  <c r="FH27" i="91" s="1"/>
  <c r="FH28" i="91" s="1"/>
  <c r="FH29" i="91" s="1"/>
  <c r="FG22" i="91"/>
  <c r="FG31" i="91" s="1"/>
  <c r="FG27" i="91" s="1"/>
  <c r="FG28" i="91" s="1"/>
  <c r="FG29" i="91" s="1"/>
  <c r="FF22" i="91"/>
  <c r="FF31" i="91" s="1"/>
  <c r="FF27" i="91" s="1"/>
  <c r="FF28" i="91" s="1"/>
  <c r="FF29" i="91" s="1"/>
  <c r="FE22" i="91"/>
  <c r="FE31" i="91" s="1"/>
  <c r="FE27" i="91" s="1"/>
  <c r="FE28" i="91" s="1"/>
  <c r="FE29" i="91" s="1"/>
  <c r="FD22" i="91"/>
  <c r="FD31" i="91" s="1"/>
  <c r="FD27" i="91" s="1"/>
  <c r="FD28" i="91" s="1"/>
  <c r="FD29" i="91" s="1"/>
  <c r="FC22" i="91"/>
  <c r="FB22" i="91"/>
  <c r="FA22" i="91"/>
  <c r="EZ22" i="91"/>
  <c r="EY22" i="91"/>
  <c r="EX22" i="91"/>
  <c r="EW22" i="91"/>
  <c r="EV22" i="91"/>
  <c r="EU22" i="91"/>
  <c r="ET22" i="91"/>
  <c r="ES22" i="91"/>
  <c r="ER22" i="91"/>
  <c r="EQ22" i="91"/>
  <c r="EP22" i="91"/>
  <c r="EO22" i="91"/>
  <c r="EN22" i="91"/>
  <c r="EM22" i="91"/>
  <c r="EL22" i="91"/>
  <c r="EK22" i="91"/>
  <c r="EJ22" i="91"/>
  <c r="EI22" i="91"/>
  <c r="EH22" i="91"/>
  <c r="EG22" i="91"/>
  <c r="EF22" i="91"/>
  <c r="EE22" i="91"/>
  <c r="ED22" i="91"/>
  <c r="EC22" i="91"/>
  <c r="EB22" i="91"/>
  <c r="EA22" i="91"/>
  <c r="DZ22" i="91"/>
  <c r="DY22" i="91"/>
  <c r="DX22" i="91"/>
  <c r="DW22" i="91"/>
  <c r="DV22" i="91"/>
  <c r="DU22" i="91"/>
  <c r="DT22" i="91"/>
  <c r="DS22" i="91"/>
  <c r="DR22" i="91"/>
  <c r="DQ22" i="91"/>
  <c r="DP22" i="91"/>
  <c r="DO22" i="91"/>
  <c r="DN22" i="91"/>
  <c r="DM22" i="91"/>
  <c r="DL22" i="91"/>
  <c r="DK22" i="91"/>
  <c r="DJ22" i="91"/>
  <c r="DI22" i="91"/>
  <c r="DH22" i="91"/>
  <c r="DG22" i="91"/>
  <c r="DF22" i="91"/>
  <c r="DE22" i="91"/>
  <c r="DD22" i="91"/>
  <c r="DC22" i="91"/>
  <c r="DB22" i="91"/>
  <c r="DA22" i="91"/>
  <c r="CZ22" i="91"/>
  <c r="CY22" i="91"/>
  <c r="CX22" i="91"/>
  <c r="CW22" i="91"/>
  <c r="CV22" i="91"/>
  <c r="CU22" i="91"/>
  <c r="CT22" i="91"/>
  <c r="CS22" i="91"/>
  <c r="CR22" i="91"/>
  <c r="CQ22" i="91"/>
  <c r="CP22" i="91"/>
  <c r="CO22" i="91"/>
  <c r="CN22" i="91"/>
  <c r="CM22" i="91"/>
  <c r="CL22" i="91"/>
  <c r="CK22" i="91"/>
  <c r="CJ22" i="91"/>
  <c r="CI22" i="91"/>
  <c r="CH22" i="91"/>
  <c r="CG22" i="91"/>
  <c r="CF22" i="91"/>
  <c r="CE22" i="91"/>
  <c r="CD22" i="91"/>
  <c r="CC22" i="91"/>
  <c r="CB22" i="91"/>
  <c r="CA22" i="91"/>
  <c r="BZ22" i="91"/>
  <c r="BY22" i="91"/>
  <c r="BX22" i="91"/>
  <c r="BW22" i="91"/>
  <c r="BW31" i="91" s="1"/>
  <c r="BV22" i="91"/>
  <c r="BU22" i="91"/>
  <c r="BT22" i="91"/>
  <c r="BS22" i="91"/>
  <c r="BR22" i="91"/>
  <c r="BQ22" i="91"/>
  <c r="BP22" i="91"/>
  <c r="BO22" i="91"/>
  <c r="BN22" i="91"/>
  <c r="BM22" i="91"/>
  <c r="BL22" i="91"/>
  <c r="BK22" i="91"/>
  <c r="BJ22" i="91"/>
  <c r="BI22" i="91"/>
  <c r="BH22" i="91"/>
  <c r="BG22" i="91"/>
  <c r="BF22" i="91"/>
  <c r="BE22" i="91"/>
  <c r="BD22" i="91"/>
  <c r="BC22" i="91"/>
  <c r="BB22" i="91"/>
  <c r="BA22" i="91"/>
  <c r="AZ22" i="91"/>
  <c r="AY22" i="91"/>
  <c r="AX22" i="91"/>
  <c r="AW22" i="91"/>
  <c r="AV22" i="91"/>
  <c r="AU22" i="91"/>
  <c r="AT22" i="91"/>
  <c r="AS22" i="91"/>
  <c r="AR22" i="91"/>
  <c r="AQ22" i="91"/>
  <c r="AP22" i="91"/>
  <c r="AO22" i="91"/>
  <c r="AN22" i="91"/>
  <c r="AM22" i="91"/>
  <c r="AL22" i="91"/>
  <c r="AK22" i="91"/>
  <c r="AJ22" i="91"/>
  <c r="AI22" i="91"/>
  <c r="AH22" i="91"/>
  <c r="AG22" i="91"/>
  <c r="AF22" i="91"/>
  <c r="AE22" i="91"/>
  <c r="AD22" i="91"/>
  <c r="AC22" i="91"/>
  <c r="AB22" i="91"/>
  <c r="AA22" i="91"/>
  <c r="Z22" i="91"/>
  <c r="Y22" i="91"/>
  <c r="X22" i="91"/>
  <c r="W22" i="91"/>
  <c r="V22" i="91"/>
  <c r="U22" i="91"/>
  <c r="T22" i="91"/>
  <c r="S22" i="91"/>
  <c r="R22" i="91"/>
  <c r="Q22" i="91"/>
  <c r="P22" i="91"/>
  <c r="O22" i="91"/>
  <c r="N22" i="91"/>
  <c r="M22" i="91"/>
  <c r="L22" i="91"/>
  <c r="K22" i="91"/>
  <c r="J22" i="91"/>
  <c r="I22" i="91"/>
  <c r="H22" i="91"/>
  <c r="G22" i="91"/>
  <c r="F22" i="91"/>
  <c r="E22" i="91"/>
  <c r="D22" i="91"/>
  <c r="FR16" i="91"/>
  <c r="FQ16" i="91"/>
  <c r="FP16" i="91"/>
  <c r="FO16" i="91"/>
  <c r="FN16" i="91"/>
  <c r="FM16" i="91"/>
  <c r="FL16" i="91"/>
  <c r="FK16" i="91"/>
  <c r="FJ16" i="91"/>
  <c r="FI16" i="91"/>
  <c r="FH16" i="91"/>
  <c r="FG16" i="91"/>
  <c r="FF16" i="91"/>
  <c r="FE16" i="91"/>
  <c r="FD16" i="91"/>
  <c r="FC16" i="91"/>
  <c r="FB16" i="91"/>
  <c r="FA16" i="91"/>
  <c r="EZ16" i="91"/>
  <c r="EY16" i="91"/>
  <c r="EX16" i="91"/>
  <c r="EW16" i="91"/>
  <c r="EV16" i="91"/>
  <c r="EU16" i="91"/>
  <c r="ET16" i="91"/>
  <c r="ES16" i="91"/>
  <c r="ER16" i="91"/>
  <c r="EQ16" i="91"/>
  <c r="EP16" i="91"/>
  <c r="EO16" i="91"/>
  <c r="EN16" i="91"/>
  <c r="EM16" i="91"/>
  <c r="EL16" i="91"/>
  <c r="EK16" i="91"/>
  <c r="EJ16" i="91"/>
  <c r="EI16" i="91"/>
  <c r="EH16" i="91"/>
  <c r="EG16" i="91"/>
  <c r="EF16" i="91"/>
  <c r="EE16" i="91"/>
  <c r="ED16" i="91"/>
  <c r="EC16" i="91"/>
  <c r="EB16" i="91"/>
  <c r="EA16" i="91"/>
  <c r="DZ16" i="91"/>
  <c r="DY16" i="91"/>
  <c r="DX16" i="91"/>
  <c r="DW16" i="91"/>
  <c r="DV16" i="91"/>
  <c r="DU16" i="91"/>
  <c r="DT16" i="91"/>
  <c r="DS16" i="91"/>
  <c r="DR16" i="91"/>
  <c r="DQ16" i="91"/>
  <c r="DP16" i="91"/>
  <c r="DO16" i="91"/>
  <c r="DN16" i="91"/>
  <c r="DM16" i="91"/>
  <c r="DL16" i="91"/>
  <c r="DK16" i="91"/>
  <c r="DJ16" i="91"/>
  <c r="DI16" i="91"/>
  <c r="DH16" i="91"/>
  <c r="DG16" i="91"/>
  <c r="DF16" i="91"/>
  <c r="DE16" i="91"/>
  <c r="DD16" i="91"/>
  <c r="DC16" i="91"/>
  <c r="DB16" i="91"/>
  <c r="DA16" i="91"/>
  <c r="CZ16" i="91"/>
  <c r="CY16" i="91"/>
  <c r="CX16" i="91"/>
  <c r="CW16" i="91"/>
  <c r="CV16" i="91"/>
  <c r="CU16" i="91"/>
  <c r="CT16" i="91"/>
  <c r="CS16" i="91"/>
  <c r="CR16" i="91"/>
  <c r="CQ16" i="91"/>
  <c r="CP16" i="91"/>
  <c r="CO16" i="91"/>
  <c r="CN16" i="91"/>
  <c r="CM16" i="91"/>
  <c r="CL16" i="91"/>
  <c r="CK16" i="91"/>
  <c r="CJ16" i="91"/>
  <c r="CI16" i="91"/>
  <c r="CH16" i="91"/>
  <c r="CG16" i="91"/>
  <c r="CF16" i="91"/>
  <c r="CE16" i="91"/>
  <c r="CD16" i="91"/>
  <c r="CC16" i="91"/>
  <c r="CB16" i="91"/>
  <c r="CA16" i="91"/>
  <c r="BZ16" i="91"/>
  <c r="BY16" i="91"/>
  <c r="BX16" i="91"/>
  <c r="BW16" i="91"/>
  <c r="BV16" i="91"/>
  <c r="BU16" i="91"/>
  <c r="BT16" i="91"/>
  <c r="BS16" i="91"/>
  <c r="BR16" i="91"/>
  <c r="BQ16" i="91"/>
  <c r="BP16" i="91"/>
  <c r="BO16" i="91"/>
  <c r="BN16" i="91"/>
  <c r="BM16" i="91"/>
  <c r="BL16" i="91"/>
  <c r="BK16" i="91"/>
  <c r="BJ16" i="91"/>
  <c r="BI16" i="91"/>
  <c r="BH16" i="91"/>
  <c r="BG16" i="91"/>
  <c r="BF16" i="91"/>
  <c r="BE16" i="91"/>
  <c r="BD16" i="91"/>
  <c r="BC16" i="91"/>
  <c r="BB16" i="91"/>
  <c r="BA16" i="91"/>
  <c r="AZ16" i="91"/>
  <c r="AY16" i="91"/>
  <c r="AX16" i="91"/>
  <c r="AW16" i="91"/>
  <c r="AV16" i="91"/>
  <c r="AU16" i="91"/>
  <c r="AT16" i="91"/>
  <c r="AS16" i="91"/>
  <c r="AR16" i="91"/>
  <c r="AQ16" i="91"/>
  <c r="AP16" i="91"/>
  <c r="AO16" i="91"/>
  <c r="AN16" i="91"/>
  <c r="AM16" i="91"/>
  <c r="AL16" i="91"/>
  <c r="AK16" i="91"/>
  <c r="AJ16" i="91"/>
  <c r="AI16" i="91"/>
  <c r="AH16" i="91"/>
  <c r="AG16" i="91"/>
  <c r="AF16" i="91"/>
  <c r="AE16" i="91"/>
  <c r="AD16" i="91"/>
  <c r="AC16" i="91"/>
  <c r="AB16" i="91"/>
  <c r="AA16" i="91"/>
  <c r="Z16" i="91"/>
  <c r="Y16" i="91"/>
  <c r="X16" i="91"/>
  <c r="W16" i="91"/>
  <c r="V16" i="91"/>
  <c r="U16" i="91"/>
  <c r="T16" i="91"/>
  <c r="S16" i="91"/>
  <c r="R16" i="91"/>
  <c r="Q16" i="91"/>
  <c r="P16" i="91"/>
  <c r="O16" i="91"/>
  <c r="N16" i="91"/>
  <c r="M16" i="91"/>
  <c r="L16" i="91"/>
  <c r="K16" i="91"/>
  <c r="J16" i="91"/>
  <c r="I16" i="91"/>
  <c r="H16" i="91"/>
  <c r="G16" i="91"/>
  <c r="F16" i="91"/>
  <c r="E16" i="91"/>
  <c r="D16" i="91"/>
  <c r="GB15" i="91"/>
  <c r="FX15" i="91"/>
  <c r="FR15" i="91"/>
  <c r="FQ15" i="91"/>
  <c r="FP15" i="91"/>
  <c r="FP17" i="91" s="1"/>
  <c r="FP18" i="91" s="1"/>
  <c r="FO15" i="91"/>
  <c r="FN15" i="91"/>
  <c r="FM15" i="91"/>
  <c r="FL15" i="91"/>
  <c r="FK15" i="91"/>
  <c r="FJ15" i="91"/>
  <c r="FI15" i="91"/>
  <c r="FH15" i="91"/>
  <c r="FH17" i="91" s="1"/>
  <c r="FH18" i="91" s="1"/>
  <c r="FG15" i="91"/>
  <c r="FF15" i="91"/>
  <c r="FE15" i="91"/>
  <c r="FD15" i="91"/>
  <c r="FC15" i="91"/>
  <c r="FB15" i="91"/>
  <c r="FA15" i="91"/>
  <c r="EZ15" i="91"/>
  <c r="EY15" i="91"/>
  <c r="EX15" i="91"/>
  <c r="EW15" i="91"/>
  <c r="EV15" i="91"/>
  <c r="EU15" i="91"/>
  <c r="ET15" i="91"/>
  <c r="ES15" i="91"/>
  <c r="ER15" i="91"/>
  <c r="EQ15" i="91"/>
  <c r="EP15" i="91"/>
  <c r="EO15" i="91"/>
  <c r="EN15" i="91"/>
  <c r="EM15" i="91"/>
  <c r="EL15" i="91"/>
  <c r="EK15" i="91"/>
  <c r="EJ15" i="91"/>
  <c r="EJ17" i="91" s="1"/>
  <c r="EJ18" i="91" s="1"/>
  <c r="EI15" i="91"/>
  <c r="EH15" i="91"/>
  <c r="EG15" i="91"/>
  <c r="EF15" i="91"/>
  <c r="EE15" i="91"/>
  <c r="ED15" i="91"/>
  <c r="EC15" i="91"/>
  <c r="EB15" i="91"/>
  <c r="EB17" i="91" s="1"/>
  <c r="EB18" i="91" s="1"/>
  <c r="EA15" i="91"/>
  <c r="DZ15" i="91"/>
  <c r="DY15" i="91"/>
  <c r="DX15" i="91"/>
  <c r="DW15" i="91"/>
  <c r="DV15" i="91"/>
  <c r="DU15" i="91"/>
  <c r="DT15" i="91"/>
  <c r="DT17" i="91" s="1"/>
  <c r="DT18" i="91" s="1"/>
  <c r="DS15" i="91"/>
  <c r="DR15" i="91"/>
  <c r="DQ15" i="91"/>
  <c r="DP15" i="91"/>
  <c r="DO15" i="91"/>
  <c r="DN15" i="91"/>
  <c r="DM15" i="91"/>
  <c r="DL15" i="91"/>
  <c r="DK15" i="91"/>
  <c r="DJ15" i="91"/>
  <c r="DI15" i="91"/>
  <c r="DH15" i="91"/>
  <c r="DG15" i="91"/>
  <c r="DF15" i="91"/>
  <c r="DE15" i="91"/>
  <c r="DD15" i="91"/>
  <c r="DD17" i="91" s="1"/>
  <c r="DD18" i="91" s="1"/>
  <c r="DC15" i="91"/>
  <c r="DB15" i="91"/>
  <c r="DA15" i="91"/>
  <c r="CZ15" i="91"/>
  <c r="CY15" i="91"/>
  <c r="CX15" i="91"/>
  <c r="CW15" i="91"/>
  <c r="CV15" i="91"/>
  <c r="CV17" i="91" s="1"/>
  <c r="CV18" i="91" s="1"/>
  <c r="CU15" i="91"/>
  <c r="CT15" i="91"/>
  <c r="CS15" i="91"/>
  <c r="CR15" i="91"/>
  <c r="CQ15" i="91"/>
  <c r="CP15" i="91"/>
  <c r="CO15" i="91"/>
  <c r="CN15" i="91"/>
  <c r="CM15" i="91"/>
  <c r="CL15" i="91"/>
  <c r="CK15" i="91"/>
  <c r="CJ15" i="91"/>
  <c r="CI15" i="91"/>
  <c r="CH15" i="91"/>
  <c r="CG15" i="91"/>
  <c r="CF15" i="91"/>
  <c r="CE15" i="91"/>
  <c r="CD15" i="91"/>
  <c r="CC15" i="91"/>
  <c r="CB15" i="91"/>
  <c r="CA15" i="91"/>
  <c r="BZ15" i="91"/>
  <c r="BY15" i="91"/>
  <c r="BX15" i="91"/>
  <c r="BX17" i="91" s="1"/>
  <c r="BX18" i="91" s="1"/>
  <c r="BW15" i="91"/>
  <c r="BV15" i="91"/>
  <c r="BU15" i="91"/>
  <c r="BT15" i="91"/>
  <c r="BS15" i="91"/>
  <c r="BR15" i="91"/>
  <c r="BQ15" i="91"/>
  <c r="BP15" i="91"/>
  <c r="BP17" i="91" s="1"/>
  <c r="BP18" i="91" s="1"/>
  <c r="BO15" i="91"/>
  <c r="BN15" i="91"/>
  <c r="BM15" i="91"/>
  <c r="BL15" i="91"/>
  <c r="BK15" i="91"/>
  <c r="BJ15" i="91"/>
  <c r="BI15" i="91"/>
  <c r="BH15" i="91"/>
  <c r="BH17" i="91" s="1"/>
  <c r="BH18" i="91" s="1"/>
  <c r="BG15" i="91"/>
  <c r="BF15" i="91"/>
  <c r="BE15" i="91"/>
  <c r="BD15" i="91"/>
  <c r="BC15" i="91"/>
  <c r="BB15" i="91"/>
  <c r="BA15" i="91"/>
  <c r="AZ15" i="91"/>
  <c r="AY15" i="91"/>
  <c r="AX15" i="91"/>
  <c r="AW15" i="91"/>
  <c r="AV15" i="91"/>
  <c r="AU15" i="91"/>
  <c r="AT15" i="91"/>
  <c r="AS15" i="91"/>
  <c r="AR15" i="91"/>
  <c r="AR17" i="91" s="1"/>
  <c r="AR18" i="91" s="1"/>
  <c r="AQ15" i="91"/>
  <c r="AP15" i="91"/>
  <c r="AO15" i="91"/>
  <c r="AN15" i="91"/>
  <c r="AM15" i="91"/>
  <c r="AL15" i="91"/>
  <c r="AK15" i="91"/>
  <c r="AJ15" i="91"/>
  <c r="AJ17" i="91" s="1"/>
  <c r="AJ18" i="91" s="1"/>
  <c r="AI15" i="91"/>
  <c r="AH15" i="91"/>
  <c r="AG15" i="91"/>
  <c r="AF15" i="91"/>
  <c r="AE15" i="91"/>
  <c r="AD15" i="91"/>
  <c r="AC15" i="91"/>
  <c r="AB15" i="91"/>
  <c r="AA15" i="91"/>
  <c r="Z15" i="91"/>
  <c r="Y15" i="91"/>
  <c r="X15" i="91"/>
  <c r="W15" i="91"/>
  <c r="V15" i="91"/>
  <c r="U15" i="91"/>
  <c r="T15" i="91"/>
  <c r="S15" i="91"/>
  <c r="R15" i="91"/>
  <c r="Q15" i="91"/>
  <c r="P15" i="91"/>
  <c r="O15" i="91"/>
  <c r="N15" i="91"/>
  <c r="M15" i="91"/>
  <c r="L15" i="91"/>
  <c r="L17" i="91" s="1"/>
  <c r="L18" i="91" s="1"/>
  <c r="K15" i="91"/>
  <c r="J15" i="91"/>
  <c r="I15" i="91"/>
  <c r="H15" i="91"/>
  <c r="G15" i="91"/>
  <c r="F15" i="91"/>
  <c r="E15" i="91"/>
  <c r="D15" i="91"/>
  <c r="D17" i="91" s="1"/>
  <c r="D18" i="91" s="1"/>
  <c r="GB14" i="91"/>
  <c r="GA14" i="91"/>
  <c r="FZ14" i="91"/>
  <c r="FY14" i="91"/>
  <c r="FX14" i="91"/>
  <c r="FW14" i="91"/>
  <c r="FV14" i="91"/>
  <c r="FU14" i="91"/>
  <c r="FT14" i="91"/>
  <c r="FS14" i="91"/>
  <c r="FR14" i="91"/>
  <c r="FQ14" i="91"/>
  <c r="FP14" i="91"/>
  <c r="FO14" i="91"/>
  <c r="FN14" i="91"/>
  <c r="FM14" i="91"/>
  <c r="FL14" i="91"/>
  <c r="FK14" i="91"/>
  <c r="FJ14" i="91"/>
  <c r="FI14" i="91"/>
  <c r="FH14" i="91"/>
  <c r="FG14" i="91"/>
  <c r="FF14" i="91"/>
  <c r="FE14" i="91"/>
  <c r="FD14" i="91"/>
  <c r="FC14" i="91"/>
  <c r="FB14" i="91"/>
  <c r="FA14" i="91"/>
  <c r="EZ14" i="91"/>
  <c r="EY14" i="91"/>
  <c r="EX14" i="91"/>
  <c r="EW14" i="91"/>
  <c r="EV14" i="91"/>
  <c r="EU14" i="91"/>
  <c r="ET14" i="91"/>
  <c r="ES14" i="91"/>
  <c r="ER14" i="91"/>
  <c r="EQ14" i="91"/>
  <c r="EP14" i="91"/>
  <c r="EO14" i="91"/>
  <c r="EN14" i="91"/>
  <c r="EM14" i="91"/>
  <c r="EL14" i="91"/>
  <c r="EK14" i="91"/>
  <c r="EJ14" i="91"/>
  <c r="EI14" i="91"/>
  <c r="EH14" i="91"/>
  <c r="EG14" i="91"/>
  <c r="EF14" i="91"/>
  <c r="EE14" i="91"/>
  <c r="ED14" i="91"/>
  <c r="EC14" i="91"/>
  <c r="EB14" i="91"/>
  <c r="EA14" i="91"/>
  <c r="DZ14" i="91"/>
  <c r="DY14" i="91"/>
  <c r="DX14" i="91"/>
  <c r="DW14" i="91"/>
  <c r="DV14" i="91"/>
  <c r="DU14" i="91"/>
  <c r="DT14" i="91"/>
  <c r="DS14" i="91"/>
  <c r="DR14" i="91"/>
  <c r="DQ14" i="91"/>
  <c r="DP14" i="91"/>
  <c r="DO14" i="91"/>
  <c r="DN14" i="91"/>
  <c r="DM14" i="91"/>
  <c r="DL14" i="91"/>
  <c r="DK14" i="91"/>
  <c r="DJ14" i="91"/>
  <c r="DI14" i="91"/>
  <c r="DH14" i="91"/>
  <c r="DG14" i="91"/>
  <c r="DF14" i="91"/>
  <c r="DE14" i="91"/>
  <c r="DD14" i="91"/>
  <c r="DC14" i="91"/>
  <c r="DB14" i="91"/>
  <c r="DA14" i="91"/>
  <c r="CZ14" i="91"/>
  <c r="CY14" i="91"/>
  <c r="CX14" i="91"/>
  <c r="CW14" i="91"/>
  <c r="CV14" i="91"/>
  <c r="CU14" i="91"/>
  <c r="CT14" i="91"/>
  <c r="CS14" i="91"/>
  <c r="CR14" i="91"/>
  <c r="CQ14" i="91"/>
  <c r="CP14" i="91"/>
  <c r="CO14" i="91"/>
  <c r="CN14" i="91"/>
  <c r="CM14" i="91"/>
  <c r="CL14" i="91"/>
  <c r="CK14" i="91"/>
  <c r="CJ14" i="91"/>
  <c r="CI14" i="91"/>
  <c r="CH14" i="91"/>
  <c r="CG14" i="91"/>
  <c r="CF14" i="91"/>
  <c r="CE14" i="91"/>
  <c r="CD14" i="91"/>
  <c r="CC14" i="91"/>
  <c r="CB14" i="91"/>
  <c r="CA14" i="91"/>
  <c r="BZ14" i="91"/>
  <c r="BY14" i="91"/>
  <c r="BX14" i="91"/>
  <c r="BW14" i="91"/>
  <c r="BV14" i="91"/>
  <c r="BU14" i="91"/>
  <c r="BT14" i="91"/>
  <c r="BS14" i="91"/>
  <c r="BR14" i="91"/>
  <c r="BQ14" i="91"/>
  <c r="BP14" i="91"/>
  <c r="BO14" i="91"/>
  <c r="BN14" i="91"/>
  <c r="BM14" i="91"/>
  <c r="BL14" i="91"/>
  <c r="BK14" i="91"/>
  <c r="BJ14" i="91"/>
  <c r="BI14" i="91"/>
  <c r="BH14" i="91"/>
  <c r="BG14" i="91"/>
  <c r="BF14" i="91"/>
  <c r="BE14" i="91"/>
  <c r="BD14" i="91"/>
  <c r="BC14" i="91"/>
  <c r="BB14" i="91"/>
  <c r="BA14" i="91"/>
  <c r="AZ14" i="91"/>
  <c r="AY14" i="91"/>
  <c r="AX14" i="91"/>
  <c r="AW14" i="91"/>
  <c r="AV14" i="91"/>
  <c r="AU14" i="91"/>
  <c r="AT14" i="91"/>
  <c r="AS14" i="91"/>
  <c r="AR14" i="91"/>
  <c r="AQ14" i="91"/>
  <c r="AP14" i="91"/>
  <c r="AO14" i="91"/>
  <c r="AN14" i="91"/>
  <c r="AM14" i="91"/>
  <c r="AL14" i="91"/>
  <c r="AK14" i="91"/>
  <c r="AJ14" i="91"/>
  <c r="AI14" i="91"/>
  <c r="AH14" i="91"/>
  <c r="AG14" i="91"/>
  <c r="AF14" i="91"/>
  <c r="AE14" i="91"/>
  <c r="AD14" i="91"/>
  <c r="AC14" i="91"/>
  <c r="AB14" i="91"/>
  <c r="AA14" i="91"/>
  <c r="Z14" i="91"/>
  <c r="Y14" i="91"/>
  <c r="X14" i="91"/>
  <c r="W14" i="91"/>
  <c r="V14" i="91"/>
  <c r="U14" i="91"/>
  <c r="T14" i="91"/>
  <c r="S14" i="91"/>
  <c r="R14" i="91"/>
  <c r="Q14" i="91"/>
  <c r="P14" i="91"/>
  <c r="O14" i="91"/>
  <c r="N14" i="91"/>
  <c r="M14" i="91"/>
  <c r="L14" i="91"/>
  <c r="K14" i="91"/>
  <c r="J14" i="91"/>
  <c r="I14" i="91"/>
  <c r="H14" i="91"/>
  <c r="G14" i="91"/>
  <c r="F14" i="91"/>
  <c r="E14" i="91"/>
  <c r="D14" i="91"/>
  <c r="FR10" i="91"/>
  <c r="FR5" i="91"/>
  <c r="FR7" i="91" s="1"/>
  <c r="FQ5" i="91"/>
  <c r="FQ7" i="91" s="1"/>
  <c r="FP5" i="91"/>
  <c r="FP7" i="91" s="1"/>
  <c r="FO5" i="91"/>
  <c r="FO7" i="91" s="1"/>
  <c r="FN5" i="91"/>
  <c r="FN7" i="91" s="1"/>
  <c r="FM5" i="91"/>
  <c r="FM7" i="91" s="1"/>
  <c r="FL5" i="91"/>
  <c r="FL7" i="91" s="1"/>
  <c r="FK5" i="91"/>
  <c r="FK7" i="91" s="1"/>
  <c r="FJ5" i="91"/>
  <c r="FJ7" i="91" s="1"/>
  <c r="FI5" i="91"/>
  <c r="FI7" i="91" s="1"/>
  <c r="FH5" i="91"/>
  <c r="FH7" i="91" s="1"/>
  <c r="FG5" i="91"/>
  <c r="FG7" i="91" s="1"/>
  <c r="FF5" i="91"/>
  <c r="FF7" i="91" s="1"/>
  <c r="FE5" i="91"/>
  <c r="FE7" i="91" s="1"/>
  <c r="FD5" i="91"/>
  <c r="FD7" i="91" s="1"/>
  <c r="FC5" i="91"/>
  <c r="FC7" i="91" s="1"/>
  <c r="FB5" i="91"/>
  <c r="FB7" i="91" s="1"/>
  <c r="FA5" i="91"/>
  <c r="FA7" i="91" s="1"/>
  <c r="EZ5" i="91"/>
  <c r="EZ7" i="91" s="1"/>
  <c r="EY5" i="91"/>
  <c r="EY7" i="91" s="1"/>
  <c r="EX5" i="91"/>
  <c r="EX7" i="91" s="1"/>
  <c r="EW5" i="91"/>
  <c r="EW7" i="91" s="1"/>
  <c r="EV5" i="91"/>
  <c r="EV7" i="91" s="1"/>
  <c r="EU5" i="91"/>
  <c r="EU7" i="91" s="1"/>
  <c r="ET5" i="91"/>
  <c r="ET7" i="91" s="1"/>
  <c r="ES5" i="91"/>
  <c r="ES7" i="91" s="1"/>
  <c r="ER5" i="91"/>
  <c r="ER7" i="91" s="1"/>
  <c r="EQ5" i="91"/>
  <c r="EQ7" i="91" s="1"/>
  <c r="EP5" i="91"/>
  <c r="EP7" i="91" s="1"/>
  <c r="EO5" i="91"/>
  <c r="EO7" i="91" s="1"/>
  <c r="EN5" i="91"/>
  <c r="EN7" i="91" s="1"/>
  <c r="EM5" i="91"/>
  <c r="EM7" i="91" s="1"/>
  <c r="EL5" i="91"/>
  <c r="EL7" i="91" s="1"/>
  <c r="EK5" i="91"/>
  <c r="EK7" i="91" s="1"/>
  <c r="EJ5" i="91"/>
  <c r="EJ7" i="91" s="1"/>
  <c r="EI5" i="91"/>
  <c r="EI7" i="91" s="1"/>
  <c r="EH5" i="91"/>
  <c r="EH7" i="91" s="1"/>
  <c r="EG5" i="91"/>
  <c r="EG7" i="91" s="1"/>
  <c r="EF5" i="91"/>
  <c r="EF7" i="91" s="1"/>
  <c r="EE5" i="91"/>
  <c r="EE7" i="91" s="1"/>
  <c r="ED5" i="91"/>
  <c r="ED7" i="91" s="1"/>
  <c r="EC5" i="91"/>
  <c r="EC7" i="91" s="1"/>
  <c r="EB5" i="91"/>
  <c r="EB7" i="91" s="1"/>
  <c r="EA5" i="91"/>
  <c r="EA7" i="91" s="1"/>
  <c r="DZ5" i="91"/>
  <c r="DZ7" i="91" s="1"/>
  <c r="DY5" i="91"/>
  <c r="DY7" i="91" s="1"/>
  <c r="DX5" i="91"/>
  <c r="DX7" i="91" s="1"/>
  <c r="DW5" i="91"/>
  <c r="DW7" i="91" s="1"/>
  <c r="DV5" i="91"/>
  <c r="DV7" i="91" s="1"/>
  <c r="DU5" i="91"/>
  <c r="DU7" i="91" s="1"/>
  <c r="DT5" i="91"/>
  <c r="DT7" i="91" s="1"/>
  <c r="DS5" i="91"/>
  <c r="DS7" i="91" s="1"/>
  <c r="DR5" i="91"/>
  <c r="DR7" i="91" s="1"/>
  <c r="DQ5" i="91"/>
  <c r="DQ7" i="91" s="1"/>
  <c r="DP5" i="91"/>
  <c r="DP7" i="91" s="1"/>
  <c r="DO5" i="91"/>
  <c r="DO7" i="91" s="1"/>
  <c r="DN5" i="91"/>
  <c r="DN7" i="91" s="1"/>
  <c r="DM5" i="91"/>
  <c r="DM7" i="91" s="1"/>
  <c r="DL5" i="91"/>
  <c r="DL7" i="91" s="1"/>
  <c r="DK5" i="91"/>
  <c r="DK7" i="91" s="1"/>
  <c r="DJ5" i="91"/>
  <c r="DJ7" i="91" s="1"/>
  <c r="DI5" i="91"/>
  <c r="DI7" i="91" s="1"/>
  <c r="DH5" i="91"/>
  <c r="DH7" i="91" s="1"/>
  <c r="DG5" i="91"/>
  <c r="DG7" i="91" s="1"/>
  <c r="DF5" i="91"/>
  <c r="DF7" i="91" s="1"/>
  <c r="DE5" i="91"/>
  <c r="DE7" i="91" s="1"/>
  <c r="DD5" i="91"/>
  <c r="DD7" i="91" s="1"/>
  <c r="DC5" i="91"/>
  <c r="DC7" i="91" s="1"/>
  <c r="DB5" i="91"/>
  <c r="DB7" i="91" s="1"/>
  <c r="DA5" i="91"/>
  <c r="DA7" i="91" s="1"/>
  <c r="CZ5" i="91"/>
  <c r="CZ7" i="91" s="1"/>
  <c r="CY5" i="91"/>
  <c r="CY7" i="91" s="1"/>
  <c r="CX5" i="91"/>
  <c r="CX7" i="91" s="1"/>
  <c r="CW5" i="91"/>
  <c r="CW7" i="91" s="1"/>
  <c r="CV5" i="91"/>
  <c r="CV7" i="91" s="1"/>
  <c r="CU5" i="91"/>
  <c r="CU7" i="91" s="1"/>
  <c r="CT5" i="91"/>
  <c r="CT7" i="91" s="1"/>
  <c r="CS5" i="91"/>
  <c r="CS7" i="91" s="1"/>
  <c r="CR5" i="91"/>
  <c r="CR7" i="91" s="1"/>
  <c r="CQ5" i="91"/>
  <c r="CQ7" i="91" s="1"/>
  <c r="CP5" i="91"/>
  <c r="CP7" i="91" s="1"/>
  <c r="CO5" i="91"/>
  <c r="CO7" i="91" s="1"/>
  <c r="CN5" i="91"/>
  <c r="CN7" i="91" s="1"/>
  <c r="CM5" i="91"/>
  <c r="CM7" i="91" s="1"/>
  <c r="CL5" i="91"/>
  <c r="CL7" i="91" s="1"/>
  <c r="CK5" i="91"/>
  <c r="CK7" i="91" s="1"/>
  <c r="CJ5" i="91"/>
  <c r="CJ7" i="91" s="1"/>
  <c r="CI5" i="91"/>
  <c r="CI7" i="91" s="1"/>
  <c r="CH5" i="91"/>
  <c r="CH7" i="91" s="1"/>
  <c r="CG5" i="91"/>
  <c r="CG7" i="91" s="1"/>
  <c r="CF5" i="91"/>
  <c r="CF7" i="91" s="1"/>
  <c r="CE5" i="91"/>
  <c r="CE7" i="91" s="1"/>
  <c r="CD5" i="91"/>
  <c r="CD7" i="91" s="1"/>
  <c r="CC5" i="91"/>
  <c r="CC7" i="91" s="1"/>
  <c r="CB5" i="91"/>
  <c r="CB7" i="91" s="1"/>
  <c r="CA5" i="91"/>
  <c r="CA7" i="91" s="1"/>
  <c r="BZ5" i="91"/>
  <c r="BZ7" i="91" s="1"/>
  <c r="BY5" i="91"/>
  <c r="BY7" i="91" s="1"/>
  <c r="BX5" i="91"/>
  <c r="BX7" i="91" s="1"/>
  <c r="BW5" i="91"/>
  <c r="BW7" i="91" s="1"/>
  <c r="BV5" i="91"/>
  <c r="BV7" i="91" s="1"/>
  <c r="BU5" i="91"/>
  <c r="BU7" i="91" s="1"/>
  <c r="BT5" i="91"/>
  <c r="BT7" i="91" s="1"/>
  <c r="BS5" i="91"/>
  <c r="BS7" i="91" s="1"/>
  <c r="BR5" i="91"/>
  <c r="BR7" i="91" s="1"/>
  <c r="BQ5" i="91"/>
  <c r="BQ7" i="91" s="1"/>
  <c r="BP5" i="91"/>
  <c r="BP7" i="91" s="1"/>
  <c r="BO5" i="91"/>
  <c r="BO7" i="91" s="1"/>
  <c r="BN5" i="91"/>
  <c r="BN7" i="91" s="1"/>
  <c r="BM5" i="91"/>
  <c r="BM7" i="91" s="1"/>
  <c r="BL5" i="91"/>
  <c r="BL7" i="91" s="1"/>
  <c r="BK5" i="91"/>
  <c r="BK7" i="91" s="1"/>
  <c r="BJ5" i="91"/>
  <c r="BJ7" i="91" s="1"/>
  <c r="BI5" i="91"/>
  <c r="BI7" i="91" s="1"/>
  <c r="BH5" i="91"/>
  <c r="BH7" i="91" s="1"/>
  <c r="BG5" i="91"/>
  <c r="BG7" i="91" s="1"/>
  <c r="BF5" i="91"/>
  <c r="BF7" i="91" s="1"/>
  <c r="BE5" i="91"/>
  <c r="BE7" i="91" s="1"/>
  <c r="BD5" i="91"/>
  <c r="BD7" i="91" s="1"/>
  <c r="BC5" i="91"/>
  <c r="BC7" i="91" s="1"/>
  <c r="BB5" i="91"/>
  <c r="BB7" i="91" s="1"/>
  <c r="BA5" i="91"/>
  <c r="BA7" i="91" s="1"/>
  <c r="AZ5" i="91"/>
  <c r="AZ7" i="91" s="1"/>
  <c r="AY5" i="91"/>
  <c r="AY7" i="91" s="1"/>
  <c r="AX5" i="91"/>
  <c r="AX7" i="91" s="1"/>
  <c r="AW5" i="91"/>
  <c r="AW7" i="91" s="1"/>
  <c r="AV5" i="91"/>
  <c r="AV7" i="91" s="1"/>
  <c r="AU5" i="91"/>
  <c r="AU7" i="91" s="1"/>
  <c r="AT5" i="91"/>
  <c r="AT7" i="91" s="1"/>
  <c r="AS5" i="91"/>
  <c r="AS7" i="91" s="1"/>
  <c r="AR5" i="91"/>
  <c r="AR7" i="91" s="1"/>
  <c r="AQ5" i="91"/>
  <c r="AQ7" i="91" s="1"/>
  <c r="AP5" i="91"/>
  <c r="AP7" i="91" s="1"/>
  <c r="AO5" i="91"/>
  <c r="AO7" i="91" s="1"/>
  <c r="AN5" i="91"/>
  <c r="AN7" i="91" s="1"/>
  <c r="AM5" i="91"/>
  <c r="AM7" i="91" s="1"/>
  <c r="AL5" i="91"/>
  <c r="AL7" i="91" s="1"/>
  <c r="AK5" i="91"/>
  <c r="AK7" i="91" s="1"/>
  <c r="AJ5" i="91"/>
  <c r="AJ7" i="91" s="1"/>
  <c r="AI5" i="91"/>
  <c r="AI7" i="91" s="1"/>
  <c r="AH5" i="91"/>
  <c r="AH7" i="91" s="1"/>
  <c r="AG5" i="91"/>
  <c r="AG7" i="91" s="1"/>
  <c r="AF5" i="91"/>
  <c r="AF7" i="91" s="1"/>
  <c r="AE5" i="91"/>
  <c r="AE7" i="91" s="1"/>
  <c r="AD5" i="91"/>
  <c r="AD7" i="91" s="1"/>
  <c r="AC5" i="91"/>
  <c r="AC7" i="91" s="1"/>
  <c r="AB5" i="91"/>
  <c r="AB7" i="91" s="1"/>
  <c r="AA5" i="91"/>
  <c r="AA7" i="91" s="1"/>
  <c r="Z5" i="91"/>
  <c r="Z7" i="91" s="1"/>
  <c r="Y5" i="91"/>
  <c r="Y7" i="91" s="1"/>
  <c r="X5" i="91"/>
  <c r="X7" i="91" s="1"/>
  <c r="W5" i="91"/>
  <c r="W7" i="91" s="1"/>
  <c r="V5" i="91"/>
  <c r="V7" i="91" s="1"/>
  <c r="U5" i="91"/>
  <c r="U7" i="91" s="1"/>
  <c r="T5" i="91"/>
  <c r="T7" i="91" s="1"/>
  <c r="S5" i="91"/>
  <c r="S7" i="91" s="1"/>
  <c r="R5" i="91"/>
  <c r="R7" i="91" s="1"/>
  <c r="Q5" i="91"/>
  <c r="Q7" i="91" s="1"/>
  <c r="P5" i="91"/>
  <c r="P7" i="91" s="1"/>
  <c r="O5" i="91"/>
  <c r="O7" i="91" s="1"/>
  <c r="N5" i="91"/>
  <c r="N7" i="91" s="1"/>
  <c r="M5" i="91"/>
  <c r="M7" i="91" s="1"/>
  <c r="L5" i="91"/>
  <c r="L7" i="91" s="1"/>
  <c r="K5" i="91"/>
  <c r="K7" i="91" s="1"/>
  <c r="J5" i="91"/>
  <c r="J7" i="91" s="1"/>
  <c r="I5" i="91"/>
  <c r="I7" i="91" s="1"/>
  <c r="H5" i="91"/>
  <c r="H7" i="91" s="1"/>
  <c r="G5" i="91"/>
  <c r="G7" i="91" s="1"/>
  <c r="F5" i="91"/>
  <c r="F7" i="91" s="1"/>
  <c r="E5" i="91"/>
  <c r="E7" i="91" s="1"/>
  <c r="D5" i="91"/>
  <c r="D7" i="91" s="1"/>
  <c r="HG34" i="89"/>
  <c r="HF34" i="89"/>
  <c r="HE34" i="89"/>
  <c r="HD34" i="89"/>
  <c r="HC34" i="89"/>
  <c r="HB34" i="89"/>
  <c r="HA34" i="89"/>
  <c r="GZ34" i="89"/>
  <c r="GY34" i="89"/>
  <c r="GX34" i="89"/>
  <c r="GW34" i="89"/>
  <c r="GV34" i="89"/>
  <c r="GU34" i="89"/>
  <c r="GT34" i="89"/>
  <c r="GS34" i="89"/>
  <c r="GR34" i="89"/>
  <c r="GQ34" i="89"/>
  <c r="GP34" i="89"/>
  <c r="GO34" i="89"/>
  <c r="GN34" i="89"/>
  <c r="GM34" i="89"/>
  <c r="GL34" i="89"/>
  <c r="GK34" i="89"/>
  <c r="GJ34" i="89"/>
  <c r="GI34" i="89"/>
  <c r="GH34" i="89"/>
  <c r="GG34" i="89"/>
  <c r="GF34" i="89"/>
  <c r="GE34" i="89"/>
  <c r="GD34" i="89"/>
  <c r="GC34" i="89"/>
  <c r="GB34" i="89"/>
  <c r="GA34" i="89"/>
  <c r="FZ34" i="89"/>
  <c r="FY34" i="89"/>
  <c r="FX34" i="89"/>
  <c r="FW34" i="89"/>
  <c r="FV34" i="89"/>
  <c r="FU34" i="89"/>
  <c r="FT34" i="89"/>
  <c r="FS34" i="89"/>
  <c r="HG33" i="89"/>
  <c r="HF33" i="89"/>
  <c r="HE33" i="89"/>
  <c r="HD33" i="89"/>
  <c r="HC33" i="89"/>
  <c r="HB33" i="89"/>
  <c r="HA33" i="89"/>
  <c r="GZ33" i="89"/>
  <c r="GY33" i="89"/>
  <c r="GX33" i="89"/>
  <c r="GW33" i="89"/>
  <c r="GV33" i="89"/>
  <c r="GU33" i="89"/>
  <c r="GT33" i="89"/>
  <c r="GS33" i="89"/>
  <c r="GR33" i="89"/>
  <c r="GQ33" i="89"/>
  <c r="GP33" i="89"/>
  <c r="GO33" i="89"/>
  <c r="GN33" i="89"/>
  <c r="GM33" i="89"/>
  <c r="GL33" i="89"/>
  <c r="GK33" i="89"/>
  <c r="GJ33" i="89"/>
  <c r="GI33" i="89"/>
  <c r="GH33" i="89"/>
  <c r="GG33" i="89"/>
  <c r="GF33" i="89"/>
  <c r="GE33" i="89"/>
  <c r="GD33" i="89"/>
  <c r="GC33" i="89"/>
  <c r="GB33" i="89"/>
  <c r="GA33" i="89"/>
  <c r="FZ33" i="89"/>
  <c r="FY33" i="89"/>
  <c r="FX33" i="89"/>
  <c r="FW33" i="89"/>
  <c r="FV33" i="89"/>
  <c r="FU33" i="89"/>
  <c r="FT33" i="89"/>
  <c r="FS33" i="89"/>
  <c r="HG32" i="89"/>
  <c r="HF32" i="89"/>
  <c r="HE32" i="89"/>
  <c r="HD32" i="89"/>
  <c r="HC32" i="89"/>
  <c r="HB32" i="89"/>
  <c r="HA32" i="89"/>
  <c r="GZ32" i="89"/>
  <c r="GY32" i="89"/>
  <c r="GX32" i="89"/>
  <c r="GW32" i="89"/>
  <c r="GV32" i="89"/>
  <c r="GU32" i="89"/>
  <c r="GT32" i="89"/>
  <c r="GS32" i="89"/>
  <c r="GR32" i="89"/>
  <c r="GQ32" i="89"/>
  <c r="GP32" i="89"/>
  <c r="GO32" i="89"/>
  <c r="GN32" i="89"/>
  <c r="GM32" i="89"/>
  <c r="GL32" i="89"/>
  <c r="GK32" i="89"/>
  <c r="GJ32" i="89"/>
  <c r="GI32" i="89"/>
  <c r="GH32" i="89"/>
  <c r="GG32" i="89"/>
  <c r="GF32" i="89"/>
  <c r="GE32" i="89"/>
  <c r="GD32" i="89"/>
  <c r="GC32" i="89"/>
  <c r="GB32" i="89"/>
  <c r="GA32" i="89"/>
  <c r="FZ32" i="89"/>
  <c r="FY32" i="89"/>
  <c r="FX32" i="89"/>
  <c r="FW32" i="89"/>
  <c r="FV32" i="89"/>
  <c r="FU32" i="89"/>
  <c r="FT32" i="89"/>
  <c r="FS32" i="89"/>
  <c r="HG30" i="89"/>
  <c r="HF30" i="89"/>
  <c r="HE30" i="89"/>
  <c r="HD30" i="89"/>
  <c r="HC30" i="89"/>
  <c r="HB30" i="89"/>
  <c r="HA30" i="89"/>
  <c r="GZ30" i="89"/>
  <c r="GY30" i="89"/>
  <c r="GX30" i="89"/>
  <c r="GW30" i="89"/>
  <c r="GV30" i="89"/>
  <c r="GU30" i="89"/>
  <c r="GT30" i="89"/>
  <c r="GS30" i="89"/>
  <c r="GR30" i="89"/>
  <c r="GQ30" i="89"/>
  <c r="GP30" i="89"/>
  <c r="GO30" i="89"/>
  <c r="GN30" i="89"/>
  <c r="GM30" i="89"/>
  <c r="GL30" i="89"/>
  <c r="GK30" i="89"/>
  <c r="GJ30" i="89"/>
  <c r="GI30" i="89"/>
  <c r="GH30" i="89"/>
  <c r="GG30" i="89"/>
  <c r="GF30" i="89"/>
  <c r="GE30" i="89"/>
  <c r="GD30" i="89"/>
  <c r="GC30" i="89"/>
  <c r="GB30" i="89"/>
  <c r="GA30" i="89"/>
  <c r="FZ30" i="89"/>
  <c r="FY30" i="89"/>
  <c r="FX30" i="89"/>
  <c r="FW30" i="89"/>
  <c r="FV30" i="89"/>
  <c r="FU30" i="89"/>
  <c r="FT30" i="89"/>
  <c r="FS30" i="89"/>
  <c r="HG26" i="89"/>
  <c r="HF26" i="89"/>
  <c r="HE26" i="89"/>
  <c r="HD26" i="89"/>
  <c r="HC26" i="89"/>
  <c r="HB26" i="89"/>
  <c r="HA26" i="89"/>
  <c r="GZ26" i="89"/>
  <c r="GY26" i="89"/>
  <c r="GX26" i="89"/>
  <c r="GW26" i="89"/>
  <c r="GV26" i="89"/>
  <c r="GU26" i="89"/>
  <c r="GT26" i="89"/>
  <c r="GS26" i="89"/>
  <c r="GR26" i="89"/>
  <c r="GQ26" i="89"/>
  <c r="GP26" i="89"/>
  <c r="GO26" i="89"/>
  <c r="GN26" i="89"/>
  <c r="GM26" i="89"/>
  <c r="GL26" i="89"/>
  <c r="GK26" i="89"/>
  <c r="GJ26" i="89"/>
  <c r="GI26" i="89"/>
  <c r="GH26" i="89"/>
  <c r="GG26" i="89"/>
  <c r="GF26" i="89"/>
  <c r="GE26" i="89"/>
  <c r="GD26" i="89"/>
  <c r="GC26" i="89"/>
  <c r="GB26" i="89"/>
  <c r="GA26" i="89"/>
  <c r="FZ26" i="89"/>
  <c r="FY26" i="89"/>
  <c r="FX26" i="89"/>
  <c r="FW26" i="89"/>
  <c r="FV26" i="89"/>
  <c r="FU26" i="89"/>
  <c r="FT26" i="89"/>
  <c r="FS26" i="89"/>
  <c r="HG25" i="89"/>
  <c r="HF25" i="89"/>
  <c r="HE25" i="89"/>
  <c r="HD25" i="89"/>
  <c r="HC25" i="89"/>
  <c r="HB25" i="89"/>
  <c r="HA25" i="89"/>
  <c r="GZ25" i="89"/>
  <c r="GY25" i="89"/>
  <c r="GX25" i="89"/>
  <c r="GW25" i="89"/>
  <c r="GV25" i="89"/>
  <c r="GU25" i="89"/>
  <c r="GT25" i="89"/>
  <c r="GS25" i="89"/>
  <c r="GR25" i="89"/>
  <c r="GQ25" i="89"/>
  <c r="GP25" i="89"/>
  <c r="GO25" i="89"/>
  <c r="GN25" i="89"/>
  <c r="GM25" i="89"/>
  <c r="GL25" i="89"/>
  <c r="GK25" i="89"/>
  <c r="GJ25" i="89"/>
  <c r="GI25" i="89"/>
  <c r="GH25" i="89"/>
  <c r="GG25" i="89"/>
  <c r="GF25" i="89"/>
  <c r="GE25" i="89"/>
  <c r="GD25" i="89"/>
  <c r="GC25" i="89"/>
  <c r="GB25" i="89"/>
  <c r="GA25" i="89"/>
  <c r="FZ25" i="89"/>
  <c r="FY25" i="89"/>
  <c r="FX25" i="89"/>
  <c r="FW25" i="89"/>
  <c r="HG21" i="89"/>
  <c r="HF21" i="89"/>
  <c r="HE21" i="89"/>
  <c r="HD21" i="89"/>
  <c r="HC21" i="89"/>
  <c r="HB21" i="89"/>
  <c r="HA21" i="89"/>
  <c r="GZ21" i="89"/>
  <c r="GY21" i="89"/>
  <c r="GX21" i="89"/>
  <c r="GW21" i="89"/>
  <c r="GV21" i="89"/>
  <c r="GU21" i="89"/>
  <c r="GT21" i="89"/>
  <c r="GS21" i="89"/>
  <c r="GR21" i="89"/>
  <c r="GQ21" i="89"/>
  <c r="GP21" i="89"/>
  <c r="GO21" i="89"/>
  <c r="GN21" i="89"/>
  <c r="GM21" i="89"/>
  <c r="GL21" i="89"/>
  <c r="GK21" i="89"/>
  <c r="GJ21" i="89"/>
  <c r="GI21" i="89"/>
  <c r="GH21" i="89"/>
  <c r="GG21" i="89"/>
  <c r="GF21" i="89"/>
  <c r="GE21" i="89"/>
  <c r="GD21" i="89"/>
  <c r="GC21" i="89"/>
  <c r="GB21" i="89"/>
  <c r="GA21" i="89"/>
  <c r="FZ21" i="89"/>
  <c r="FY21" i="89"/>
  <c r="FX21" i="89"/>
  <c r="FW21" i="89"/>
  <c r="FV21" i="89"/>
  <c r="FU21" i="89"/>
  <c r="FT21" i="89"/>
  <c r="FS21" i="89"/>
  <c r="HG19" i="89"/>
  <c r="HF19" i="89"/>
  <c r="HE19" i="89"/>
  <c r="HD19" i="89"/>
  <c r="HC19" i="89"/>
  <c r="HB19" i="89"/>
  <c r="HA19" i="89"/>
  <c r="GZ19" i="89"/>
  <c r="GY19" i="89"/>
  <c r="GX19" i="89"/>
  <c r="GW19" i="89"/>
  <c r="GV19" i="89"/>
  <c r="GU19" i="89"/>
  <c r="GT19" i="89"/>
  <c r="GS19" i="89"/>
  <c r="GR19" i="89"/>
  <c r="GQ19" i="89"/>
  <c r="GP19" i="89"/>
  <c r="GO19" i="89"/>
  <c r="GN19" i="89"/>
  <c r="GM19" i="89"/>
  <c r="GL19" i="89"/>
  <c r="GK19" i="89"/>
  <c r="GJ19" i="89"/>
  <c r="GI19" i="89"/>
  <c r="GH19" i="89"/>
  <c r="GG19" i="89"/>
  <c r="GF19" i="89"/>
  <c r="GE19" i="89"/>
  <c r="GD19" i="89"/>
  <c r="GC19" i="89"/>
  <c r="GB19" i="89"/>
  <c r="GA19" i="89"/>
  <c r="FZ19" i="89"/>
  <c r="FY19" i="89"/>
  <c r="FX19" i="89"/>
  <c r="FW19" i="89"/>
  <c r="FV19" i="89"/>
  <c r="FU19" i="89"/>
  <c r="FT19" i="89"/>
  <c r="FS19" i="89"/>
  <c r="HG12" i="89"/>
  <c r="HG22" i="89" s="1"/>
  <c r="HG31" i="89" s="1"/>
  <c r="HF12" i="89"/>
  <c r="HF22" i="89" s="1"/>
  <c r="HF31" i="89" s="1"/>
  <c r="HE12" i="89"/>
  <c r="HE22" i="89" s="1"/>
  <c r="HE31" i="89" s="1"/>
  <c r="HD12" i="89"/>
  <c r="HD22" i="89" s="1"/>
  <c r="HD31" i="89" s="1"/>
  <c r="HC12" i="89"/>
  <c r="HC22" i="89" s="1"/>
  <c r="HC31" i="89" s="1"/>
  <c r="HB12" i="89"/>
  <c r="HB22" i="89" s="1"/>
  <c r="HB31" i="89" s="1"/>
  <c r="HA12" i="89"/>
  <c r="HA22" i="89" s="1"/>
  <c r="HA31" i="89" s="1"/>
  <c r="GZ12" i="89"/>
  <c r="GZ22" i="89" s="1"/>
  <c r="GZ31" i="89" s="1"/>
  <c r="GY12" i="89"/>
  <c r="GY22" i="89" s="1"/>
  <c r="GY31" i="89" s="1"/>
  <c r="GX12" i="89"/>
  <c r="GX22" i="89" s="1"/>
  <c r="GX31" i="89" s="1"/>
  <c r="GW12" i="89"/>
  <c r="GW22" i="89" s="1"/>
  <c r="GW31" i="89" s="1"/>
  <c r="GV12" i="89"/>
  <c r="GV22" i="89" s="1"/>
  <c r="GV31" i="89" s="1"/>
  <c r="GU12" i="89"/>
  <c r="GU22" i="89" s="1"/>
  <c r="GU31" i="89" s="1"/>
  <c r="GT12" i="89"/>
  <c r="GT22" i="89" s="1"/>
  <c r="GT31" i="89" s="1"/>
  <c r="GS12" i="89"/>
  <c r="GS22" i="89" s="1"/>
  <c r="GS31" i="89" s="1"/>
  <c r="GR12" i="89"/>
  <c r="GR22" i="89" s="1"/>
  <c r="GR31" i="89" s="1"/>
  <c r="GQ12" i="89"/>
  <c r="GQ22" i="89" s="1"/>
  <c r="GQ31" i="89" s="1"/>
  <c r="GP12" i="89"/>
  <c r="GO12" i="89"/>
  <c r="GO22" i="89" s="1"/>
  <c r="GO31" i="89" s="1"/>
  <c r="GN12" i="89"/>
  <c r="GN22" i="89" s="1"/>
  <c r="GN31" i="89" s="1"/>
  <c r="GM12" i="89"/>
  <c r="GM22" i="89" s="1"/>
  <c r="GM31" i="89" s="1"/>
  <c r="GL12" i="89"/>
  <c r="GL22" i="89" s="1"/>
  <c r="GL31" i="89" s="1"/>
  <c r="GK12" i="89"/>
  <c r="GK22" i="89" s="1"/>
  <c r="GK31" i="89" s="1"/>
  <c r="GJ12" i="89"/>
  <c r="GJ22" i="89" s="1"/>
  <c r="GJ31" i="89" s="1"/>
  <c r="GI12" i="89"/>
  <c r="GI22" i="89" s="1"/>
  <c r="GI31" i="89" s="1"/>
  <c r="GH12" i="89"/>
  <c r="GH22" i="89" s="1"/>
  <c r="GH31" i="89" s="1"/>
  <c r="GG12" i="89"/>
  <c r="GG22" i="89" s="1"/>
  <c r="GG31" i="89" s="1"/>
  <c r="GF12" i="89"/>
  <c r="GF22" i="89" s="1"/>
  <c r="GF31" i="89" s="1"/>
  <c r="GE12" i="89"/>
  <c r="GE22" i="89" s="1"/>
  <c r="GE31" i="89" s="1"/>
  <c r="GD12" i="89"/>
  <c r="GD22" i="89" s="1"/>
  <c r="GD31" i="89" s="1"/>
  <c r="GC12" i="89"/>
  <c r="GC22" i="89" s="1"/>
  <c r="GC31" i="89" s="1"/>
  <c r="GB12" i="89"/>
  <c r="GB22" i="89" s="1"/>
  <c r="GB31" i="89" s="1"/>
  <c r="GA12" i="89"/>
  <c r="GA22" i="89" s="1"/>
  <c r="GA31" i="89" s="1"/>
  <c r="FZ12" i="89"/>
  <c r="FZ22" i="89" s="1"/>
  <c r="FZ31" i="89" s="1"/>
  <c r="FY12" i="89"/>
  <c r="FY22" i="89" s="1"/>
  <c r="FY31" i="89" s="1"/>
  <c r="FX12" i="89"/>
  <c r="FX22" i="89" s="1"/>
  <c r="FX31" i="89" s="1"/>
  <c r="FW12" i="89"/>
  <c r="FW22" i="89" s="1"/>
  <c r="FW31" i="89" s="1"/>
  <c r="FV12" i="89"/>
  <c r="FV22" i="89" s="1"/>
  <c r="FV31" i="89" s="1"/>
  <c r="FU12" i="89"/>
  <c r="FU22" i="89" s="1"/>
  <c r="FU31" i="89" s="1"/>
  <c r="FT12" i="89"/>
  <c r="FT22" i="89" s="1"/>
  <c r="FT31" i="89" s="1"/>
  <c r="FS12" i="89"/>
  <c r="FS22" i="89" s="1"/>
  <c r="FS31" i="89" s="1"/>
  <c r="HG11" i="89"/>
  <c r="HF11" i="89"/>
  <c r="HE11" i="89"/>
  <c r="HD11" i="89"/>
  <c r="HC11" i="89"/>
  <c r="HB11" i="89"/>
  <c r="HA11" i="89"/>
  <c r="GZ11" i="89"/>
  <c r="GY11" i="89"/>
  <c r="GX11" i="89"/>
  <c r="GW11" i="89"/>
  <c r="GV11" i="89"/>
  <c r="GU11" i="89"/>
  <c r="GT11" i="89"/>
  <c r="GS11" i="89"/>
  <c r="GR11" i="89"/>
  <c r="GQ11" i="89"/>
  <c r="GP11" i="89"/>
  <c r="GO11" i="89"/>
  <c r="GN11" i="89"/>
  <c r="GM11" i="89"/>
  <c r="GL11" i="89"/>
  <c r="GK11" i="89"/>
  <c r="GJ11" i="89"/>
  <c r="GI11" i="89"/>
  <c r="GH11" i="89"/>
  <c r="GG11" i="89"/>
  <c r="GF11" i="89"/>
  <c r="GE11" i="89"/>
  <c r="GD11" i="89"/>
  <c r="GC11" i="89"/>
  <c r="GB11" i="89"/>
  <c r="GA11" i="89"/>
  <c r="FZ11" i="89"/>
  <c r="FY11" i="89"/>
  <c r="FX11" i="89"/>
  <c r="FW11" i="89"/>
  <c r="FV11" i="89"/>
  <c r="FU11" i="89"/>
  <c r="FT11" i="89"/>
  <c r="FS11" i="89"/>
  <c r="HG9" i="89"/>
  <c r="HF9" i="89"/>
  <c r="HE9" i="89"/>
  <c r="HD9" i="89"/>
  <c r="HC9" i="89"/>
  <c r="HB9" i="89"/>
  <c r="HA9" i="89"/>
  <c r="GZ9" i="89"/>
  <c r="GY9" i="89"/>
  <c r="GX9" i="89"/>
  <c r="GW9" i="89"/>
  <c r="GV9" i="89"/>
  <c r="GU9" i="89"/>
  <c r="GT9" i="89"/>
  <c r="GS9" i="89"/>
  <c r="GR9" i="89"/>
  <c r="GQ9" i="89"/>
  <c r="GP9" i="89"/>
  <c r="GO9" i="89"/>
  <c r="GN9" i="89"/>
  <c r="GM9" i="89"/>
  <c r="GL9" i="89"/>
  <c r="GK9" i="89"/>
  <c r="GJ9" i="89"/>
  <c r="GI9" i="89"/>
  <c r="GH9" i="89"/>
  <c r="GG9" i="89"/>
  <c r="GF9" i="89"/>
  <c r="GE9" i="89"/>
  <c r="GD9" i="89"/>
  <c r="GC9" i="89"/>
  <c r="GB9" i="89"/>
  <c r="GA9" i="89"/>
  <c r="FZ9" i="89"/>
  <c r="FY9" i="89"/>
  <c r="FX9" i="89"/>
  <c r="FW9" i="89"/>
  <c r="FV9" i="89"/>
  <c r="FU9" i="89"/>
  <c r="FT9" i="89"/>
  <c r="FS9" i="89"/>
  <c r="HG3" i="89"/>
  <c r="HG16" i="89" s="1"/>
  <c r="HF3" i="89"/>
  <c r="HF16" i="89" s="1"/>
  <c r="HE3" i="89"/>
  <c r="HE16" i="89" s="1"/>
  <c r="HD3" i="89"/>
  <c r="HC3" i="89"/>
  <c r="HC16" i="89" s="1"/>
  <c r="HB3" i="89"/>
  <c r="HA3" i="89"/>
  <c r="GZ3" i="89"/>
  <c r="GZ16" i="89" s="1"/>
  <c r="GY3" i="89"/>
  <c r="GY16" i="89" s="1"/>
  <c r="GX3" i="89"/>
  <c r="GX16" i="89" s="1"/>
  <c r="GW3" i="89"/>
  <c r="GW16" i="89" s="1"/>
  <c r="GV3" i="89"/>
  <c r="GU3" i="89"/>
  <c r="GU16" i="89" s="1"/>
  <c r="GT3" i="89"/>
  <c r="GS3" i="89"/>
  <c r="GR3" i="89"/>
  <c r="GR16" i="89" s="1"/>
  <c r="GQ3" i="89"/>
  <c r="GQ16" i="89" s="1"/>
  <c r="GP3" i="89"/>
  <c r="GP16" i="89" s="1"/>
  <c r="GO3" i="89"/>
  <c r="GO16" i="89" s="1"/>
  <c r="GN3" i="89"/>
  <c r="GM3" i="89"/>
  <c r="GM16" i="89" s="1"/>
  <c r="GL3" i="89"/>
  <c r="GK3" i="89"/>
  <c r="GK16" i="89" s="1"/>
  <c r="GJ3" i="89"/>
  <c r="GJ16" i="89" s="1"/>
  <c r="GI3" i="89"/>
  <c r="GI16" i="89" s="1"/>
  <c r="GH3" i="89"/>
  <c r="GH16" i="89" s="1"/>
  <c r="GG3" i="89"/>
  <c r="GG16" i="89" s="1"/>
  <c r="GF3" i="89"/>
  <c r="GE3" i="89"/>
  <c r="GE16" i="89" s="1"/>
  <c r="GD3" i="89"/>
  <c r="GD16" i="89" s="1"/>
  <c r="GC3" i="89"/>
  <c r="GC16" i="89" s="1"/>
  <c r="GB3" i="89"/>
  <c r="GB16" i="89" s="1"/>
  <c r="GA3" i="89"/>
  <c r="GA16" i="89" s="1"/>
  <c r="FZ3" i="89"/>
  <c r="FZ16" i="89" s="1"/>
  <c r="FY3" i="89"/>
  <c r="FY16" i="89" s="1"/>
  <c r="FX3" i="89"/>
  <c r="FW3" i="89"/>
  <c r="FV3" i="89"/>
  <c r="FV16" i="89" s="1"/>
  <c r="FU3" i="89"/>
  <c r="FU16" i="89" s="1"/>
  <c r="FT3" i="89"/>
  <c r="FS3" i="89"/>
  <c r="FS16" i="89" s="1"/>
  <c r="FT2" i="89"/>
  <c r="FT15" i="89" s="1"/>
  <c r="FU2" i="89"/>
  <c r="FU15" i="89" s="1"/>
  <c r="FV2" i="89"/>
  <c r="FV15" i="89" s="1"/>
  <c r="FW2" i="89"/>
  <c r="FW15" i="89" s="1"/>
  <c r="FX2" i="89"/>
  <c r="FX15" i="89" s="1"/>
  <c r="FY2" i="89"/>
  <c r="FY15" i="89" s="1"/>
  <c r="FZ2" i="89"/>
  <c r="FZ15" i="89" s="1"/>
  <c r="GA2" i="89"/>
  <c r="GA15" i="89" s="1"/>
  <c r="GB2" i="89"/>
  <c r="GB15" i="89" s="1"/>
  <c r="GC2" i="89"/>
  <c r="GC15" i="89" s="1"/>
  <c r="GD2" i="89"/>
  <c r="GD15" i="89" s="1"/>
  <c r="GE2" i="89"/>
  <c r="GE15" i="89" s="1"/>
  <c r="GF2" i="89"/>
  <c r="GF15" i="89" s="1"/>
  <c r="GG2" i="89"/>
  <c r="GG15" i="89" s="1"/>
  <c r="GH2" i="89"/>
  <c r="GH6" i="89" s="1"/>
  <c r="GI2" i="89"/>
  <c r="GI15" i="89" s="1"/>
  <c r="GJ2" i="89"/>
  <c r="GJ15" i="89" s="1"/>
  <c r="GK2" i="89"/>
  <c r="GK15" i="89" s="1"/>
  <c r="GL2" i="89"/>
  <c r="GL15" i="89" s="1"/>
  <c r="GM2" i="89"/>
  <c r="GM15" i="89" s="1"/>
  <c r="GN2" i="89"/>
  <c r="GN6" i="89" s="1"/>
  <c r="GO2" i="89"/>
  <c r="GO15" i="89" s="1"/>
  <c r="GP2" i="89"/>
  <c r="GQ2" i="89"/>
  <c r="GQ15" i="89" s="1"/>
  <c r="GR2" i="89"/>
  <c r="GR15" i="89" s="1"/>
  <c r="GS2" i="89"/>
  <c r="GS15" i="89" s="1"/>
  <c r="GT2" i="89"/>
  <c r="GT15" i="89" s="1"/>
  <c r="GU2" i="89"/>
  <c r="GU15" i="89" s="1"/>
  <c r="GV2" i="89"/>
  <c r="GV15" i="89" s="1"/>
  <c r="GW2" i="89"/>
  <c r="GW15" i="89" s="1"/>
  <c r="GX2" i="89"/>
  <c r="GX6" i="89" s="1"/>
  <c r="GY2" i="89"/>
  <c r="GY15" i="89" s="1"/>
  <c r="GZ2" i="89"/>
  <c r="GZ15" i="89" s="1"/>
  <c r="HA2" i="89"/>
  <c r="HA15" i="89" s="1"/>
  <c r="HB2" i="89"/>
  <c r="HB6" i="89" s="1"/>
  <c r="HC2" i="89"/>
  <c r="HC15" i="89" s="1"/>
  <c r="HD2" i="89"/>
  <c r="HD6" i="89" s="1"/>
  <c r="HE2" i="89"/>
  <c r="HE15" i="89" s="1"/>
  <c r="HF2" i="89"/>
  <c r="HG2" i="89"/>
  <c r="FS2" i="89"/>
  <c r="FS15" i="89" s="1"/>
  <c r="GK38" i="89"/>
  <c r="GJ38" i="89"/>
  <c r="GI38" i="89"/>
  <c r="GH38" i="89"/>
  <c r="GG38" i="89"/>
  <c r="GF38" i="89"/>
  <c r="GE38" i="89"/>
  <c r="GD38" i="89"/>
  <c r="GC38" i="89"/>
  <c r="GB38" i="89"/>
  <c r="GA38" i="89"/>
  <c r="FZ38" i="89"/>
  <c r="FY38" i="89"/>
  <c r="FX38" i="89"/>
  <c r="FW38" i="89"/>
  <c r="GP22" i="89"/>
  <c r="GP31" i="89" s="1"/>
  <c r="FR22" i="89"/>
  <c r="FR31" i="89" s="1"/>
  <c r="FR27" i="89" s="1"/>
  <c r="FR28" i="89" s="1"/>
  <c r="FR29" i="89" s="1"/>
  <c r="FQ22" i="89"/>
  <c r="FQ31" i="89" s="1"/>
  <c r="FQ27" i="89" s="1"/>
  <c r="FQ28" i="89" s="1"/>
  <c r="FQ29" i="89" s="1"/>
  <c r="FP22" i="89"/>
  <c r="FP31" i="89" s="1"/>
  <c r="FP27" i="89" s="1"/>
  <c r="FP28" i="89" s="1"/>
  <c r="FP29" i="89" s="1"/>
  <c r="FO22" i="89"/>
  <c r="FO31" i="89" s="1"/>
  <c r="FO27" i="89" s="1"/>
  <c r="FO28" i="89" s="1"/>
  <c r="FO29" i="89" s="1"/>
  <c r="FN22" i="89"/>
  <c r="FN31" i="89" s="1"/>
  <c r="FN27" i="89" s="1"/>
  <c r="FN28" i="89" s="1"/>
  <c r="FN29" i="89" s="1"/>
  <c r="FM22" i="89"/>
  <c r="FM31" i="89" s="1"/>
  <c r="FM27" i="89" s="1"/>
  <c r="FM28" i="89" s="1"/>
  <c r="FM29" i="89" s="1"/>
  <c r="FL22" i="89"/>
  <c r="FL31" i="89" s="1"/>
  <c r="FL27" i="89" s="1"/>
  <c r="FL28" i="89" s="1"/>
  <c r="FL29" i="89" s="1"/>
  <c r="FK22" i="89"/>
  <c r="FK31" i="89" s="1"/>
  <c r="FK27" i="89" s="1"/>
  <c r="FK28" i="89" s="1"/>
  <c r="FK29" i="89" s="1"/>
  <c r="FJ22" i="89"/>
  <c r="FJ31" i="89" s="1"/>
  <c r="FJ27" i="89" s="1"/>
  <c r="FJ28" i="89" s="1"/>
  <c r="FJ29" i="89" s="1"/>
  <c r="FI22" i="89"/>
  <c r="FI31" i="89" s="1"/>
  <c r="FI27" i="89" s="1"/>
  <c r="FI28" i="89" s="1"/>
  <c r="FI29" i="89" s="1"/>
  <c r="FH22" i="89"/>
  <c r="FH31" i="89" s="1"/>
  <c r="FH27" i="89" s="1"/>
  <c r="FH28" i="89" s="1"/>
  <c r="FH29" i="89" s="1"/>
  <c r="FG22" i="89"/>
  <c r="FG31" i="89" s="1"/>
  <c r="FG27" i="89" s="1"/>
  <c r="FG28" i="89" s="1"/>
  <c r="FG29" i="89" s="1"/>
  <c r="FF22" i="89"/>
  <c r="FF31" i="89" s="1"/>
  <c r="FF27" i="89" s="1"/>
  <c r="FF28" i="89" s="1"/>
  <c r="FF29" i="89" s="1"/>
  <c r="FE22" i="89"/>
  <c r="FE31" i="89" s="1"/>
  <c r="FE27" i="89" s="1"/>
  <c r="FE28" i="89" s="1"/>
  <c r="FE29" i="89" s="1"/>
  <c r="FD22" i="89"/>
  <c r="FD31" i="89" s="1"/>
  <c r="FD27" i="89" s="1"/>
  <c r="FD28" i="89" s="1"/>
  <c r="FD29" i="89" s="1"/>
  <c r="FC22" i="89"/>
  <c r="FB22" i="89"/>
  <c r="FA22" i="89"/>
  <c r="EZ22" i="89"/>
  <c r="EY22" i="89"/>
  <c r="EX22" i="89"/>
  <c r="EW22" i="89"/>
  <c r="EV22" i="89"/>
  <c r="EU22" i="89"/>
  <c r="ET22" i="89"/>
  <c r="ES22" i="89"/>
  <c r="ER22" i="89"/>
  <c r="EQ22" i="89"/>
  <c r="EP22" i="89"/>
  <c r="EO22" i="89"/>
  <c r="EN22" i="89"/>
  <c r="EM22" i="89"/>
  <c r="EL22" i="89"/>
  <c r="EK22" i="89"/>
  <c r="EJ22" i="89"/>
  <c r="EI22" i="89"/>
  <c r="EH22" i="89"/>
  <c r="EG22" i="89"/>
  <c r="EF22" i="89"/>
  <c r="EE22" i="89"/>
  <c r="ED22" i="89"/>
  <c r="EC22" i="89"/>
  <c r="EB22" i="89"/>
  <c r="EA22" i="89"/>
  <c r="DZ22" i="89"/>
  <c r="DY22" i="89"/>
  <c r="DX22" i="89"/>
  <c r="DW22" i="89"/>
  <c r="DV22" i="89"/>
  <c r="DU22" i="89"/>
  <c r="DT22" i="89"/>
  <c r="DS22" i="89"/>
  <c r="DR22" i="89"/>
  <c r="DQ22" i="89"/>
  <c r="DP22" i="89"/>
  <c r="DO22" i="89"/>
  <c r="DN22" i="89"/>
  <c r="DM22" i="89"/>
  <c r="DL22" i="89"/>
  <c r="DK22" i="89"/>
  <c r="DJ22" i="89"/>
  <c r="DI22" i="89"/>
  <c r="DH22" i="89"/>
  <c r="DG22" i="89"/>
  <c r="DF22" i="89"/>
  <c r="DE22" i="89"/>
  <c r="DD22" i="89"/>
  <c r="DC22" i="89"/>
  <c r="DB22" i="89"/>
  <c r="DA22" i="89"/>
  <c r="CZ22" i="89"/>
  <c r="CY22" i="89"/>
  <c r="CX22" i="89"/>
  <c r="CW22" i="89"/>
  <c r="CV22" i="89"/>
  <c r="CU22" i="89"/>
  <c r="CT22" i="89"/>
  <c r="CS22" i="89"/>
  <c r="CR22" i="89"/>
  <c r="CQ22" i="89"/>
  <c r="CP22" i="89"/>
  <c r="CO22" i="89"/>
  <c r="CN22" i="89"/>
  <c r="CM22" i="89"/>
  <c r="CL22" i="89"/>
  <c r="CK22" i="89"/>
  <c r="CJ22" i="89"/>
  <c r="CI22" i="89"/>
  <c r="CH22" i="89"/>
  <c r="CG22" i="89"/>
  <c r="CF22" i="89"/>
  <c r="CE22" i="89"/>
  <c r="CD22" i="89"/>
  <c r="CC22" i="89"/>
  <c r="CB22" i="89"/>
  <c r="CA22" i="89"/>
  <c r="BZ22" i="89"/>
  <c r="BY22" i="89"/>
  <c r="BX22" i="89"/>
  <c r="BW22" i="89"/>
  <c r="BW31" i="89" s="1"/>
  <c r="BV22" i="89"/>
  <c r="BU22" i="89"/>
  <c r="BT22" i="89"/>
  <c r="BS22" i="89"/>
  <c r="BR22" i="89"/>
  <c r="BQ22" i="89"/>
  <c r="BP22" i="89"/>
  <c r="BO22" i="89"/>
  <c r="BN22" i="89"/>
  <c r="BM22" i="89"/>
  <c r="BL22" i="89"/>
  <c r="BK22" i="89"/>
  <c r="BJ22" i="89"/>
  <c r="BI22" i="89"/>
  <c r="BH22" i="89"/>
  <c r="BG22" i="89"/>
  <c r="BF22" i="89"/>
  <c r="BE22" i="89"/>
  <c r="BD22" i="89"/>
  <c r="BC22" i="89"/>
  <c r="BB22" i="89"/>
  <c r="BA22" i="89"/>
  <c r="AZ22" i="89"/>
  <c r="AY22" i="89"/>
  <c r="AX22" i="89"/>
  <c r="AW22" i="89"/>
  <c r="AV22" i="89"/>
  <c r="AU22" i="89"/>
  <c r="AT22" i="89"/>
  <c r="AS22" i="89"/>
  <c r="AR22" i="89"/>
  <c r="AQ22" i="89"/>
  <c r="AP22" i="89"/>
  <c r="AO22" i="89"/>
  <c r="AN22" i="89"/>
  <c r="AM22" i="89"/>
  <c r="AL22" i="89"/>
  <c r="AK22" i="89"/>
  <c r="AJ22" i="89"/>
  <c r="AI22" i="89"/>
  <c r="AH22" i="89"/>
  <c r="AG22" i="89"/>
  <c r="AF22" i="89"/>
  <c r="AE22" i="89"/>
  <c r="AD22" i="89"/>
  <c r="AC22" i="89"/>
  <c r="AB22" i="89"/>
  <c r="AA22" i="89"/>
  <c r="Z22" i="89"/>
  <c r="Y22" i="89"/>
  <c r="X22" i="89"/>
  <c r="W22" i="89"/>
  <c r="V22" i="89"/>
  <c r="U22" i="89"/>
  <c r="T22" i="89"/>
  <c r="S22" i="89"/>
  <c r="R22" i="89"/>
  <c r="Q22" i="89"/>
  <c r="P22" i="89"/>
  <c r="O22" i="89"/>
  <c r="N22" i="89"/>
  <c r="M22" i="89"/>
  <c r="L22" i="89"/>
  <c r="K22" i="89"/>
  <c r="J22" i="89"/>
  <c r="I22" i="89"/>
  <c r="H22" i="89"/>
  <c r="G22" i="89"/>
  <c r="F22" i="89"/>
  <c r="E22" i="89"/>
  <c r="D22" i="89"/>
  <c r="FR16" i="89"/>
  <c r="FQ16" i="89"/>
  <c r="FP16" i="89"/>
  <c r="FO16" i="89"/>
  <c r="FN16" i="89"/>
  <c r="FM16" i="89"/>
  <c r="FL16" i="89"/>
  <c r="FK16" i="89"/>
  <c r="FJ16" i="89"/>
  <c r="FI16" i="89"/>
  <c r="FH16" i="89"/>
  <c r="FG16" i="89"/>
  <c r="FF16" i="89"/>
  <c r="FE16" i="89"/>
  <c r="FD16" i="89"/>
  <c r="FC16" i="89"/>
  <c r="FB16" i="89"/>
  <c r="FA16" i="89"/>
  <c r="EZ16" i="89"/>
  <c r="EY16" i="89"/>
  <c r="EX16" i="89"/>
  <c r="EW16" i="89"/>
  <c r="EV16" i="89"/>
  <c r="EU16" i="89"/>
  <c r="ET16" i="89"/>
  <c r="ES16" i="89"/>
  <c r="ER16" i="89"/>
  <c r="EQ16" i="89"/>
  <c r="EP16" i="89"/>
  <c r="EO16" i="89"/>
  <c r="EN16" i="89"/>
  <c r="EM16" i="89"/>
  <c r="EL16" i="89"/>
  <c r="EK16" i="89"/>
  <c r="EJ16" i="89"/>
  <c r="EI16" i="89"/>
  <c r="EH16" i="89"/>
  <c r="EG16" i="89"/>
  <c r="EF16" i="89"/>
  <c r="EE16" i="89"/>
  <c r="ED16" i="89"/>
  <c r="EC16" i="89"/>
  <c r="EB16" i="89"/>
  <c r="EA16" i="89"/>
  <c r="DZ16" i="89"/>
  <c r="DY16" i="89"/>
  <c r="DX16" i="89"/>
  <c r="DW16" i="89"/>
  <c r="DV16" i="89"/>
  <c r="DU16" i="89"/>
  <c r="DT16" i="89"/>
  <c r="DS16" i="89"/>
  <c r="DR16" i="89"/>
  <c r="DQ16" i="89"/>
  <c r="DP16" i="89"/>
  <c r="DO16" i="89"/>
  <c r="DN16" i="89"/>
  <c r="DM16" i="89"/>
  <c r="DL16" i="89"/>
  <c r="DK16" i="89"/>
  <c r="DJ16" i="89"/>
  <c r="DI16" i="89"/>
  <c r="DH16" i="89"/>
  <c r="DG16" i="89"/>
  <c r="DF16" i="89"/>
  <c r="DE16" i="89"/>
  <c r="DD16" i="89"/>
  <c r="DC16" i="89"/>
  <c r="DB16" i="89"/>
  <c r="DA16" i="89"/>
  <c r="CZ16" i="89"/>
  <c r="CY16" i="89"/>
  <c r="CX16" i="89"/>
  <c r="CW16" i="89"/>
  <c r="CV16" i="89"/>
  <c r="CU16" i="89"/>
  <c r="CT16" i="89"/>
  <c r="CS16" i="89"/>
  <c r="CR16" i="89"/>
  <c r="CQ16" i="89"/>
  <c r="CP16" i="89"/>
  <c r="CO16" i="89"/>
  <c r="CN16" i="89"/>
  <c r="CM16" i="89"/>
  <c r="CL16" i="89"/>
  <c r="CK16" i="89"/>
  <c r="CJ16" i="89"/>
  <c r="CI16" i="89"/>
  <c r="CH16" i="89"/>
  <c r="CG16" i="89"/>
  <c r="CF16" i="89"/>
  <c r="CE16" i="89"/>
  <c r="CD16" i="89"/>
  <c r="CC16" i="89"/>
  <c r="CB16" i="89"/>
  <c r="CA16" i="89"/>
  <c r="BZ16" i="89"/>
  <c r="BY16" i="89"/>
  <c r="BX16" i="89"/>
  <c r="BW16" i="89"/>
  <c r="BV16" i="89"/>
  <c r="BU16" i="89"/>
  <c r="BT16" i="89"/>
  <c r="BS16" i="89"/>
  <c r="BR16" i="89"/>
  <c r="BQ16" i="89"/>
  <c r="BP16" i="89"/>
  <c r="BO16" i="89"/>
  <c r="BN16" i="89"/>
  <c r="BM16" i="89"/>
  <c r="BL16" i="89"/>
  <c r="BK16" i="89"/>
  <c r="BJ16" i="89"/>
  <c r="BI16" i="89"/>
  <c r="BH16" i="89"/>
  <c r="BG16" i="89"/>
  <c r="BF16" i="89"/>
  <c r="BE16" i="89"/>
  <c r="BD16" i="89"/>
  <c r="BC16" i="89"/>
  <c r="BB16" i="89"/>
  <c r="BA16" i="89"/>
  <c r="AZ16" i="89"/>
  <c r="AY16" i="89"/>
  <c r="AX16" i="89"/>
  <c r="AW16" i="89"/>
  <c r="AV16" i="89"/>
  <c r="AU16" i="89"/>
  <c r="AT16" i="89"/>
  <c r="AS16" i="89"/>
  <c r="AR16" i="89"/>
  <c r="AQ16" i="89"/>
  <c r="AP16" i="89"/>
  <c r="AO16" i="89"/>
  <c r="AN16" i="89"/>
  <c r="AM16" i="89"/>
  <c r="AL16" i="89"/>
  <c r="AK16" i="89"/>
  <c r="AJ16" i="89"/>
  <c r="AI16" i="89"/>
  <c r="AH16" i="89"/>
  <c r="AG16" i="89"/>
  <c r="AF16" i="89"/>
  <c r="AE16" i="89"/>
  <c r="AD16" i="89"/>
  <c r="AC16" i="89"/>
  <c r="AB16" i="89"/>
  <c r="AA16" i="89"/>
  <c r="Z16" i="89"/>
  <c r="Y16" i="89"/>
  <c r="X16" i="89"/>
  <c r="W16" i="89"/>
  <c r="V16" i="89"/>
  <c r="U16" i="89"/>
  <c r="T16" i="89"/>
  <c r="S16" i="89"/>
  <c r="R16" i="89"/>
  <c r="Q16" i="89"/>
  <c r="P16" i="89"/>
  <c r="O16" i="89"/>
  <c r="N16" i="89"/>
  <c r="M16" i="89"/>
  <c r="L16" i="89"/>
  <c r="K16" i="89"/>
  <c r="J16" i="89"/>
  <c r="I16" i="89"/>
  <c r="H16" i="89"/>
  <c r="G16" i="89"/>
  <c r="F16" i="89"/>
  <c r="E16" i="89"/>
  <c r="D16" i="89"/>
  <c r="FR15" i="89"/>
  <c r="FQ15" i="89"/>
  <c r="FP15" i="89"/>
  <c r="FO15" i="89"/>
  <c r="FN15" i="89"/>
  <c r="FM15" i="89"/>
  <c r="FL15" i="89"/>
  <c r="FK15" i="89"/>
  <c r="FJ15" i="89"/>
  <c r="FI15" i="89"/>
  <c r="FH15" i="89"/>
  <c r="FG15" i="89"/>
  <c r="FF15" i="89"/>
  <c r="FE15" i="89"/>
  <c r="FD15" i="89"/>
  <c r="FC15" i="89"/>
  <c r="FB15" i="89"/>
  <c r="FA15" i="89"/>
  <c r="EZ15" i="89"/>
  <c r="EY15" i="89"/>
  <c r="EX15" i="89"/>
  <c r="EW15" i="89"/>
  <c r="EV15" i="89"/>
  <c r="EU15" i="89"/>
  <c r="ET15" i="89"/>
  <c r="ES15" i="89"/>
  <c r="ER15" i="89"/>
  <c r="EQ15" i="89"/>
  <c r="EP15" i="89"/>
  <c r="EO15" i="89"/>
  <c r="EN15" i="89"/>
  <c r="EM15" i="89"/>
  <c r="EL15" i="89"/>
  <c r="EK15" i="89"/>
  <c r="EJ15" i="89"/>
  <c r="EI15" i="89"/>
  <c r="EH15" i="89"/>
  <c r="EG15" i="89"/>
  <c r="EF15" i="89"/>
  <c r="EE15" i="89"/>
  <c r="ED15" i="89"/>
  <c r="EC15" i="89"/>
  <c r="EB15" i="89"/>
  <c r="EA15" i="89"/>
  <c r="DZ15" i="89"/>
  <c r="DY15" i="89"/>
  <c r="DX15" i="89"/>
  <c r="DW15" i="89"/>
  <c r="DV15" i="89"/>
  <c r="DU15" i="89"/>
  <c r="DT15" i="89"/>
  <c r="DS15" i="89"/>
  <c r="DR15" i="89"/>
  <c r="DQ15" i="89"/>
  <c r="DP15" i="89"/>
  <c r="DO15" i="89"/>
  <c r="DN15" i="89"/>
  <c r="DM15" i="89"/>
  <c r="DL15" i="89"/>
  <c r="DK15" i="89"/>
  <c r="DJ15" i="89"/>
  <c r="DI15" i="89"/>
  <c r="DH15" i="89"/>
  <c r="DG15" i="89"/>
  <c r="DF15" i="89"/>
  <c r="DE15" i="89"/>
  <c r="DD15" i="89"/>
  <c r="DC15" i="89"/>
  <c r="DB15" i="89"/>
  <c r="DA15" i="89"/>
  <c r="CZ15" i="89"/>
  <c r="CY15" i="89"/>
  <c r="CX15" i="89"/>
  <c r="CW15" i="89"/>
  <c r="CV15" i="89"/>
  <c r="CU15" i="89"/>
  <c r="CT15" i="89"/>
  <c r="CS15" i="89"/>
  <c r="CR15" i="89"/>
  <c r="CQ15" i="89"/>
  <c r="CP15" i="89"/>
  <c r="CO15" i="89"/>
  <c r="CN15" i="89"/>
  <c r="CM15" i="89"/>
  <c r="CL15" i="89"/>
  <c r="CK15" i="89"/>
  <c r="CJ15" i="89"/>
  <c r="CI15" i="89"/>
  <c r="CH15" i="89"/>
  <c r="CG15" i="89"/>
  <c r="CF15" i="89"/>
  <c r="CE15" i="89"/>
  <c r="CD15" i="89"/>
  <c r="CC15" i="89"/>
  <c r="CB15" i="89"/>
  <c r="CA15" i="89"/>
  <c r="BZ15" i="89"/>
  <c r="BY15" i="89"/>
  <c r="BX15" i="89"/>
  <c r="BW15" i="89"/>
  <c r="BV15" i="89"/>
  <c r="BU15" i="89"/>
  <c r="BT15" i="89"/>
  <c r="BS15" i="89"/>
  <c r="BR15" i="89"/>
  <c r="BQ15" i="89"/>
  <c r="BP15" i="89"/>
  <c r="BO15" i="89"/>
  <c r="BN15" i="89"/>
  <c r="BM15" i="89"/>
  <c r="BL15" i="89"/>
  <c r="BK15" i="89"/>
  <c r="BJ15" i="89"/>
  <c r="BI15" i="89"/>
  <c r="BH15" i="89"/>
  <c r="BG15" i="89"/>
  <c r="BF15" i="89"/>
  <c r="BE15" i="89"/>
  <c r="BD15" i="89"/>
  <c r="BC15" i="89"/>
  <c r="BB15" i="89"/>
  <c r="BA15" i="89"/>
  <c r="AZ15" i="89"/>
  <c r="AY15" i="89"/>
  <c r="AX15" i="89"/>
  <c r="AW15" i="89"/>
  <c r="AV15" i="89"/>
  <c r="AU15" i="89"/>
  <c r="AT15" i="89"/>
  <c r="AS15" i="89"/>
  <c r="AR15" i="89"/>
  <c r="AQ15" i="89"/>
  <c r="AP15" i="89"/>
  <c r="AO15" i="89"/>
  <c r="AN15" i="89"/>
  <c r="AM15" i="89"/>
  <c r="AL15" i="89"/>
  <c r="AK15" i="89"/>
  <c r="AJ15" i="89"/>
  <c r="AI15" i="89"/>
  <c r="AH15" i="89"/>
  <c r="AG15" i="89"/>
  <c r="AF15" i="89"/>
  <c r="AE15" i="89"/>
  <c r="AD15" i="89"/>
  <c r="AC15" i="89"/>
  <c r="AB15" i="89"/>
  <c r="AA15" i="89"/>
  <c r="Z15" i="89"/>
  <c r="Y15" i="89"/>
  <c r="X15" i="89"/>
  <c r="W15" i="89"/>
  <c r="V15" i="89"/>
  <c r="U15" i="89"/>
  <c r="T15" i="89"/>
  <c r="S15" i="89"/>
  <c r="R15" i="89"/>
  <c r="Q15" i="89"/>
  <c r="P15" i="89"/>
  <c r="O15" i="89"/>
  <c r="N15" i="89"/>
  <c r="M15" i="89"/>
  <c r="L15" i="89"/>
  <c r="K15" i="89"/>
  <c r="J15" i="89"/>
  <c r="I15" i="89"/>
  <c r="H15" i="89"/>
  <c r="G15" i="89"/>
  <c r="F15" i="89"/>
  <c r="E15" i="89"/>
  <c r="D15" i="89"/>
  <c r="HG14" i="89"/>
  <c r="HF14" i="89"/>
  <c r="HE14" i="89"/>
  <c r="HD14" i="89"/>
  <c r="HC14" i="89"/>
  <c r="HB14" i="89"/>
  <c r="HA14" i="89"/>
  <c r="GZ14" i="89"/>
  <c r="GY14" i="89"/>
  <c r="GX14" i="89"/>
  <c r="GW14" i="89"/>
  <c r="GV14" i="89"/>
  <c r="GU14" i="89"/>
  <c r="GT14" i="89"/>
  <c r="GS14" i="89"/>
  <c r="GR14" i="89"/>
  <c r="GQ14" i="89"/>
  <c r="GP14" i="89"/>
  <c r="GO14" i="89"/>
  <c r="GN14" i="89"/>
  <c r="GM14" i="89"/>
  <c r="GL14" i="89"/>
  <c r="GK14" i="89"/>
  <c r="GJ14" i="89"/>
  <c r="GI14" i="89"/>
  <c r="GH14" i="89"/>
  <c r="GG14" i="89"/>
  <c r="GF14" i="89"/>
  <c r="GE14" i="89"/>
  <c r="GD14" i="89"/>
  <c r="GC14" i="89"/>
  <c r="GB14" i="89"/>
  <c r="GA14" i="89"/>
  <c r="FZ14" i="89"/>
  <c r="FY14" i="89"/>
  <c r="FX14" i="89"/>
  <c r="FW14" i="89"/>
  <c r="FV14" i="89"/>
  <c r="FU14" i="89"/>
  <c r="FT14" i="89"/>
  <c r="FS14" i="89"/>
  <c r="FR14" i="89"/>
  <c r="FQ14" i="89"/>
  <c r="FP14" i="89"/>
  <c r="FO14" i="89"/>
  <c r="FN14" i="89"/>
  <c r="FM14" i="89"/>
  <c r="FL14" i="89"/>
  <c r="FK14" i="89"/>
  <c r="FJ14" i="89"/>
  <c r="FI14" i="89"/>
  <c r="FH14" i="89"/>
  <c r="FG14" i="89"/>
  <c r="FF14" i="89"/>
  <c r="FE14" i="89"/>
  <c r="FD14" i="89"/>
  <c r="FC14" i="89"/>
  <c r="FB14" i="89"/>
  <c r="FA14" i="89"/>
  <c r="EZ14" i="89"/>
  <c r="EY14" i="89"/>
  <c r="EX14" i="89"/>
  <c r="EW14" i="89"/>
  <c r="EV14" i="89"/>
  <c r="EU14" i="89"/>
  <c r="ET14" i="89"/>
  <c r="ES14" i="89"/>
  <c r="ER14" i="89"/>
  <c r="EQ14" i="89"/>
  <c r="EP14" i="89"/>
  <c r="EO14" i="89"/>
  <c r="EN14" i="89"/>
  <c r="EM14" i="89"/>
  <c r="EL14" i="89"/>
  <c r="EK14" i="89"/>
  <c r="EJ14" i="89"/>
  <c r="EI14" i="89"/>
  <c r="EH14" i="89"/>
  <c r="EG14" i="89"/>
  <c r="EF14" i="89"/>
  <c r="EE14" i="89"/>
  <c r="ED14" i="89"/>
  <c r="EC14" i="89"/>
  <c r="EB14" i="89"/>
  <c r="EA14" i="89"/>
  <c r="DZ14" i="89"/>
  <c r="DY14" i="89"/>
  <c r="DX14" i="89"/>
  <c r="DW14" i="89"/>
  <c r="DV14" i="89"/>
  <c r="DU14" i="89"/>
  <c r="DT14" i="89"/>
  <c r="DS14" i="89"/>
  <c r="DR14" i="89"/>
  <c r="DQ14" i="89"/>
  <c r="DP14" i="89"/>
  <c r="DO14" i="89"/>
  <c r="DN14" i="89"/>
  <c r="DM14" i="89"/>
  <c r="DL14" i="89"/>
  <c r="DK14" i="89"/>
  <c r="DJ14" i="89"/>
  <c r="DI14" i="89"/>
  <c r="DH14" i="89"/>
  <c r="DG14" i="89"/>
  <c r="DF14" i="89"/>
  <c r="DE14" i="89"/>
  <c r="DD14" i="89"/>
  <c r="DC14" i="89"/>
  <c r="DB14" i="89"/>
  <c r="DA14" i="89"/>
  <c r="CZ14" i="89"/>
  <c r="CY14" i="89"/>
  <c r="CX14" i="89"/>
  <c r="CW14" i="89"/>
  <c r="CV14" i="89"/>
  <c r="CU14" i="89"/>
  <c r="CT14" i="89"/>
  <c r="CS14" i="89"/>
  <c r="CR14" i="89"/>
  <c r="CQ14" i="89"/>
  <c r="CP14" i="89"/>
  <c r="CO14" i="89"/>
  <c r="CN14" i="89"/>
  <c r="CM14" i="89"/>
  <c r="CL14" i="89"/>
  <c r="CK14" i="89"/>
  <c r="CJ14" i="89"/>
  <c r="CI14" i="89"/>
  <c r="CH14" i="89"/>
  <c r="CG14" i="89"/>
  <c r="CF14" i="89"/>
  <c r="CE14" i="89"/>
  <c r="CD14" i="89"/>
  <c r="CC14" i="89"/>
  <c r="CB14" i="89"/>
  <c r="CA14" i="89"/>
  <c r="BZ14" i="89"/>
  <c r="BY14" i="89"/>
  <c r="BX14" i="89"/>
  <c r="BW14" i="89"/>
  <c r="BV14" i="89"/>
  <c r="BU14" i="89"/>
  <c r="BT14" i="89"/>
  <c r="BS14" i="89"/>
  <c r="BR14" i="89"/>
  <c r="BQ14" i="89"/>
  <c r="BP14" i="89"/>
  <c r="BO14" i="89"/>
  <c r="BN14" i="89"/>
  <c r="BM14" i="89"/>
  <c r="BL14" i="89"/>
  <c r="BK14" i="89"/>
  <c r="BJ14" i="89"/>
  <c r="BI14" i="89"/>
  <c r="BH14" i="89"/>
  <c r="BG14" i="89"/>
  <c r="BF14" i="89"/>
  <c r="BE14" i="89"/>
  <c r="BD14" i="89"/>
  <c r="BC14" i="89"/>
  <c r="BB14" i="89"/>
  <c r="BA14" i="89"/>
  <c r="AZ14" i="89"/>
  <c r="AY14" i="89"/>
  <c r="AX14" i="89"/>
  <c r="AW14" i="89"/>
  <c r="AV14" i="89"/>
  <c r="AU14" i="89"/>
  <c r="AT14" i="89"/>
  <c r="AS14" i="89"/>
  <c r="AR14" i="89"/>
  <c r="AQ14" i="89"/>
  <c r="AP14" i="89"/>
  <c r="AO14" i="89"/>
  <c r="AN14" i="89"/>
  <c r="AM14" i="89"/>
  <c r="AL14" i="89"/>
  <c r="AK14" i="89"/>
  <c r="AJ14" i="89"/>
  <c r="AI14" i="89"/>
  <c r="AH14" i="89"/>
  <c r="AG14" i="89"/>
  <c r="AF14" i="89"/>
  <c r="AE14" i="89"/>
  <c r="AD14" i="89"/>
  <c r="AC14" i="89"/>
  <c r="AB14" i="89"/>
  <c r="AA14" i="89"/>
  <c r="Z14" i="89"/>
  <c r="Y14" i="89"/>
  <c r="X14" i="89"/>
  <c r="W14" i="89"/>
  <c r="V14" i="89"/>
  <c r="U14" i="89"/>
  <c r="T14" i="89"/>
  <c r="S14" i="89"/>
  <c r="R14" i="89"/>
  <c r="Q14" i="89"/>
  <c r="P14" i="89"/>
  <c r="O14" i="89"/>
  <c r="N14" i="89"/>
  <c r="M14" i="89"/>
  <c r="L14" i="89"/>
  <c r="K14" i="89"/>
  <c r="J14" i="89"/>
  <c r="I14" i="89"/>
  <c r="H14" i="89"/>
  <c r="G14" i="89"/>
  <c r="F14" i="89"/>
  <c r="E14" i="89"/>
  <c r="D14" i="89"/>
  <c r="FR10" i="89"/>
  <c r="FR5" i="89"/>
  <c r="FR7" i="89" s="1"/>
  <c r="FQ5" i="89"/>
  <c r="FQ7" i="89" s="1"/>
  <c r="FP5" i="89"/>
  <c r="FP7" i="89" s="1"/>
  <c r="FO5" i="89"/>
  <c r="FO7" i="89" s="1"/>
  <c r="FN5" i="89"/>
  <c r="FN7" i="89" s="1"/>
  <c r="FM5" i="89"/>
  <c r="FM7" i="89" s="1"/>
  <c r="FL5" i="89"/>
  <c r="FL7" i="89" s="1"/>
  <c r="FK5" i="89"/>
  <c r="FK7" i="89" s="1"/>
  <c r="FJ5" i="89"/>
  <c r="FJ7" i="89" s="1"/>
  <c r="FI5" i="89"/>
  <c r="FI7" i="89" s="1"/>
  <c r="FH5" i="89"/>
  <c r="FH7" i="89" s="1"/>
  <c r="FG5" i="89"/>
  <c r="FG7" i="89" s="1"/>
  <c r="FF5" i="89"/>
  <c r="FF7" i="89" s="1"/>
  <c r="FE5" i="89"/>
  <c r="FE7" i="89" s="1"/>
  <c r="FD5" i="89"/>
  <c r="FD7" i="89" s="1"/>
  <c r="FC5" i="89"/>
  <c r="FC7" i="89" s="1"/>
  <c r="FB5" i="89"/>
  <c r="FB7" i="89" s="1"/>
  <c r="FA5" i="89"/>
  <c r="FA7" i="89" s="1"/>
  <c r="EZ5" i="89"/>
  <c r="EZ7" i="89" s="1"/>
  <c r="EY5" i="89"/>
  <c r="EY7" i="89" s="1"/>
  <c r="EX5" i="89"/>
  <c r="EX7" i="89" s="1"/>
  <c r="EW5" i="89"/>
  <c r="EW7" i="89" s="1"/>
  <c r="EV5" i="89"/>
  <c r="EV7" i="89" s="1"/>
  <c r="EU5" i="89"/>
  <c r="EU7" i="89" s="1"/>
  <c r="ET5" i="89"/>
  <c r="ET7" i="89" s="1"/>
  <c r="ES5" i="89"/>
  <c r="ES7" i="89" s="1"/>
  <c r="ER5" i="89"/>
  <c r="ER7" i="89" s="1"/>
  <c r="EQ5" i="89"/>
  <c r="EQ7" i="89" s="1"/>
  <c r="EP5" i="89"/>
  <c r="EP7" i="89" s="1"/>
  <c r="EO5" i="89"/>
  <c r="EO7" i="89" s="1"/>
  <c r="EN5" i="89"/>
  <c r="EN7" i="89" s="1"/>
  <c r="EM5" i="89"/>
  <c r="EM7" i="89" s="1"/>
  <c r="EL5" i="89"/>
  <c r="EL7" i="89" s="1"/>
  <c r="EK5" i="89"/>
  <c r="EK7" i="89" s="1"/>
  <c r="EJ5" i="89"/>
  <c r="EJ7" i="89" s="1"/>
  <c r="EI5" i="89"/>
  <c r="EI7" i="89" s="1"/>
  <c r="EH5" i="89"/>
  <c r="EH7" i="89" s="1"/>
  <c r="EG5" i="89"/>
  <c r="EG7" i="89" s="1"/>
  <c r="EF5" i="89"/>
  <c r="EF7" i="89" s="1"/>
  <c r="EE5" i="89"/>
  <c r="EE7" i="89" s="1"/>
  <c r="ED5" i="89"/>
  <c r="ED7" i="89" s="1"/>
  <c r="EC5" i="89"/>
  <c r="EC7" i="89" s="1"/>
  <c r="EB5" i="89"/>
  <c r="EB7" i="89" s="1"/>
  <c r="EA5" i="89"/>
  <c r="EA7" i="89" s="1"/>
  <c r="DZ5" i="89"/>
  <c r="DZ7" i="89" s="1"/>
  <c r="DY5" i="89"/>
  <c r="DY7" i="89" s="1"/>
  <c r="DX5" i="89"/>
  <c r="DX7" i="89" s="1"/>
  <c r="DW5" i="89"/>
  <c r="DW7" i="89" s="1"/>
  <c r="DV5" i="89"/>
  <c r="DV7" i="89" s="1"/>
  <c r="DU5" i="89"/>
  <c r="DU7" i="89" s="1"/>
  <c r="DT5" i="89"/>
  <c r="DT7" i="89" s="1"/>
  <c r="DS5" i="89"/>
  <c r="DS7" i="89" s="1"/>
  <c r="DR5" i="89"/>
  <c r="DR7" i="89" s="1"/>
  <c r="DQ5" i="89"/>
  <c r="DQ7" i="89" s="1"/>
  <c r="DP5" i="89"/>
  <c r="DP7" i="89" s="1"/>
  <c r="DO5" i="89"/>
  <c r="DO7" i="89" s="1"/>
  <c r="DN5" i="89"/>
  <c r="DN7" i="89" s="1"/>
  <c r="DM5" i="89"/>
  <c r="DM7" i="89" s="1"/>
  <c r="DL5" i="89"/>
  <c r="DL7" i="89" s="1"/>
  <c r="DK5" i="89"/>
  <c r="DK7" i="89" s="1"/>
  <c r="DJ5" i="89"/>
  <c r="DJ7" i="89" s="1"/>
  <c r="DI5" i="89"/>
  <c r="DI7" i="89" s="1"/>
  <c r="DH5" i="89"/>
  <c r="DH7" i="89" s="1"/>
  <c r="DG5" i="89"/>
  <c r="DG7" i="89" s="1"/>
  <c r="DF5" i="89"/>
  <c r="DF7" i="89" s="1"/>
  <c r="DE5" i="89"/>
  <c r="DE7" i="89" s="1"/>
  <c r="DD5" i="89"/>
  <c r="DD7" i="89" s="1"/>
  <c r="DC5" i="89"/>
  <c r="DC7" i="89" s="1"/>
  <c r="DB5" i="89"/>
  <c r="DB7" i="89" s="1"/>
  <c r="DA5" i="89"/>
  <c r="DA7" i="89" s="1"/>
  <c r="CZ5" i="89"/>
  <c r="CZ7" i="89" s="1"/>
  <c r="CY5" i="89"/>
  <c r="CY7" i="89" s="1"/>
  <c r="CX5" i="89"/>
  <c r="CX7" i="89" s="1"/>
  <c r="CW5" i="89"/>
  <c r="CW7" i="89" s="1"/>
  <c r="CV5" i="89"/>
  <c r="CV7" i="89" s="1"/>
  <c r="CU5" i="89"/>
  <c r="CU7" i="89" s="1"/>
  <c r="CT5" i="89"/>
  <c r="CT7" i="89" s="1"/>
  <c r="CS5" i="89"/>
  <c r="CS7" i="89" s="1"/>
  <c r="CR5" i="89"/>
  <c r="CR7" i="89" s="1"/>
  <c r="CQ5" i="89"/>
  <c r="CQ7" i="89" s="1"/>
  <c r="CP5" i="89"/>
  <c r="CP7" i="89" s="1"/>
  <c r="CO5" i="89"/>
  <c r="CO7" i="89" s="1"/>
  <c r="CN5" i="89"/>
  <c r="CN7" i="89" s="1"/>
  <c r="CM5" i="89"/>
  <c r="CM7" i="89" s="1"/>
  <c r="CL5" i="89"/>
  <c r="CL7" i="89" s="1"/>
  <c r="CK5" i="89"/>
  <c r="CK7" i="89" s="1"/>
  <c r="CJ5" i="89"/>
  <c r="CJ7" i="89" s="1"/>
  <c r="CI5" i="89"/>
  <c r="CI7" i="89" s="1"/>
  <c r="CH5" i="89"/>
  <c r="CH7" i="89" s="1"/>
  <c r="CG5" i="89"/>
  <c r="CG7" i="89" s="1"/>
  <c r="CF5" i="89"/>
  <c r="CF7" i="89" s="1"/>
  <c r="CE5" i="89"/>
  <c r="CE7" i="89" s="1"/>
  <c r="CD5" i="89"/>
  <c r="CD7" i="89" s="1"/>
  <c r="CC5" i="89"/>
  <c r="CC7" i="89" s="1"/>
  <c r="CB5" i="89"/>
  <c r="CB7" i="89" s="1"/>
  <c r="CA5" i="89"/>
  <c r="CA7" i="89" s="1"/>
  <c r="BZ5" i="89"/>
  <c r="BZ7" i="89" s="1"/>
  <c r="BY5" i="89"/>
  <c r="BY7" i="89" s="1"/>
  <c r="BX5" i="89"/>
  <c r="BX7" i="89" s="1"/>
  <c r="BW5" i="89"/>
  <c r="BW7" i="89" s="1"/>
  <c r="BV5" i="89"/>
  <c r="BV7" i="89" s="1"/>
  <c r="BU5" i="89"/>
  <c r="BU7" i="89" s="1"/>
  <c r="BT5" i="89"/>
  <c r="BT7" i="89" s="1"/>
  <c r="BS5" i="89"/>
  <c r="BS7" i="89" s="1"/>
  <c r="BR5" i="89"/>
  <c r="BR7" i="89" s="1"/>
  <c r="BQ5" i="89"/>
  <c r="BQ7" i="89" s="1"/>
  <c r="BP5" i="89"/>
  <c r="BP7" i="89" s="1"/>
  <c r="BO5" i="89"/>
  <c r="BO7" i="89" s="1"/>
  <c r="BN5" i="89"/>
  <c r="BN7" i="89" s="1"/>
  <c r="BM5" i="89"/>
  <c r="BM7" i="89" s="1"/>
  <c r="BL5" i="89"/>
  <c r="BL7" i="89" s="1"/>
  <c r="BK5" i="89"/>
  <c r="BK7" i="89" s="1"/>
  <c r="BJ5" i="89"/>
  <c r="BJ7" i="89" s="1"/>
  <c r="BI5" i="89"/>
  <c r="BI7" i="89" s="1"/>
  <c r="BH5" i="89"/>
  <c r="BH7" i="89" s="1"/>
  <c r="BG5" i="89"/>
  <c r="BG7" i="89" s="1"/>
  <c r="BF5" i="89"/>
  <c r="BF7" i="89" s="1"/>
  <c r="BE5" i="89"/>
  <c r="BE7" i="89" s="1"/>
  <c r="BD5" i="89"/>
  <c r="BD7" i="89" s="1"/>
  <c r="BC5" i="89"/>
  <c r="BC7" i="89" s="1"/>
  <c r="BB5" i="89"/>
  <c r="BB7" i="89" s="1"/>
  <c r="BA5" i="89"/>
  <c r="BA7" i="89" s="1"/>
  <c r="AZ5" i="89"/>
  <c r="AZ7" i="89" s="1"/>
  <c r="AY5" i="89"/>
  <c r="AY7" i="89" s="1"/>
  <c r="AX5" i="89"/>
  <c r="AX7" i="89" s="1"/>
  <c r="AW5" i="89"/>
  <c r="AW7" i="89" s="1"/>
  <c r="AV5" i="89"/>
  <c r="AV7" i="89" s="1"/>
  <c r="AU5" i="89"/>
  <c r="AU7" i="89" s="1"/>
  <c r="AT5" i="89"/>
  <c r="AT7" i="89" s="1"/>
  <c r="AS5" i="89"/>
  <c r="AS7" i="89" s="1"/>
  <c r="AR5" i="89"/>
  <c r="AR7" i="89" s="1"/>
  <c r="AQ5" i="89"/>
  <c r="AQ7" i="89" s="1"/>
  <c r="AP5" i="89"/>
  <c r="AP7" i="89" s="1"/>
  <c r="AO5" i="89"/>
  <c r="AO7" i="89" s="1"/>
  <c r="AN5" i="89"/>
  <c r="AN7" i="89" s="1"/>
  <c r="AM5" i="89"/>
  <c r="AM7" i="89" s="1"/>
  <c r="AL5" i="89"/>
  <c r="AL7" i="89" s="1"/>
  <c r="AK5" i="89"/>
  <c r="AK7" i="89" s="1"/>
  <c r="AJ5" i="89"/>
  <c r="AJ7" i="89" s="1"/>
  <c r="AI5" i="89"/>
  <c r="AI7" i="89" s="1"/>
  <c r="AH5" i="89"/>
  <c r="AH7" i="89" s="1"/>
  <c r="AG5" i="89"/>
  <c r="AG7" i="89" s="1"/>
  <c r="AF5" i="89"/>
  <c r="AF7" i="89" s="1"/>
  <c r="AE5" i="89"/>
  <c r="AE7" i="89" s="1"/>
  <c r="AD5" i="89"/>
  <c r="AD7" i="89" s="1"/>
  <c r="AC5" i="89"/>
  <c r="AC7" i="89" s="1"/>
  <c r="AB5" i="89"/>
  <c r="AB7" i="89" s="1"/>
  <c r="AA5" i="89"/>
  <c r="AA7" i="89" s="1"/>
  <c r="Z5" i="89"/>
  <c r="Z7" i="89" s="1"/>
  <c r="Y5" i="89"/>
  <c r="Y7" i="89" s="1"/>
  <c r="X5" i="89"/>
  <c r="X7" i="89" s="1"/>
  <c r="W5" i="89"/>
  <c r="W7" i="89" s="1"/>
  <c r="V5" i="89"/>
  <c r="V7" i="89" s="1"/>
  <c r="U5" i="89"/>
  <c r="U7" i="89" s="1"/>
  <c r="T5" i="89"/>
  <c r="T7" i="89" s="1"/>
  <c r="S5" i="89"/>
  <c r="S7" i="89" s="1"/>
  <c r="R5" i="89"/>
  <c r="R7" i="89" s="1"/>
  <c r="Q5" i="89"/>
  <c r="Q7" i="89" s="1"/>
  <c r="P5" i="89"/>
  <c r="P7" i="89" s="1"/>
  <c r="O5" i="89"/>
  <c r="O7" i="89" s="1"/>
  <c r="N5" i="89"/>
  <c r="N7" i="89" s="1"/>
  <c r="M5" i="89"/>
  <c r="M7" i="89" s="1"/>
  <c r="L5" i="89"/>
  <c r="L7" i="89" s="1"/>
  <c r="K5" i="89"/>
  <c r="K7" i="89" s="1"/>
  <c r="J5" i="89"/>
  <c r="J7" i="89" s="1"/>
  <c r="I5" i="89"/>
  <c r="I7" i="89" s="1"/>
  <c r="H5" i="89"/>
  <c r="H7" i="89" s="1"/>
  <c r="G5" i="89"/>
  <c r="G7" i="89" s="1"/>
  <c r="F5" i="89"/>
  <c r="F7" i="89" s="1"/>
  <c r="E5" i="89"/>
  <c r="E7" i="89" s="1"/>
  <c r="D5" i="89"/>
  <c r="D7" i="89" s="1"/>
  <c r="FS20" i="87"/>
  <c r="FT20" i="87"/>
  <c r="FU20" i="87"/>
  <c r="FV20" i="87"/>
  <c r="FW20" i="87"/>
  <c r="FX20" i="87"/>
  <c r="FY20" i="87"/>
  <c r="FZ20" i="87"/>
  <c r="GA20" i="87"/>
  <c r="GB20" i="87"/>
  <c r="GC20" i="87"/>
  <c r="GE21" i="87"/>
  <c r="GF21" i="87"/>
  <c r="GD21" i="87"/>
  <c r="GC21" i="87"/>
  <c r="GB21" i="87"/>
  <c r="GA21" i="87"/>
  <c r="FZ21" i="87"/>
  <c r="FY21" i="87"/>
  <c r="FX21" i="87"/>
  <c r="FW21" i="87"/>
  <c r="FV21" i="87"/>
  <c r="FU21" i="87"/>
  <c r="FT21" i="87"/>
  <c r="FS21" i="87"/>
  <c r="FS10" i="87"/>
  <c r="FS7" i="87"/>
  <c r="FS5" i="87"/>
  <c r="KJ20" i="87"/>
  <c r="KK20" i="87"/>
  <c r="KL20" i="87"/>
  <c r="KJ18" i="87"/>
  <c r="KK18" i="87"/>
  <c r="KL18" i="87"/>
  <c r="KJ17" i="87"/>
  <c r="KK17" i="87"/>
  <c r="KL17" i="87"/>
  <c r="KJ16" i="87"/>
  <c r="KK16" i="87"/>
  <c r="KL16" i="87"/>
  <c r="KJ15" i="87"/>
  <c r="KK15" i="87"/>
  <c r="KL15" i="87"/>
  <c r="KL14" i="87"/>
  <c r="KK5" i="87"/>
  <c r="KL5" i="87"/>
  <c r="KL7" i="87" s="1"/>
  <c r="KK6" i="87"/>
  <c r="KK8" i="87" s="1"/>
  <c r="KL6" i="87"/>
  <c r="KK7" i="87"/>
  <c r="KL8" i="87"/>
  <c r="KI5" i="87"/>
  <c r="KI6" i="87"/>
  <c r="HY10" i="87"/>
  <c r="HZ10" i="87"/>
  <c r="IA10" i="87"/>
  <c r="IB10" i="87"/>
  <c r="IC10" i="87"/>
  <c r="ID10" i="87"/>
  <c r="IE10" i="87"/>
  <c r="IF10" i="87"/>
  <c r="IG10" i="87"/>
  <c r="IH10" i="87"/>
  <c r="II10" i="87"/>
  <c r="IJ10" i="87"/>
  <c r="IK10" i="87"/>
  <c r="IL10" i="87"/>
  <c r="IM10" i="87"/>
  <c r="IN10" i="87"/>
  <c r="IO10" i="87"/>
  <c r="IP10" i="87"/>
  <c r="IQ10" i="87"/>
  <c r="IR10" i="87"/>
  <c r="IS10" i="87"/>
  <c r="IT10" i="87"/>
  <c r="IU10" i="87"/>
  <c r="IV10" i="87"/>
  <c r="IW10" i="87"/>
  <c r="IX10" i="87"/>
  <c r="IY10" i="87"/>
  <c r="IZ10" i="87"/>
  <c r="JA10" i="87"/>
  <c r="JB10" i="87"/>
  <c r="JC10" i="87"/>
  <c r="JD10" i="87"/>
  <c r="JE10" i="87"/>
  <c r="JF10" i="87"/>
  <c r="JG10" i="87"/>
  <c r="JH10" i="87"/>
  <c r="JI10" i="87"/>
  <c r="JJ10" i="87"/>
  <c r="JK10" i="87"/>
  <c r="JL10" i="87"/>
  <c r="JM10" i="87"/>
  <c r="JN10" i="87"/>
  <c r="JO10" i="87"/>
  <c r="JP10" i="87"/>
  <c r="JQ10" i="87"/>
  <c r="JR10" i="87"/>
  <c r="JS10" i="87"/>
  <c r="JT10" i="87"/>
  <c r="JU10" i="87"/>
  <c r="JV10" i="87"/>
  <c r="JW10" i="87"/>
  <c r="JX10" i="87"/>
  <c r="JY10" i="87"/>
  <c r="JZ10" i="87"/>
  <c r="KA10" i="87"/>
  <c r="KB10" i="87"/>
  <c r="KC10" i="87"/>
  <c r="KD10" i="87"/>
  <c r="KE10" i="87"/>
  <c r="KF10" i="87"/>
  <c r="KG10" i="87"/>
  <c r="KH10" i="87"/>
  <c r="KI10" i="87"/>
  <c r="KJ10" i="87"/>
  <c r="KK10" i="87"/>
  <c r="KL10" i="87"/>
  <c r="HX10" i="87"/>
  <c r="KJ31" i="87"/>
  <c r="KK22" i="87"/>
  <c r="KK31" i="87" s="1"/>
  <c r="KL22" i="87"/>
  <c r="KL31" i="87" s="1"/>
  <c r="KL27" i="87" s="1"/>
  <c r="KL28" i="87" s="1"/>
  <c r="KL29" i="87" s="1"/>
  <c r="D14" i="92" l="1"/>
  <c r="D21" i="92" s="1"/>
  <c r="D23" i="92" s="1"/>
  <c r="D25" i="92" s="1"/>
  <c r="D12" i="94"/>
  <c r="D13" i="94" s="1"/>
  <c r="C4" i="80"/>
  <c r="C5" i="80" s="1"/>
  <c r="L5" i="80"/>
  <c r="I4" i="80"/>
  <c r="I5" i="80" s="1"/>
  <c r="G4" i="80"/>
  <c r="D5" i="80"/>
  <c r="E4" i="80"/>
  <c r="E5" i="80" s="1"/>
  <c r="H5" i="80"/>
  <c r="J5" i="80"/>
  <c r="G5" i="80"/>
  <c r="FY20" i="91"/>
  <c r="FX27" i="91"/>
  <c r="FZ20" i="91"/>
  <c r="GB27" i="91"/>
  <c r="GB28" i="91" s="1"/>
  <c r="GB29" i="91" s="1"/>
  <c r="GA10" i="91"/>
  <c r="FV5" i="91"/>
  <c r="FV7" i="91" s="1"/>
  <c r="FT20" i="91"/>
  <c r="FZ5" i="91"/>
  <c r="FZ7" i="91" s="1"/>
  <c r="FV27" i="91"/>
  <c r="FX20" i="91"/>
  <c r="FZ27" i="91"/>
  <c r="FZ28" i="91" s="1"/>
  <c r="FZ29" i="91" s="1"/>
  <c r="FW10" i="91"/>
  <c r="F17" i="91"/>
  <c r="F18" i="91" s="1"/>
  <c r="N17" i="91"/>
  <c r="N18" i="91" s="1"/>
  <c r="V17" i="91"/>
  <c r="V18" i="91" s="1"/>
  <c r="AD17" i="91"/>
  <c r="AD18" i="91" s="1"/>
  <c r="AL17" i="91"/>
  <c r="AL18" i="91" s="1"/>
  <c r="AT17" i="91"/>
  <c r="AT18" i="91" s="1"/>
  <c r="BB17" i="91"/>
  <c r="BB18" i="91" s="1"/>
  <c r="BJ17" i="91"/>
  <c r="BJ18" i="91" s="1"/>
  <c r="BR17" i="91"/>
  <c r="BR18" i="91" s="1"/>
  <c r="BZ17" i="91"/>
  <c r="BZ18" i="91" s="1"/>
  <c r="CH17" i="91"/>
  <c r="CH18" i="91" s="1"/>
  <c r="CP17" i="91"/>
  <c r="CP18" i="91" s="1"/>
  <c r="CX17" i="91"/>
  <c r="CX18" i="91" s="1"/>
  <c r="DF17" i="91"/>
  <c r="DF18" i="91" s="1"/>
  <c r="DN17" i="91"/>
  <c r="DN18" i="91" s="1"/>
  <c r="DV17" i="91"/>
  <c r="DV18" i="91" s="1"/>
  <c r="ED17" i="91"/>
  <c r="ED18" i="91" s="1"/>
  <c r="EL17" i="91"/>
  <c r="EL18" i="91" s="1"/>
  <c r="ET17" i="91"/>
  <c r="ET18" i="91" s="1"/>
  <c r="FB17" i="91"/>
  <c r="FB18" i="91" s="1"/>
  <c r="FJ17" i="91"/>
  <c r="FJ18" i="91" s="1"/>
  <c r="FR17" i="91"/>
  <c r="FR18" i="91" s="1"/>
  <c r="FX28" i="91"/>
  <c r="FX29" i="91" s="1"/>
  <c r="FU10" i="91"/>
  <c r="FV20" i="91"/>
  <c r="FT27" i="91"/>
  <c r="FT28" i="91" s="1"/>
  <c r="FT29" i="91" s="1"/>
  <c r="FX10" i="91"/>
  <c r="FZ10" i="91"/>
  <c r="H17" i="91"/>
  <c r="H18" i="91" s="1"/>
  <c r="P17" i="91"/>
  <c r="P18" i="91" s="1"/>
  <c r="X17" i="91"/>
  <c r="X18" i="91" s="1"/>
  <c r="AF17" i="91"/>
  <c r="AF18" i="91" s="1"/>
  <c r="AN17" i="91"/>
  <c r="AN18" i="91" s="1"/>
  <c r="AV17" i="91"/>
  <c r="AV18" i="91" s="1"/>
  <c r="BD17" i="91"/>
  <c r="BD18" i="91" s="1"/>
  <c r="BL17" i="91"/>
  <c r="BL18" i="91" s="1"/>
  <c r="BT17" i="91"/>
  <c r="BT18" i="91" s="1"/>
  <c r="CB17" i="91"/>
  <c r="CB18" i="91" s="1"/>
  <c r="CJ17" i="91"/>
  <c r="CJ18" i="91" s="1"/>
  <c r="CR17" i="91"/>
  <c r="CR18" i="91" s="1"/>
  <c r="CZ17" i="91"/>
  <c r="CZ18" i="91" s="1"/>
  <c r="DH17" i="91"/>
  <c r="DH18" i="91" s="1"/>
  <c r="DP17" i="91"/>
  <c r="DP18" i="91" s="1"/>
  <c r="DX17" i="91"/>
  <c r="DX18" i="91" s="1"/>
  <c r="EF17" i="91"/>
  <c r="EF18" i="91" s="1"/>
  <c r="EN17" i="91"/>
  <c r="EN18" i="91" s="1"/>
  <c r="EV17" i="91"/>
  <c r="EV18" i="91" s="1"/>
  <c r="FD17" i="91"/>
  <c r="FD18" i="91" s="1"/>
  <c r="FL17" i="91"/>
  <c r="FL18" i="91" s="1"/>
  <c r="FS5" i="91"/>
  <c r="FS7" i="91" s="1"/>
  <c r="FV6" i="91"/>
  <c r="FV8" i="91" s="1"/>
  <c r="FX6" i="91"/>
  <c r="FX8" i="91" s="1"/>
  <c r="FY10" i="91"/>
  <c r="FT6" i="91"/>
  <c r="FT8" i="91" s="1"/>
  <c r="E17" i="91"/>
  <c r="E18" i="91" s="1"/>
  <c r="M17" i="91"/>
  <c r="M18" i="91" s="1"/>
  <c r="U17" i="91"/>
  <c r="U18" i="91" s="1"/>
  <c r="AC17" i="91"/>
  <c r="AC18" i="91" s="1"/>
  <c r="AK17" i="91"/>
  <c r="AK18" i="91" s="1"/>
  <c r="AS17" i="91"/>
  <c r="AS18" i="91" s="1"/>
  <c r="BA17" i="91"/>
  <c r="BA18" i="91" s="1"/>
  <c r="BI17" i="91"/>
  <c r="BI18" i="91" s="1"/>
  <c r="BQ17" i="91"/>
  <c r="BQ18" i="91" s="1"/>
  <c r="BY17" i="91"/>
  <c r="BY18" i="91" s="1"/>
  <c r="CG17" i="91"/>
  <c r="CG18" i="91" s="1"/>
  <c r="CO17" i="91"/>
  <c r="CO18" i="91" s="1"/>
  <c r="CW17" i="91"/>
  <c r="CW18" i="91" s="1"/>
  <c r="DE17" i="91"/>
  <c r="DE18" i="91" s="1"/>
  <c r="DM17" i="91"/>
  <c r="DM18" i="91" s="1"/>
  <c r="DU17" i="91"/>
  <c r="DU18" i="91" s="1"/>
  <c r="EC17" i="91"/>
  <c r="EC18" i="91" s="1"/>
  <c r="EK17" i="91"/>
  <c r="EK18" i="91" s="1"/>
  <c r="ES17" i="91"/>
  <c r="ES18" i="91" s="1"/>
  <c r="FA17" i="91"/>
  <c r="FA18" i="91" s="1"/>
  <c r="FI17" i="91"/>
  <c r="FI18" i="91" s="1"/>
  <c r="FQ17" i="91"/>
  <c r="FQ18" i="91" s="1"/>
  <c r="FZ6" i="91"/>
  <c r="FZ8" i="91" s="1"/>
  <c r="GB6" i="91"/>
  <c r="GB8" i="91" s="1"/>
  <c r="FT5" i="91"/>
  <c r="FT7" i="91" s="1"/>
  <c r="FX5" i="91"/>
  <c r="FX7" i="91" s="1"/>
  <c r="GB5" i="91"/>
  <c r="GB7" i="91" s="1"/>
  <c r="FS10" i="91"/>
  <c r="FU20" i="91"/>
  <c r="FW20" i="91"/>
  <c r="I17" i="91"/>
  <c r="I18" i="91" s="1"/>
  <c r="Q17" i="91"/>
  <c r="Q18" i="91" s="1"/>
  <c r="Y17" i="91"/>
  <c r="Y18" i="91" s="1"/>
  <c r="AG17" i="91"/>
  <c r="AG18" i="91" s="1"/>
  <c r="AO17" i="91"/>
  <c r="AO18" i="91" s="1"/>
  <c r="AW17" i="91"/>
  <c r="AW18" i="91" s="1"/>
  <c r="BE17" i="91"/>
  <c r="BE18" i="91" s="1"/>
  <c r="BM17" i="91"/>
  <c r="BM18" i="91" s="1"/>
  <c r="BU17" i="91"/>
  <c r="BU18" i="91" s="1"/>
  <c r="CC17" i="91"/>
  <c r="CC18" i="91" s="1"/>
  <c r="CK17" i="91"/>
  <c r="CK18" i="91" s="1"/>
  <c r="CS17" i="91"/>
  <c r="CS18" i="91" s="1"/>
  <c r="DA17" i="91"/>
  <c r="DA18" i="91" s="1"/>
  <c r="DI17" i="91"/>
  <c r="DI18" i="91" s="1"/>
  <c r="DQ17" i="91"/>
  <c r="DQ18" i="91" s="1"/>
  <c r="DY17" i="91"/>
  <c r="DY18" i="91" s="1"/>
  <c r="EG17" i="91"/>
  <c r="EG18" i="91" s="1"/>
  <c r="EO17" i="91"/>
  <c r="EO18" i="91" s="1"/>
  <c r="EW17" i="91"/>
  <c r="EW18" i="91" s="1"/>
  <c r="FE17" i="91"/>
  <c r="FE18" i="91" s="1"/>
  <c r="FM17" i="91"/>
  <c r="FM18" i="91" s="1"/>
  <c r="FT10" i="91"/>
  <c r="FV10" i="91"/>
  <c r="GB10" i="91"/>
  <c r="J17" i="91"/>
  <c r="J18" i="91" s="1"/>
  <c r="R17" i="91"/>
  <c r="R18" i="91" s="1"/>
  <c r="Z17" i="91"/>
  <c r="Z18" i="91" s="1"/>
  <c r="AH17" i="91"/>
  <c r="AH18" i="91" s="1"/>
  <c r="AP17" i="91"/>
  <c r="AP18" i="91" s="1"/>
  <c r="AX17" i="91"/>
  <c r="AX18" i="91" s="1"/>
  <c r="BF17" i="91"/>
  <c r="BF18" i="91" s="1"/>
  <c r="BN17" i="91"/>
  <c r="BN18" i="91" s="1"/>
  <c r="BV17" i="91"/>
  <c r="BV18" i="91" s="1"/>
  <c r="CD17" i="91"/>
  <c r="CD18" i="91" s="1"/>
  <c r="CL17" i="91"/>
  <c r="CL18" i="91" s="1"/>
  <c r="CT17" i="91"/>
  <c r="CT18" i="91" s="1"/>
  <c r="DB17" i="91"/>
  <c r="DB18" i="91" s="1"/>
  <c r="DJ17" i="91"/>
  <c r="DJ18" i="91" s="1"/>
  <c r="DR17" i="91"/>
  <c r="DR18" i="91" s="1"/>
  <c r="DZ17" i="91"/>
  <c r="DZ18" i="91" s="1"/>
  <c r="EH17" i="91"/>
  <c r="EH18" i="91" s="1"/>
  <c r="EP17" i="91"/>
  <c r="EP18" i="91" s="1"/>
  <c r="EX17" i="91"/>
  <c r="EX18" i="91" s="1"/>
  <c r="FF17" i="91"/>
  <c r="FF18" i="91" s="1"/>
  <c r="FN17" i="91"/>
  <c r="FN18" i="91" s="1"/>
  <c r="T17" i="91"/>
  <c r="T18" i="91" s="1"/>
  <c r="AB17" i="91"/>
  <c r="AB18" i="91" s="1"/>
  <c r="AZ17" i="91"/>
  <c r="AZ18" i="91" s="1"/>
  <c r="CF17" i="91"/>
  <c r="CF18" i="91" s="1"/>
  <c r="CN17" i="91"/>
  <c r="CN18" i="91" s="1"/>
  <c r="DL17" i="91"/>
  <c r="DL18" i="91" s="1"/>
  <c r="ER17" i="91"/>
  <c r="ER18" i="91" s="1"/>
  <c r="EZ17" i="91"/>
  <c r="EZ18" i="91" s="1"/>
  <c r="FT16" i="91"/>
  <c r="FT17" i="91" s="1"/>
  <c r="FT18" i="91" s="1"/>
  <c r="FS27" i="91"/>
  <c r="FU27" i="91"/>
  <c r="FU28" i="91" s="1"/>
  <c r="FU29" i="91" s="1"/>
  <c r="FW27" i="91"/>
  <c r="FW28" i="91" s="1"/>
  <c r="FW29" i="91" s="1"/>
  <c r="FY27" i="91"/>
  <c r="FY28" i="91" s="1"/>
  <c r="FY29" i="91" s="1"/>
  <c r="GA27" i="91"/>
  <c r="GA28" i="91" s="1"/>
  <c r="GA29" i="91" s="1"/>
  <c r="FS20" i="91"/>
  <c r="FS17" i="91"/>
  <c r="FS18" i="91" s="1"/>
  <c r="GA17" i="91"/>
  <c r="GA18" i="91" s="1"/>
  <c r="FY17" i="91"/>
  <c r="FY18" i="91" s="1"/>
  <c r="FW17" i="91"/>
  <c r="FW18" i="91" s="1"/>
  <c r="FU17" i="91"/>
  <c r="FU18" i="91" s="1"/>
  <c r="GA6" i="91"/>
  <c r="GA8" i="91" s="1"/>
  <c r="FW6" i="91"/>
  <c r="FW8" i="91" s="1"/>
  <c r="FU5" i="91"/>
  <c r="FU7" i="91" s="1"/>
  <c r="FW5" i="91"/>
  <c r="FW7" i="91" s="1"/>
  <c r="FY5" i="91"/>
  <c r="FY7" i="91" s="1"/>
  <c r="GA5" i="91"/>
  <c r="GA7" i="91" s="1"/>
  <c r="FV17" i="91"/>
  <c r="FV18" i="91" s="1"/>
  <c r="FX17" i="91"/>
  <c r="FX18" i="91" s="1"/>
  <c r="FZ17" i="91"/>
  <c r="FZ18" i="91" s="1"/>
  <c r="GB17" i="91"/>
  <c r="GB18" i="91" s="1"/>
  <c r="FU6" i="91"/>
  <c r="FU8" i="91" s="1"/>
  <c r="FY6" i="91"/>
  <c r="FY8" i="91" s="1"/>
  <c r="G17" i="91"/>
  <c r="G18" i="91" s="1"/>
  <c r="O17" i="91"/>
  <c r="O18" i="91" s="1"/>
  <c r="W17" i="91"/>
  <c r="W18" i="91" s="1"/>
  <c r="AM17" i="91"/>
  <c r="AM18" i="91" s="1"/>
  <c r="BC17" i="91"/>
  <c r="BC18" i="91" s="1"/>
  <c r="BS17" i="91"/>
  <c r="BS18" i="91" s="1"/>
  <c r="CQ17" i="91"/>
  <c r="CQ18" i="91" s="1"/>
  <c r="DG17" i="91"/>
  <c r="DG18" i="91" s="1"/>
  <c r="DW17" i="91"/>
  <c r="DW18" i="91" s="1"/>
  <c r="EM17" i="91"/>
  <c r="EM18" i="91" s="1"/>
  <c r="FC17" i="91"/>
  <c r="FC18" i="91" s="1"/>
  <c r="AE17" i="91"/>
  <c r="AE18" i="91" s="1"/>
  <c r="AU17" i="91"/>
  <c r="AU18" i="91" s="1"/>
  <c r="BK17" i="91"/>
  <c r="BK18" i="91" s="1"/>
  <c r="CA17" i="91"/>
  <c r="CA18" i="91" s="1"/>
  <c r="CI17" i="91"/>
  <c r="CI18" i="91" s="1"/>
  <c r="CY17" i="91"/>
  <c r="CY18" i="91" s="1"/>
  <c r="DO17" i="91"/>
  <c r="DO18" i="91" s="1"/>
  <c r="EE17" i="91"/>
  <c r="EE18" i="91" s="1"/>
  <c r="EU17" i="91"/>
  <c r="EU18" i="91" s="1"/>
  <c r="FK17" i="91"/>
  <c r="FK18" i="91" s="1"/>
  <c r="K17" i="91"/>
  <c r="K18" i="91" s="1"/>
  <c r="S17" i="91"/>
  <c r="S18" i="91" s="1"/>
  <c r="AA17" i="91"/>
  <c r="AA18" i="91" s="1"/>
  <c r="AI17" i="91"/>
  <c r="AI18" i="91" s="1"/>
  <c r="AQ17" i="91"/>
  <c r="AQ18" i="91" s="1"/>
  <c r="AY17" i="91"/>
  <c r="AY18" i="91" s="1"/>
  <c r="BG17" i="91"/>
  <c r="BG18" i="91" s="1"/>
  <c r="BO17" i="91"/>
  <c r="BO18" i="91" s="1"/>
  <c r="BW17" i="91"/>
  <c r="BW18" i="91" s="1"/>
  <c r="CE17" i="91"/>
  <c r="CE18" i="91" s="1"/>
  <c r="CM17" i="91"/>
  <c r="CM18" i="91" s="1"/>
  <c r="CU17" i="91"/>
  <c r="CU18" i="91" s="1"/>
  <c r="DC17" i="91"/>
  <c r="DC18" i="91" s="1"/>
  <c r="DK17" i="91"/>
  <c r="DK18" i="91" s="1"/>
  <c r="DS17" i="91"/>
  <c r="DS18" i="91" s="1"/>
  <c r="EA17" i="91"/>
  <c r="EA18" i="91" s="1"/>
  <c r="EI17" i="91"/>
  <c r="EI18" i="91" s="1"/>
  <c r="EQ17" i="91"/>
  <c r="EQ18" i="91" s="1"/>
  <c r="EY17" i="91"/>
  <c r="EY18" i="91" s="1"/>
  <c r="FG17" i="91"/>
  <c r="FG18" i="91" s="1"/>
  <c r="FO17" i="91"/>
  <c r="FO18" i="91" s="1"/>
  <c r="FV28" i="91"/>
  <c r="FV29" i="91" s="1"/>
  <c r="GK27" i="89"/>
  <c r="GK28" i="89" s="1"/>
  <c r="GK29" i="89" s="1"/>
  <c r="GS27" i="89"/>
  <c r="HA27" i="89"/>
  <c r="HA28" i="89" s="1"/>
  <c r="HA29" i="89" s="1"/>
  <c r="GN27" i="89"/>
  <c r="GN28" i="89" s="1"/>
  <c r="GN29" i="89" s="1"/>
  <c r="GV27" i="89"/>
  <c r="GV28" i="89" s="1"/>
  <c r="GV29" i="89" s="1"/>
  <c r="HD27" i="89"/>
  <c r="HD28" i="89" s="1"/>
  <c r="HD29" i="89" s="1"/>
  <c r="GF27" i="89"/>
  <c r="GF28" i="89" s="1"/>
  <c r="GF29" i="89" s="1"/>
  <c r="HD10" i="89"/>
  <c r="GF10" i="89"/>
  <c r="GX15" i="89"/>
  <c r="GX17" i="89" s="1"/>
  <c r="GX18" i="89" s="1"/>
  <c r="FT27" i="89"/>
  <c r="FT28" i="89" s="1"/>
  <c r="FT29" i="89" s="1"/>
  <c r="GI27" i="89"/>
  <c r="GI28" i="89" s="1"/>
  <c r="GI29" i="89" s="1"/>
  <c r="GQ27" i="89"/>
  <c r="GQ28" i="89" s="1"/>
  <c r="GQ29" i="89" s="1"/>
  <c r="GY27" i="89"/>
  <c r="GY28" i="89" s="1"/>
  <c r="GY29" i="89" s="1"/>
  <c r="HG27" i="89"/>
  <c r="HG28" i="89" s="1"/>
  <c r="HG29" i="89" s="1"/>
  <c r="GN15" i="89"/>
  <c r="GC27" i="89"/>
  <c r="GC28" i="89" s="1"/>
  <c r="GC29" i="89" s="1"/>
  <c r="GN10" i="89"/>
  <c r="GV10" i="89"/>
  <c r="FT20" i="89"/>
  <c r="GH15" i="89"/>
  <c r="GH17" i="89" s="1"/>
  <c r="GH18" i="89" s="1"/>
  <c r="HD8" i="89"/>
  <c r="GN8" i="89"/>
  <c r="FX10" i="89"/>
  <c r="FX27" i="89"/>
  <c r="FX28" i="89" s="1"/>
  <c r="FX29" i="89" s="1"/>
  <c r="GA27" i="89"/>
  <c r="GA28" i="89" s="1"/>
  <c r="GA29" i="89" s="1"/>
  <c r="GR20" i="89"/>
  <c r="GC6" i="89"/>
  <c r="GC8" i="89" s="1"/>
  <c r="GB6" i="89"/>
  <c r="GB8" i="89" s="1"/>
  <c r="GR6" i="89"/>
  <c r="GR8" i="89" s="1"/>
  <c r="S17" i="89"/>
  <c r="S18" i="89" s="1"/>
  <c r="AI17" i="89"/>
  <c r="AI18" i="89" s="1"/>
  <c r="AY17" i="89"/>
  <c r="AY18" i="89" s="1"/>
  <c r="BO17" i="89"/>
  <c r="BO18" i="89" s="1"/>
  <c r="BW17" i="89"/>
  <c r="BW18" i="89" s="1"/>
  <c r="D17" i="89"/>
  <c r="D18" i="89" s="1"/>
  <c r="L17" i="89"/>
  <c r="L18" i="89" s="1"/>
  <c r="T17" i="89"/>
  <c r="T18" i="89" s="1"/>
  <c r="AB17" i="89"/>
  <c r="AB18" i="89" s="1"/>
  <c r="AJ17" i="89"/>
  <c r="AJ18" i="89" s="1"/>
  <c r="AR17" i="89"/>
  <c r="AR18" i="89" s="1"/>
  <c r="AZ17" i="89"/>
  <c r="AZ18" i="89" s="1"/>
  <c r="BH17" i="89"/>
  <c r="BH18" i="89" s="1"/>
  <c r="BP17" i="89"/>
  <c r="BP18" i="89" s="1"/>
  <c r="BX17" i="89"/>
  <c r="BX18" i="89" s="1"/>
  <c r="CF17" i="89"/>
  <c r="CF18" i="89" s="1"/>
  <c r="CN17" i="89"/>
  <c r="CN18" i="89" s="1"/>
  <c r="CV17" i="89"/>
  <c r="CV18" i="89" s="1"/>
  <c r="DD17" i="89"/>
  <c r="DD18" i="89" s="1"/>
  <c r="DL17" i="89"/>
  <c r="DL18" i="89" s="1"/>
  <c r="DT17" i="89"/>
  <c r="DT18" i="89" s="1"/>
  <c r="EB17" i="89"/>
  <c r="EB18" i="89" s="1"/>
  <c r="EJ17" i="89"/>
  <c r="EJ18" i="89" s="1"/>
  <c r="ER17" i="89"/>
  <c r="ER18" i="89" s="1"/>
  <c r="EZ17" i="89"/>
  <c r="EZ18" i="89" s="1"/>
  <c r="FH17" i="89"/>
  <c r="FH18" i="89" s="1"/>
  <c r="FP17" i="89"/>
  <c r="FP18" i="89" s="1"/>
  <c r="FV27" i="89"/>
  <c r="FV28" i="89" s="1"/>
  <c r="FV29" i="89" s="1"/>
  <c r="GJ6" i="89"/>
  <c r="GJ8" i="89" s="1"/>
  <c r="GE10" i="89"/>
  <c r="GS10" i="89"/>
  <c r="EY17" i="89"/>
  <c r="EY18" i="89" s="1"/>
  <c r="GA5" i="89"/>
  <c r="GA7" i="89" s="1"/>
  <c r="GR27" i="89"/>
  <c r="GR28" i="89" s="1"/>
  <c r="GR29" i="89" s="1"/>
  <c r="GM10" i="89"/>
  <c r="GU10" i="89"/>
  <c r="HC10" i="89"/>
  <c r="FZ10" i="89"/>
  <c r="GH10" i="89"/>
  <c r="GP10" i="89"/>
  <c r="GB20" i="89"/>
  <c r="GJ20" i="89"/>
  <c r="GZ20" i="89"/>
  <c r="GJ27" i="89"/>
  <c r="GJ28" i="89" s="1"/>
  <c r="GJ29" i="89" s="1"/>
  <c r="GK10" i="89"/>
  <c r="HA10" i="89"/>
  <c r="FW10" i="89"/>
  <c r="GE20" i="89"/>
  <c r="GU20" i="89"/>
  <c r="HG5" i="89"/>
  <c r="HG7" i="89" s="1"/>
  <c r="GI5" i="89"/>
  <c r="GI7" i="89" s="1"/>
  <c r="GF6" i="89"/>
  <c r="GF8" i="89" s="1"/>
  <c r="HD15" i="89"/>
  <c r="HF5" i="89"/>
  <c r="HF7" i="89" s="1"/>
  <c r="GP5" i="89"/>
  <c r="GP7" i="89" s="1"/>
  <c r="FW20" i="89"/>
  <c r="GK6" i="89"/>
  <c r="GK8" i="89" s="1"/>
  <c r="GX5" i="89"/>
  <c r="GX7" i="89" s="1"/>
  <c r="GS6" i="89"/>
  <c r="GS8" i="89" s="1"/>
  <c r="R17" i="89"/>
  <c r="R18" i="89" s="1"/>
  <c r="AX17" i="89"/>
  <c r="AX18" i="89" s="1"/>
  <c r="HA6" i="89"/>
  <c r="HA8" i="89" s="1"/>
  <c r="GD27" i="89"/>
  <c r="GD28" i="89" s="1"/>
  <c r="GD29" i="89" s="1"/>
  <c r="GL27" i="89"/>
  <c r="GL28" i="89" s="1"/>
  <c r="GL29" i="89" s="1"/>
  <c r="GT27" i="89"/>
  <c r="GT28" i="89" s="1"/>
  <c r="GT29" i="89" s="1"/>
  <c r="HB27" i="89"/>
  <c r="HB28" i="89" s="1"/>
  <c r="HB29" i="89" s="1"/>
  <c r="FS27" i="89"/>
  <c r="FS28" i="89" s="1"/>
  <c r="FS29" i="89" s="1"/>
  <c r="GC10" i="89"/>
  <c r="GV6" i="89"/>
  <c r="GV8" i="89" s="1"/>
  <c r="CG17" i="89"/>
  <c r="CG18" i="89" s="1"/>
  <c r="FU10" i="89"/>
  <c r="GM20" i="89"/>
  <c r="HC20" i="89"/>
  <c r="FY10" i="89"/>
  <c r="GG10" i="89"/>
  <c r="GO10" i="89"/>
  <c r="GW10" i="89"/>
  <c r="HE10" i="89"/>
  <c r="CX17" i="89"/>
  <c r="CX18" i="89" s="1"/>
  <c r="FU27" i="89"/>
  <c r="FU28" i="89" s="1"/>
  <c r="FU29" i="89" s="1"/>
  <c r="FU5" i="89"/>
  <c r="FU7" i="89" s="1"/>
  <c r="FW27" i="89"/>
  <c r="FW28" i="89" s="1"/>
  <c r="FW29" i="89" s="1"/>
  <c r="GE27" i="89"/>
  <c r="GE28" i="89" s="1"/>
  <c r="GE29" i="89" s="1"/>
  <c r="GM27" i="89"/>
  <c r="GM28" i="89" s="1"/>
  <c r="GM29" i="89" s="1"/>
  <c r="GU27" i="89"/>
  <c r="GU28" i="89" s="1"/>
  <c r="GU29" i="89" s="1"/>
  <c r="HC27" i="89"/>
  <c r="HC28" i="89" s="1"/>
  <c r="HC29" i="89" s="1"/>
  <c r="F17" i="89"/>
  <c r="F18" i="89" s="1"/>
  <c r="N17" i="89"/>
  <c r="N18" i="89" s="1"/>
  <c r="V17" i="89"/>
  <c r="V18" i="89" s="1"/>
  <c r="AD17" i="89"/>
  <c r="AD18" i="89" s="1"/>
  <c r="AL17" i="89"/>
  <c r="AL18" i="89" s="1"/>
  <c r="AT17" i="89"/>
  <c r="AT18" i="89" s="1"/>
  <c r="BB17" i="89"/>
  <c r="BB18" i="89" s="1"/>
  <c r="BJ17" i="89"/>
  <c r="BJ18" i="89" s="1"/>
  <c r="BR17" i="89"/>
  <c r="BR18" i="89" s="1"/>
  <c r="BZ17" i="89"/>
  <c r="BZ18" i="89" s="1"/>
  <c r="CH17" i="89"/>
  <c r="CH18" i="89" s="1"/>
  <c r="CP17" i="89"/>
  <c r="CP18" i="89" s="1"/>
  <c r="DF17" i="89"/>
  <c r="DF18" i="89" s="1"/>
  <c r="DN17" i="89"/>
  <c r="DN18" i="89" s="1"/>
  <c r="DV17" i="89"/>
  <c r="DV18" i="89" s="1"/>
  <c r="ED17" i="89"/>
  <c r="ED18" i="89" s="1"/>
  <c r="EL17" i="89"/>
  <c r="EL18" i="89" s="1"/>
  <c r="ET17" i="89"/>
  <c r="ET18" i="89" s="1"/>
  <c r="FB17" i="89"/>
  <c r="FB18" i="89" s="1"/>
  <c r="FJ17" i="89"/>
  <c r="FJ18" i="89" s="1"/>
  <c r="FR17" i="89"/>
  <c r="FR18" i="89" s="1"/>
  <c r="HB15" i="89"/>
  <c r="G17" i="89"/>
  <c r="G18" i="89" s="1"/>
  <c r="O17" i="89"/>
  <c r="O18" i="89" s="1"/>
  <c r="W17" i="89"/>
  <c r="W18" i="89" s="1"/>
  <c r="AE17" i="89"/>
  <c r="AE18" i="89" s="1"/>
  <c r="AM17" i="89"/>
  <c r="AM18" i="89" s="1"/>
  <c r="AU17" i="89"/>
  <c r="AU18" i="89" s="1"/>
  <c r="BC17" i="89"/>
  <c r="BC18" i="89" s="1"/>
  <c r="BK17" i="89"/>
  <c r="BK18" i="89" s="1"/>
  <c r="BS17" i="89"/>
  <c r="BS18" i="89" s="1"/>
  <c r="CA17" i="89"/>
  <c r="CA18" i="89" s="1"/>
  <c r="CI17" i="89"/>
  <c r="CI18" i="89" s="1"/>
  <c r="CQ17" i="89"/>
  <c r="CQ18" i="89" s="1"/>
  <c r="CY17" i="89"/>
  <c r="CY18" i="89" s="1"/>
  <c r="DG17" i="89"/>
  <c r="DG18" i="89" s="1"/>
  <c r="DO17" i="89"/>
  <c r="DO18" i="89" s="1"/>
  <c r="DW17" i="89"/>
  <c r="DW18" i="89" s="1"/>
  <c r="EE17" i="89"/>
  <c r="EE18" i="89" s="1"/>
  <c r="EM17" i="89"/>
  <c r="EM18" i="89" s="1"/>
  <c r="EU17" i="89"/>
  <c r="EU18" i="89" s="1"/>
  <c r="FC17" i="89"/>
  <c r="FC18" i="89" s="1"/>
  <c r="FK17" i="89"/>
  <c r="FK18" i="89" s="1"/>
  <c r="GK5" i="89"/>
  <c r="GK7" i="89" s="1"/>
  <c r="GS5" i="89"/>
  <c r="GS7" i="89" s="1"/>
  <c r="HA5" i="89"/>
  <c r="HA7" i="89" s="1"/>
  <c r="GC20" i="89"/>
  <c r="GS20" i="89"/>
  <c r="FX5" i="89"/>
  <c r="FX7" i="89" s="1"/>
  <c r="FX20" i="89"/>
  <c r="GN20" i="89"/>
  <c r="HD20" i="89"/>
  <c r="GT6" i="89"/>
  <c r="GT8" i="89" s="1"/>
  <c r="GX10" i="89"/>
  <c r="HF10" i="89"/>
  <c r="GS16" i="89"/>
  <c r="GS17" i="89" s="1"/>
  <c r="GS18" i="89" s="1"/>
  <c r="GF5" i="89"/>
  <c r="GF7" i="89" s="1"/>
  <c r="GN5" i="89"/>
  <c r="GN7" i="89" s="1"/>
  <c r="GV5" i="89"/>
  <c r="GV7" i="89" s="1"/>
  <c r="HD5" i="89"/>
  <c r="HD7" i="89" s="1"/>
  <c r="HA16" i="89"/>
  <c r="HA17" i="89" s="1"/>
  <c r="HA18" i="89" s="1"/>
  <c r="GA20" i="89"/>
  <c r="GI20" i="89"/>
  <c r="GQ20" i="89"/>
  <c r="GY20" i="89"/>
  <c r="HG20" i="89"/>
  <c r="GQ5" i="89"/>
  <c r="GQ7" i="89" s="1"/>
  <c r="GY5" i="89"/>
  <c r="GY7" i="89" s="1"/>
  <c r="FY27" i="89"/>
  <c r="FY28" i="89" s="1"/>
  <c r="FY29" i="89" s="1"/>
  <c r="FY20" i="89"/>
  <c r="GG20" i="89"/>
  <c r="GO20" i="89"/>
  <c r="GW20" i="89"/>
  <c r="HE20" i="89"/>
  <c r="GC17" i="89"/>
  <c r="GC18" i="89" s="1"/>
  <c r="FZ17" i="89"/>
  <c r="FZ18" i="89" s="1"/>
  <c r="GC5" i="89"/>
  <c r="GC7" i="89" s="1"/>
  <c r="HB8" i="89"/>
  <c r="FT5" i="89"/>
  <c r="FT7" i="89" s="1"/>
  <c r="FT10" i="89"/>
  <c r="GB10" i="89"/>
  <c r="GJ10" i="89"/>
  <c r="GR10" i="89"/>
  <c r="GZ10" i="89"/>
  <c r="FZ5" i="89"/>
  <c r="FZ7" i="89" s="1"/>
  <c r="FZ6" i="89"/>
  <c r="FZ8" i="89" s="1"/>
  <c r="GP6" i="89"/>
  <c r="GP8" i="89" s="1"/>
  <c r="GZ6" i="89"/>
  <c r="GZ8" i="89" s="1"/>
  <c r="HF15" i="89"/>
  <c r="HF17" i="89" s="1"/>
  <c r="HF18" i="89" s="1"/>
  <c r="GH5" i="89"/>
  <c r="GH7" i="89" s="1"/>
  <c r="HF6" i="89"/>
  <c r="HF8" i="89" s="1"/>
  <c r="FU17" i="89"/>
  <c r="FU18" i="89" s="1"/>
  <c r="GP15" i="89"/>
  <c r="GP17" i="89" s="1"/>
  <c r="GP18" i="89" s="1"/>
  <c r="J17" i="89"/>
  <c r="J18" i="89" s="1"/>
  <c r="Z17" i="89"/>
  <c r="Z18" i="89" s="1"/>
  <c r="AH17" i="89"/>
  <c r="AH18" i="89" s="1"/>
  <c r="AP17" i="89"/>
  <c r="AP18" i="89" s="1"/>
  <c r="BF17" i="89"/>
  <c r="BF18" i="89" s="1"/>
  <c r="BN17" i="89"/>
  <c r="BN18" i="89" s="1"/>
  <c r="CT17" i="89"/>
  <c r="CT18" i="89" s="1"/>
  <c r="DJ17" i="89"/>
  <c r="DJ18" i="89" s="1"/>
  <c r="DZ17" i="89"/>
  <c r="DZ18" i="89" s="1"/>
  <c r="EP17" i="89"/>
  <c r="EP18" i="89" s="1"/>
  <c r="FN17" i="89"/>
  <c r="FN18" i="89" s="1"/>
  <c r="K17" i="89"/>
  <c r="K18" i="89" s="1"/>
  <c r="AA17" i="89"/>
  <c r="AA18" i="89" s="1"/>
  <c r="AQ17" i="89"/>
  <c r="AQ18" i="89" s="1"/>
  <c r="BG17" i="89"/>
  <c r="BG18" i="89" s="1"/>
  <c r="DC17" i="89"/>
  <c r="DC18" i="89" s="1"/>
  <c r="DK17" i="89"/>
  <c r="DK18" i="89" s="1"/>
  <c r="EA17" i="89"/>
  <c r="EA18" i="89" s="1"/>
  <c r="EQ17" i="89"/>
  <c r="EQ18" i="89" s="1"/>
  <c r="FO17" i="89"/>
  <c r="FO18" i="89" s="1"/>
  <c r="GH8" i="89"/>
  <c r="GL6" i="89"/>
  <c r="GL8" i="89" s="1"/>
  <c r="H17" i="89"/>
  <c r="H18" i="89" s="1"/>
  <c r="P17" i="89"/>
  <c r="P18" i="89" s="1"/>
  <c r="X17" i="89"/>
  <c r="X18" i="89" s="1"/>
  <c r="AF17" i="89"/>
  <c r="AF18" i="89" s="1"/>
  <c r="AN17" i="89"/>
  <c r="AN18" i="89" s="1"/>
  <c r="AV17" i="89"/>
  <c r="AV18" i="89" s="1"/>
  <c r="BD17" i="89"/>
  <c r="BD18" i="89" s="1"/>
  <c r="BL17" i="89"/>
  <c r="BL18" i="89" s="1"/>
  <c r="BT17" i="89"/>
  <c r="BT18" i="89" s="1"/>
  <c r="CB17" i="89"/>
  <c r="CB18" i="89" s="1"/>
  <c r="CJ17" i="89"/>
  <c r="CJ18" i="89" s="1"/>
  <c r="CR17" i="89"/>
  <c r="CR18" i="89" s="1"/>
  <c r="CZ17" i="89"/>
  <c r="CZ18" i="89" s="1"/>
  <c r="DH17" i="89"/>
  <c r="DH18" i="89" s="1"/>
  <c r="DP17" i="89"/>
  <c r="DP18" i="89" s="1"/>
  <c r="DX17" i="89"/>
  <c r="DX18" i="89" s="1"/>
  <c r="EF17" i="89"/>
  <c r="EF18" i="89" s="1"/>
  <c r="EN17" i="89"/>
  <c r="EN18" i="89" s="1"/>
  <c r="EV17" i="89"/>
  <c r="EV18" i="89" s="1"/>
  <c r="FD17" i="89"/>
  <c r="FD18" i="89" s="1"/>
  <c r="FL17" i="89"/>
  <c r="FL18" i="89" s="1"/>
  <c r="GB27" i="89"/>
  <c r="GB28" i="89" s="1"/>
  <c r="GB29" i="89" s="1"/>
  <c r="GZ27" i="89"/>
  <c r="GZ28" i="89" s="1"/>
  <c r="GZ29" i="89" s="1"/>
  <c r="GK20" i="89"/>
  <c r="HA20" i="89"/>
  <c r="GD6" i="89"/>
  <c r="GD8" i="89" s="1"/>
  <c r="BY17" i="89"/>
  <c r="BY18" i="89" s="1"/>
  <c r="CO17" i="89"/>
  <c r="CO18" i="89" s="1"/>
  <c r="FX16" i="89"/>
  <c r="FX17" i="89" s="1"/>
  <c r="FX18" i="89" s="1"/>
  <c r="GN16" i="89"/>
  <c r="HD16" i="89"/>
  <c r="GL5" i="89"/>
  <c r="GL7" i="89" s="1"/>
  <c r="GT5" i="89"/>
  <c r="GT7" i="89" s="1"/>
  <c r="HB5" i="89"/>
  <c r="HB7" i="89" s="1"/>
  <c r="GD20" i="89"/>
  <c r="GL20" i="89"/>
  <c r="GT20" i="89"/>
  <c r="HB20" i="89"/>
  <c r="GF20" i="89"/>
  <c r="GV20" i="89"/>
  <c r="FU20" i="89"/>
  <c r="FW5" i="89"/>
  <c r="FW7" i="89" s="1"/>
  <c r="GF16" i="89"/>
  <c r="GF17" i="89" s="1"/>
  <c r="GF18" i="89" s="1"/>
  <c r="GV16" i="89"/>
  <c r="GV17" i="89" s="1"/>
  <c r="GV18" i="89" s="1"/>
  <c r="FZ20" i="89"/>
  <c r="GH20" i="89"/>
  <c r="GP20" i="89"/>
  <c r="GX20" i="89"/>
  <c r="HF20" i="89"/>
  <c r="GX8" i="89"/>
  <c r="GG27" i="89"/>
  <c r="GG28" i="89" s="1"/>
  <c r="GG29" i="89" s="1"/>
  <c r="GO27" i="89"/>
  <c r="GO28" i="89" s="1"/>
  <c r="GO29" i="89" s="1"/>
  <c r="HE27" i="89"/>
  <c r="HE28" i="89" s="1"/>
  <c r="HE29" i="89" s="1"/>
  <c r="FZ27" i="89"/>
  <c r="FZ28" i="89" s="1"/>
  <c r="FZ29" i="89" s="1"/>
  <c r="GH27" i="89"/>
  <c r="GH28" i="89" s="1"/>
  <c r="GH29" i="89" s="1"/>
  <c r="GP27" i="89"/>
  <c r="GP28" i="89" s="1"/>
  <c r="GP29" i="89" s="1"/>
  <c r="GX27" i="89"/>
  <c r="GX28" i="89" s="1"/>
  <c r="GX29" i="89" s="1"/>
  <c r="HF27" i="89"/>
  <c r="HF28" i="89" s="1"/>
  <c r="HF29" i="89" s="1"/>
  <c r="GW27" i="89"/>
  <c r="GW28" i="89" s="1"/>
  <c r="GW29" i="89" s="1"/>
  <c r="GS28" i="89"/>
  <c r="GS29" i="89" s="1"/>
  <c r="FV20" i="89"/>
  <c r="FS20" i="89"/>
  <c r="FS10" i="89"/>
  <c r="GA10" i="89"/>
  <c r="GI10" i="89"/>
  <c r="GQ10" i="89"/>
  <c r="GY10" i="89"/>
  <c r="HG10" i="89"/>
  <c r="FV10" i="89"/>
  <c r="GD10" i="89"/>
  <c r="GL10" i="89"/>
  <c r="HB10" i="89"/>
  <c r="GT10" i="89"/>
  <c r="GL16" i="89"/>
  <c r="GL17" i="89" s="1"/>
  <c r="GL18" i="89" s="1"/>
  <c r="GT16" i="89"/>
  <c r="GT17" i="89" s="1"/>
  <c r="GT18" i="89" s="1"/>
  <c r="FV5" i="89"/>
  <c r="FV7" i="89" s="1"/>
  <c r="FY5" i="89"/>
  <c r="FY7" i="89" s="1"/>
  <c r="GG5" i="89"/>
  <c r="GG7" i="89" s="1"/>
  <c r="GO5" i="89"/>
  <c r="GO7" i="89" s="1"/>
  <c r="GW5" i="89"/>
  <c r="GW7" i="89" s="1"/>
  <c r="HE5" i="89"/>
  <c r="HE7" i="89" s="1"/>
  <c r="GR17" i="89"/>
  <c r="GR18" i="89" s="1"/>
  <c r="GB5" i="89"/>
  <c r="GB7" i="89" s="1"/>
  <c r="GJ5" i="89"/>
  <c r="GJ7" i="89" s="1"/>
  <c r="GR5" i="89"/>
  <c r="GR7" i="89" s="1"/>
  <c r="GZ5" i="89"/>
  <c r="GZ7" i="89" s="1"/>
  <c r="GJ17" i="89"/>
  <c r="GJ18" i="89" s="1"/>
  <c r="FT16" i="89"/>
  <c r="FT17" i="89" s="1"/>
  <c r="FT18" i="89" s="1"/>
  <c r="GD17" i="89"/>
  <c r="GD18" i="89" s="1"/>
  <c r="HB16" i="89"/>
  <c r="GE5" i="89"/>
  <c r="GE7" i="89" s="1"/>
  <c r="GM5" i="89"/>
  <c r="GM7" i="89" s="1"/>
  <c r="GU5" i="89"/>
  <c r="GU7" i="89" s="1"/>
  <c r="HC5" i="89"/>
  <c r="HC7" i="89" s="1"/>
  <c r="GB17" i="89"/>
  <c r="GB18" i="89" s="1"/>
  <c r="FW16" i="89"/>
  <c r="FW17" i="89" s="1"/>
  <c r="FW18" i="89" s="1"/>
  <c r="GZ17" i="89"/>
  <c r="GZ18" i="89" s="1"/>
  <c r="GD5" i="89"/>
  <c r="GD7" i="89" s="1"/>
  <c r="GK17" i="89"/>
  <c r="GK18" i="89" s="1"/>
  <c r="FS5" i="89"/>
  <c r="FS7" i="89" s="1"/>
  <c r="GA6" i="89"/>
  <c r="GA8" i="89" s="1"/>
  <c r="GI6" i="89"/>
  <c r="GI8" i="89" s="1"/>
  <c r="GQ6" i="89"/>
  <c r="GQ8" i="89" s="1"/>
  <c r="GY6" i="89"/>
  <c r="GY8" i="89" s="1"/>
  <c r="HG6" i="89"/>
  <c r="HG8" i="89" s="1"/>
  <c r="HG15" i="89"/>
  <c r="HG17" i="89" s="1"/>
  <c r="HG18" i="89" s="1"/>
  <c r="GG17" i="89"/>
  <c r="GG18" i="89" s="1"/>
  <c r="GG6" i="89"/>
  <c r="GG8" i="89" s="1"/>
  <c r="GO6" i="89"/>
  <c r="GO8" i="89" s="1"/>
  <c r="GW6" i="89"/>
  <c r="GW8" i="89" s="1"/>
  <c r="HE6" i="89"/>
  <c r="HE8" i="89" s="1"/>
  <c r="GE6" i="89"/>
  <c r="GE8" i="89" s="1"/>
  <c r="GM6" i="89"/>
  <c r="GM8" i="89" s="1"/>
  <c r="GU6" i="89"/>
  <c r="GU8" i="89" s="1"/>
  <c r="HC6" i="89"/>
  <c r="HC8" i="89" s="1"/>
  <c r="I17" i="89"/>
  <c r="I18" i="89" s="1"/>
  <c r="Y17" i="89"/>
  <c r="Y18" i="89" s="1"/>
  <c r="AO17" i="89"/>
  <c r="AO18" i="89" s="1"/>
  <c r="BE17" i="89"/>
  <c r="BE18" i="89" s="1"/>
  <c r="BU17" i="89"/>
  <c r="BU18" i="89" s="1"/>
  <c r="CK17" i="89"/>
  <c r="CK18" i="89" s="1"/>
  <c r="DA17" i="89"/>
  <c r="DA18" i="89" s="1"/>
  <c r="DQ17" i="89"/>
  <c r="DQ18" i="89" s="1"/>
  <c r="EG17" i="89"/>
  <c r="EG18" i="89" s="1"/>
  <c r="EW17" i="89"/>
  <c r="EW18" i="89" s="1"/>
  <c r="FM17" i="89"/>
  <c r="FM18" i="89" s="1"/>
  <c r="GA17" i="89"/>
  <c r="GA18" i="89" s="1"/>
  <c r="GQ17" i="89"/>
  <c r="GQ18" i="89" s="1"/>
  <c r="BV17" i="89"/>
  <c r="BV18" i="89" s="1"/>
  <c r="CD17" i="89"/>
  <c r="CD18" i="89" s="1"/>
  <c r="CL17" i="89"/>
  <c r="CL18" i="89" s="1"/>
  <c r="DB17" i="89"/>
  <c r="DB18" i="89" s="1"/>
  <c r="DR17" i="89"/>
  <c r="DR18" i="89" s="1"/>
  <c r="EH17" i="89"/>
  <c r="EH18" i="89" s="1"/>
  <c r="EX17" i="89"/>
  <c r="EX18" i="89" s="1"/>
  <c r="FF17" i="89"/>
  <c r="FF18" i="89" s="1"/>
  <c r="FV17" i="89"/>
  <c r="FV18" i="89" s="1"/>
  <c r="Q17" i="89"/>
  <c r="Q18" i="89" s="1"/>
  <c r="AG17" i="89"/>
  <c r="AG18" i="89" s="1"/>
  <c r="AW17" i="89"/>
  <c r="AW18" i="89" s="1"/>
  <c r="BM17" i="89"/>
  <c r="BM18" i="89" s="1"/>
  <c r="CC17" i="89"/>
  <c r="CC18" i="89" s="1"/>
  <c r="CS17" i="89"/>
  <c r="CS18" i="89" s="1"/>
  <c r="DI17" i="89"/>
  <c r="DI18" i="89" s="1"/>
  <c r="DY17" i="89"/>
  <c r="DY18" i="89" s="1"/>
  <c r="EO17" i="89"/>
  <c r="EO18" i="89" s="1"/>
  <c r="FE17" i="89"/>
  <c r="FE18" i="89" s="1"/>
  <c r="FS17" i="89"/>
  <c r="FS18" i="89" s="1"/>
  <c r="GI17" i="89"/>
  <c r="GI18" i="89" s="1"/>
  <c r="GY17" i="89"/>
  <c r="GY18" i="89" s="1"/>
  <c r="CE17" i="89"/>
  <c r="CE18" i="89" s="1"/>
  <c r="CM17" i="89"/>
  <c r="CM18" i="89" s="1"/>
  <c r="CU17" i="89"/>
  <c r="CU18" i="89" s="1"/>
  <c r="DS17" i="89"/>
  <c r="DS18" i="89" s="1"/>
  <c r="EI17" i="89"/>
  <c r="EI18" i="89" s="1"/>
  <c r="FG17" i="89"/>
  <c r="FG18" i="89" s="1"/>
  <c r="FY17" i="89"/>
  <c r="FY18" i="89" s="1"/>
  <c r="GO17" i="89"/>
  <c r="GO18" i="89" s="1"/>
  <c r="GW17" i="89"/>
  <c r="GW18" i="89" s="1"/>
  <c r="HE17" i="89"/>
  <c r="HE18" i="89" s="1"/>
  <c r="E17" i="89"/>
  <c r="E18" i="89" s="1"/>
  <c r="M17" i="89"/>
  <c r="M18" i="89" s="1"/>
  <c r="U17" i="89"/>
  <c r="U18" i="89" s="1"/>
  <c r="AC17" i="89"/>
  <c r="AC18" i="89" s="1"/>
  <c r="AK17" i="89"/>
  <c r="AK18" i="89" s="1"/>
  <c r="AS17" i="89"/>
  <c r="AS18" i="89" s="1"/>
  <c r="BA17" i="89"/>
  <c r="BA18" i="89" s="1"/>
  <c r="BI17" i="89"/>
  <c r="BI18" i="89" s="1"/>
  <c r="BQ17" i="89"/>
  <c r="BQ18" i="89" s="1"/>
  <c r="CW17" i="89"/>
  <c r="CW18" i="89" s="1"/>
  <c r="DE17" i="89"/>
  <c r="DE18" i="89" s="1"/>
  <c r="DM17" i="89"/>
  <c r="DM18" i="89" s="1"/>
  <c r="DU17" i="89"/>
  <c r="DU18" i="89" s="1"/>
  <c r="EC17" i="89"/>
  <c r="EC18" i="89" s="1"/>
  <c r="EK17" i="89"/>
  <c r="EK18" i="89" s="1"/>
  <c r="ES17" i="89"/>
  <c r="ES18" i="89" s="1"/>
  <c r="FA17" i="89"/>
  <c r="FA18" i="89" s="1"/>
  <c r="FI17" i="89"/>
  <c r="FI18" i="89" s="1"/>
  <c r="FQ17" i="89"/>
  <c r="FQ18" i="89" s="1"/>
  <c r="GE17" i="89"/>
  <c r="GE18" i="89" s="1"/>
  <c r="GM17" i="89"/>
  <c r="GM18" i="89" s="1"/>
  <c r="GU17" i="89"/>
  <c r="GU18" i="89" s="1"/>
  <c r="HC17" i="89"/>
  <c r="HC18" i="89" s="1"/>
  <c r="GF38" i="87"/>
  <c r="GG38" i="87"/>
  <c r="GG25" i="87" s="1"/>
  <c r="GH38" i="87"/>
  <c r="GI38" i="87"/>
  <c r="GI25" i="87" s="1"/>
  <c r="GJ38" i="87"/>
  <c r="GJ25" i="87" s="1"/>
  <c r="GK38" i="87"/>
  <c r="GK25" i="87" s="1"/>
  <c r="GL38" i="87"/>
  <c r="GM38" i="87"/>
  <c r="GM25" i="87" s="1"/>
  <c r="GN38" i="87"/>
  <c r="GN25" i="87" s="1"/>
  <c r="GO38" i="87"/>
  <c r="GO25" i="87" s="1"/>
  <c r="GP38" i="87"/>
  <c r="GQ38" i="87"/>
  <c r="GQ25" i="87" s="1"/>
  <c r="GR38" i="87"/>
  <c r="GR25" i="87" s="1"/>
  <c r="GS38" i="87"/>
  <c r="GS25" i="87" s="1"/>
  <c r="GT38" i="87"/>
  <c r="GU38" i="87"/>
  <c r="GU25" i="87" s="1"/>
  <c r="GV38" i="87"/>
  <c r="GW38" i="87"/>
  <c r="GW25" i="87" s="1"/>
  <c r="GX38" i="87"/>
  <c r="GY38" i="87"/>
  <c r="GY25" i="87" s="1"/>
  <c r="GZ38" i="87"/>
  <c r="HA38" i="87"/>
  <c r="HA25" i="87" s="1"/>
  <c r="HB38" i="87"/>
  <c r="HC38" i="87"/>
  <c r="HC25" i="87" s="1"/>
  <c r="HD38" i="87"/>
  <c r="HD25" i="87" s="1"/>
  <c r="HE38" i="87"/>
  <c r="HE25" i="87" s="1"/>
  <c r="HF38" i="87"/>
  <c r="HG38" i="87"/>
  <c r="HG25" i="87" s="1"/>
  <c r="HH38" i="87"/>
  <c r="HH25" i="87" s="1"/>
  <c r="HI38" i="87"/>
  <c r="HI25" i="87" s="1"/>
  <c r="HJ38" i="87"/>
  <c r="HK38" i="87"/>
  <c r="HK25" i="87" s="1"/>
  <c r="HL38" i="87"/>
  <c r="HL25" i="87" s="1"/>
  <c r="HM38" i="87"/>
  <c r="HM25" i="87" s="1"/>
  <c r="HN38" i="87"/>
  <c r="HO38" i="87"/>
  <c r="HO25" i="87" s="1"/>
  <c r="HP38" i="87"/>
  <c r="HP25" i="87" s="1"/>
  <c r="HQ38" i="87"/>
  <c r="HQ25" i="87" s="1"/>
  <c r="HR38" i="87"/>
  <c r="HR25" i="87" s="1"/>
  <c r="HS38" i="87"/>
  <c r="HS25" i="87" s="1"/>
  <c r="HT38" i="87"/>
  <c r="HU38" i="87"/>
  <c r="HV38" i="87"/>
  <c r="HW38" i="87"/>
  <c r="HW25" i="87" s="1"/>
  <c r="GE38" i="87"/>
  <c r="GE25" i="87" s="1"/>
  <c r="GE28" i="87" s="1"/>
  <c r="GE29" i="87" s="1"/>
  <c r="GF25" i="87"/>
  <c r="GH25" i="87"/>
  <c r="GL25" i="87"/>
  <c r="GP25" i="87"/>
  <c r="GT25" i="87"/>
  <c r="GV25" i="87"/>
  <c r="GX25" i="87"/>
  <c r="GZ25" i="87"/>
  <c r="HB25" i="87"/>
  <c r="HF25" i="87"/>
  <c r="HJ25" i="87"/>
  <c r="HN25" i="87"/>
  <c r="HT25" i="87"/>
  <c r="HU25" i="87"/>
  <c r="HV25" i="87"/>
  <c r="KI27" i="87"/>
  <c r="KI28" i="87" s="1"/>
  <c r="KI29" i="87" s="1"/>
  <c r="KG20" i="87"/>
  <c r="GE20" i="87"/>
  <c r="GF20" i="87"/>
  <c r="GG20" i="87"/>
  <c r="GH20" i="87"/>
  <c r="GI20" i="87"/>
  <c r="GJ20" i="87"/>
  <c r="GK20" i="87"/>
  <c r="GL20" i="87"/>
  <c r="GM20" i="87"/>
  <c r="GN20" i="87"/>
  <c r="GO20" i="87"/>
  <c r="GP20" i="87"/>
  <c r="GQ20" i="87"/>
  <c r="GR20" i="87"/>
  <c r="GS20" i="87"/>
  <c r="GT20" i="87"/>
  <c r="GU20" i="87"/>
  <c r="GV20" i="87"/>
  <c r="GW20" i="87"/>
  <c r="GX20" i="87"/>
  <c r="GY20" i="87"/>
  <c r="GZ20" i="87"/>
  <c r="HA20" i="87"/>
  <c r="HB20" i="87"/>
  <c r="HC20" i="87"/>
  <c r="HD20" i="87"/>
  <c r="HE20" i="87"/>
  <c r="HF20" i="87"/>
  <c r="HG20" i="87"/>
  <c r="HH20" i="87"/>
  <c r="HI20" i="87"/>
  <c r="HJ20" i="87"/>
  <c r="HK20" i="87"/>
  <c r="HL20" i="87"/>
  <c r="HM20" i="87"/>
  <c r="HN20" i="87"/>
  <c r="HO20" i="87"/>
  <c r="HP20" i="87"/>
  <c r="HQ20" i="87"/>
  <c r="HR20" i="87"/>
  <c r="HS20" i="87"/>
  <c r="HT20" i="87"/>
  <c r="HU20" i="87"/>
  <c r="HV20" i="87"/>
  <c r="HW20" i="87"/>
  <c r="HX20" i="87"/>
  <c r="HY20" i="87"/>
  <c r="HZ20" i="87"/>
  <c r="IA20" i="87"/>
  <c r="IB20" i="87"/>
  <c r="IC20" i="87"/>
  <c r="ID20" i="87"/>
  <c r="IE20" i="87"/>
  <c r="IF20" i="87"/>
  <c r="IG20" i="87"/>
  <c r="IH20" i="87"/>
  <c r="II20" i="87"/>
  <c r="IJ20" i="87"/>
  <c r="IK20" i="87"/>
  <c r="IL20" i="87"/>
  <c r="IM20" i="87"/>
  <c r="IN20" i="87"/>
  <c r="IO20" i="87"/>
  <c r="IP20" i="87"/>
  <c r="IQ20" i="87"/>
  <c r="IR20" i="87"/>
  <c r="IS20" i="87"/>
  <c r="IT20" i="87"/>
  <c r="IU20" i="87"/>
  <c r="IV20" i="87"/>
  <c r="IW20" i="87"/>
  <c r="IX20" i="87"/>
  <c r="IY20" i="87"/>
  <c r="IZ20" i="87"/>
  <c r="JA20" i="87"/>
  <c r="JB20" i="87"/>
  <c r="JC20" i="87"/>
  <c r="JD20" i="87"/>
  <c r="JE20" i="87"/>
  <c r="JF20" i="87"/>
  <c r="JG20" i="87"/>
  <c r="JH20" i="87"/>
  <c r="JI20" i="87"/>
  <c r="JJ20" i="87"/>
  <c r="JK20" i="87"/>
  <c r="JL20" i="87"/>
  <c r="JM20" i="87"/>
  <c r="JN20" i="87"/>
  <c r="JO20" i="87"/>
  <c r="JP20" i="87"/>
  <c r="JQ20" i="87"/>
  <c r="JR20" i="87"/>
  <c r="JS20" i="87"/>
  <c r="JT20" i="87"/>
  <c r="JU20" i="87"/>
  <c r="JV20" i="87"/>
  <c r="JW20" i="87"/>
  <c r="JX20" i="87"/>
  <c r="JY20" i="87"/>
  <c r="JZ20" i="87"/>
  <c r="KA20" i="87"/>
  <c r="KB20" i="87"/>
  <c r="KC20" i="87"/>
  <c r="KD20" i="87"/>
  <c r="KE20" i="87"/>
  <c r="KF20" i="87"/>
  <c r="KH20" i="87"/>
  <c r="KI20" i="87"/>
  <c r="GD20" i="87"/>
  <c r="GS18" i="87"/>
  <c r="E22" i="87"/>
  <c r="F22" i="87"/>
  <c r="G22" i="87"/>
  <c r="H22" i="87"/>
  <c r="I22" i="87"/>
  <c r="J22" i="87"/>
  <c r="K22" i="87"/>
  <c r="L22" i="87"/>
  <c r="M22" i="87"/>
  <c r="N22" i="87"/>
  <c r="O22" i="87"/>
  <c r="P22" i="87"/>
  <c r="Q22" i="87"/>
  <c r="R22" i="87"/>
  <c r="S22" i="87"/>
  <c r="T22" i="87"/>
  <c r="U22" i="87"/>
  <c r="V22" i="87"/>
  <c r="W22" i="87"/>
  <c r="X22" i="87"/>
  <c r="Y22" i="87"/>
  <c r="Z22" i="87"/>
  <c r="AA22" i="87"/>
  <c r="AB22" i="87"/>
  <c r="AC22" i="87"/>
  <c r="AD22" i="87"/>
  <c r="AE22" i="87"/>
  <c r="AF22" i="87"/>
  <c r="AG22" i="87"/>
  <c r="AH22" i="87"/>
  <c r="AI22" i="87"/>
  <c r="AJ22" i="87"/>
  <c r="AK22" i="87"/>
  <c r="AL22" i="87"/>
  <c r="AM22" i="87"/>
  <c r="AN22" i="87"/>
  <c r="AO22" i="87"/>
  <c r="AP22" i="87"/>
  <c r="AQ22" i="87"/>
  <c r="AR22" i="87"/>
  <c r="AS22" i="87"/>
  <c r="AT22" i="87"/>
  <c r="AU22" i="87"/>
  <c r="AV22" i="87"/>
  <c r="AW22" i="87"/>
  <c r="AX22" i="87"/>
  <c r="AY22" i="87"/>
  <c r="AZ22" i="87"/>
  <c r="BA22" i="87"/>
  <c r="BB22" i="87"/>
  <c r="BC22" i="87"/>
  <c r="BD22" i="87"/>
  <c r="BE22" i="87"/>
  <c r="BF22" i="87"/>
  <c r="BG22" i="87"/>
  <c r="BH22" i="87"/>
  <c r="BI22" i="87"/>
  <c r="BJ22" i="87"/>
  <c r="BK22" i="87"/>
  <c r="BL22" i="87"/>
  <c r="BM22" i="87"/>
  <c r="BN22" i="87"/>
  <c r="BO22" i="87"/>
  <c r="BP22" i="87"/>
  <c r="BQ22" i="87"/>
  <c r="BR22" i="87"/>
  <c r="BS22" i="87"/>
  <c r="BT22" i="87"/>
  <c r="BU22" i="87"/>
  <c r="BV22" i="87"/>
  <c r="BW22" i="87"/>
  <c r="BX22" i="87"/>
  <c r="BY22" i="87"/>
  <c r="BZ22" i="87"/>
  <c r="CA22" i="87"/>
  <c r="CB22" i="87"/>
  <c r="CC22" i="87"/>
  <c r="CD22" i="87"/>
  <c r="CE22" i="87"/>
  <c r="CF22" i="87"/>
  <c r="CG22" i="87"/>
  <c r="CH22" i="87"/>
  <c r="CI22" i="87"/>
  <c r="CJ22" i="87"/>
  <c r="CK22" i="87"/>
  <c r="CL22" i="87"/>
  <c r="CM22" i="87"/>
  <c r="CN22" i="87"/>
  <c r="CO22" i="87"/>
  <c r="CP22" i="87"/>
  <c r="CQ22" i="87"/>
  <c r="CR22" i="87"/>
  <c r="CS22" i="87"/>
  <c r="CT22" i="87"/>
  <c r="CU22" i="87"/>
  <c r="CV22" i="87"/>
  <c r="CW22" i="87"/>
  <c r="CX22" i="87"/>
  <c r="CY22" i="87"/>
  <c r="CZ22" i="87"/>
  <c r="DA22" i="87"/>
  <c r="DB22" i="87"/>
  <c r="DC22" i="87"/>
  <c r="DD22" i="87"/>
  <c r="DE22" i="87"/>
  <c r="DF22" i="87"/>
  <c r="DG22" i="87"/>
  <c r="DH22" i="87"/>
  <c r="DI22" i="87"/>
  <c r="DJ22" i="87"/>
  <c r="DK22" i="87"/>
  <c r="DL22" i="87"/>
  <c r="DM22" i="87"/>
  <c r="DN22" i="87"/>
  <c r="DO22" i="87"/>
  <c r="DP22" i="87"/>
  <c r="DQ22" i="87"/>
  <c r="DR22" i="87"/>
  <c r="DS22" i="87"/>
  <c r="DT22" i="87"/>
  <c r="DU22" i="87"/>
  <c r="DV22" i="87"/>
  <c r="DW22" i="87"/>
  <c r="DX22" i="87"/>
  <c r="DY22" i="87"/>
  <c r="DZ22" i="87"/>
  <c r="EA22" i="87"/>
  <c r="EB22" i="87"/>
  <c r="EC22" i="87"/>
  <c r="ED22" i="87"/>
  <c r="EE22" i="87"/>
  <c r="EF22" i="87"/>
  <c r="EG22" i="87"/>
  <c r="EH22" i="87"/>
  <c r="EI22" i="87"/>
  <c r="EJ22" i="87"/>
  <c r="EK22" i="87"/>
  <c r="EL22" i="87"/>
  <c r="EM22" i="87"/>
  <c r="EN22" i="87"/>
  <c r="EO22" i="87"/>
  <c r="EP22" i="87"/>
  <c r="EQ22" i="87"/>
  <c r="ER22" i="87"/>
  <c r="ES22" i="87"/>
  <c r="ET22" i="87"/>
  <c r="EU22" i="87"/>
  <c r="EV22" i="87"/>
  <c r="EW22" i="87"/>
  <c r="EX22" i="87"/>
  <c r="EY22" i="87"/>
  <c r="EZ22" i="87"/>
  <c r="FA22" i="87"/>
  <c r="FB22" i="87"/>
  <c r="FC22" i="87"/>
  <c r="FD22" i="87"/>
  <c r="FD31" i="87" s="1"/>
  <c r="FD27" i="87" s="1"/>
  <c r="FD28" i="87" s="1"/>
  <c r="FD29" i="87" s="1"/>
  <c r="FE22" i="87"/>
  <c r="FE31" i="87" s="1"/>
  <c r="FE27" i="87" s="1"/>
  <c r="FE28" i="87" s="1"/>
  <c r="FE29" i="87" s="1"/>
  <c r="FF22" i="87"/>
  <c r="FF31" i="87" s="1"/>
  <c r="FF27" i="87" s="1"/>
  <c r="FF28" i="87" s="1"/>
  <c r="FF29" i="87" s="1"/>
  <c r="FG22" i="87"/>
  <c r="FG31" i="87" s="1"/>
  <c r="FG27" i="87" s="1"/>
  <c r="FG28" i="87" s="1"/>
  <c r="FG29" i="87" s="1"/>
  <c r="FH22" i="87"/>
  <c r="FH31" i="87" s="1"/>
  <c r="FH27" i="87" s="1"/>
  <c r="FH28" i="87" s="1"/>
  <c r="FH29" i="87" s="1"/>
  <c r="FI22" i="87"/>
  <c r="FI31" i="87" s="1"/>
  <c r="FI27" i="87" s="1"/>
  <c r="FI28" i="87" s="1"/>
  <c r="FI29" i="87" s="1"/>
  <c r="FJ22" i="87"/>
  <c r="FJ31" i="87" s="1"/>
  <c r="FJ27" i="87" s="1"/>
  <c r="FJ28" i="87" s="1"/>
  <c r="FJ29" i="87" s="1"/>
  <c r="FK22" i="87"/>
  <c r="FK31" i="87" s="1"/>
  <c r="FK27" i="87" s="1"/>
  <c r="FK28" i="87" s="1"/>
  <c r="FK29" i="87" s="1"/>
  <c r="FL22" i="87"/>
  <c r="FL31" i="87" s="1"/>
  <c r="FL27" i="87" s="1"/>
  <c r="FL28" i="87" s="1"/>
  <c r="FL29" i="87" s="1"/>
  <c r="FM22" i="87"/>
  <c r="FM31" i="87" s="1"/>
  <c r="FM27" i="87" s="1"/>
  <c r="FM28" i="87" s="1"/>
  <c r="FM29" i="87" s="1"/>
  <c r="FN22" i="87"/>
  <c r="FN31" i="87" s="1"/>
  <c r="FN27" i="87" s="1"/>
  <c r="FN28" i="87" s="1"/>
  <c r="FN29" i="87" s="1"/>
  <c r="FO22" i="87"/>
  <c r="FO31" i="87" s="1"/>
  <c r="FO27" i="87" s="1"/>
  <c r="FO28" i="87" s="1"/>
  <c r="FO29" i="87" s="1"/>
  <c r="FP22" i="87"/>
  <c r="FP31" i="87" s="1"/>
  <c r="FP27" i="87" s="1"/>
  <c r="FP28" i="87" s="1"/>
  <c r="FP29" i="87" s="1"/>
  <c r="FQ22" i="87"/>
  <c r="FQ31" i="87" s="1"/>
  <c r="FQ27" i="87" s="1"/>
  <c r="FQ28" i="87" s="1"/>
  <c r="FQ29" i="87" s="1"/>
  <c r="FR22" i="87"/>
  <c r="FR31" i="87" s="1"/>
  <c r="FR27" i="87" s="1"/>
  <c r="FR28" i="87" s="1"/>
  <c r="FR29" i="87" s="1"/>
  <c r="FS22" i="87"/>
  <c r="FS31" i="87" s="1"/>
  <c r="FS27" i="87" s="1"/>
  <c r="FS28" i="87" s="1"/>
  <c r="FS29" i="87" s="1"/>
  <c r="FT22" i="87"/>
  <c r="FT31" i="87" s="1"/>
  <c r="FT27" i="87" s="1"/>
  <c r="FT28" i="87" s="1"/>
  <c r="FT29" i="87" s="1"/>
  <c r="FU22" i="87"/>
  <c r="FU31" i="87" s="1"/>
  <c r="FU27" i="87" s="1"/>
  <c r="FU28" i="87" s="1"/>
  <c r="FU29" i="87" s="1"/>
  <c r="FV22" i="87"/>
  <c r="FV31" i="87" s="1"/>
  <c r="FV27" i="87" s="1"/>
  <c r="FV28" i="87" s="1"/>
  <c r="FV29" i="87" s="1"/>
  <c r="FW22" i="87"/>
  <c r="FW31" i="87" s="1"/>
  <c r="FW27" i="87" s="1"/>
  <c r="FW28" i="87" s="1"/>
  <c r="FW29" i="87" s="1"/>
  <c r="FX22" i="87"/>
  <c r="FX31" i="87" s="1"/>
  <c r="FX27" i="87" s="1"/>
  <c r="FX28" i="87" s="1"/>
  <c r="FX29" i="87" s="1"/>
  <c r="FY22" i="87"/>
  <c r="FY31" i="87" s="1"/>
  <c r="FY27" i="87" s="1"/>
  <c r="FY28" i="87" s="1"/>
  <c r="FY29" i="87" s="1"/>
  <c r="FZ22" i="87"/>
  <c r="FZ31" i="87" s="1"/>
  <c r="FZ27" i="87" s="1"/>
  <c r="FZ28" i="87" s="1"/>
  <c r="FZ29" i="87" s="1"/>
  <c r="GA22" i="87"/>
  <c r="GA31" i="87" s="1"/>
  <c r="GA27" i="87" s="1"/>
  <c r="GA28" i="87" s="1"/>
  <c r="GA29" i="87" s="1"/>
  <c r="GB22" i="87"/>
  <c r="GB31" i="87" s="1"/>
  <c r="GB27" i="87" s="1"/>
  <c r="GB28" i="87" s="1"/>
  <c r="GB29" i="87" s="1"/>
  <c r="GC22" i="87"/>
  <c r="GC31" i="87" s="1"/>
  <c r="GC27" i="87" s="1"/>
  <c r="GC28" i="87" s="1"/>
  <c r="GC29" i="87" s="1"/>
  <c r="GD22" i="87"/>
  <c r="GD31" i="87" s="1"/>
  <c r="GD27" i="87" s="1"/>
  <c r="GD28" i="87" s="1"/>
  <c r="GD29" i="87" s="1"/>
  <c r="GE22" i="87"/>
  <c r="GE31" i="87" s="1"/>
  <c r="GE27" i="87" s="1"/>
  <c r="GF22" i="87"/>
  <c r="GF31" i="87" s="1"/>
  <c r="GF27" i="87" s="1"/>
  <c r="GG22" i="87"/>
  <c r="GG31" i="87" s="1"/>
  <c r="GG27" i="87" s="1"/>
  <c r="GH22" i="87"/>
  <c r="GH31" i="87" s="1"/>
  <c r="GH27" i="87" s="1"/>
  <c r="GH28" i="87" s="1"/>
  <c r="GH29" i="87" s="1"/>
  <c r="GI22" i="87"/>
  <c r="GI31" i="87" s="1"/>
  <c r="GI27" i="87" s="1"/>
  <c r="GJ22" i="87"/>
  <c r="GJ31" i="87" s="1"/>
  <c r="GJ27" i="87" s="1"/>
  <c r="GK22" i="87"/>
  <c r="GK31" i="87" s="1"/>
  <c r="GK27" i="87" s="1"/>
  <c r="GL22" i="87"/>
  <c r="GL31" i="87" s="1"/>
  <c r="GL27" i="87" s="1"/>
  <c r="GM22" i="87"/>
  <c r="GM31" i="87" s="1"/>
  <c r="GM27" i="87" s="1"/>
  <c r="GN22" i="87"/>
  <c r="GN31" i="87" s="1"/>
  <c r="GN27" i="87" s="1"/>
  <c r="GO22" i="87"/>
  <c r="GO31" i="87" s="1"/>
  <c r="GO27" i="87" s="1"/>
  <c r="GP22" i="87"/>
  <c r="GP31" i="87" s="1"/>
  <c r="GP27" i="87" s="1"/>
  <c r="GQ22" i="87"/>
  <c r="GQ31" i="87" s="1"/>
  <c r="GQ27" i="87" s="1"/>
  <c r="GR22" i="87"/>
  <c r="GR31" i="87" s="1"/>
  <c r="GR27" i="87" s="1"/>
  <c r="GS22" i="87"/>
  <c r="GS31" i="87" s="1"/>
  <c r="GS27" i="87" s="1"/>
  <c r="GT22" i="87"/>
  <c r="GT31" i="87" s="1"/>
  <c r="GT27" i="87" s="1"/>
  <c r="GU22" i="87"/>
  <c r="GU31" i="87" s="1"/>
  <c r="GU27" i="87" s="1"/>
  <c r="GV22" i="87"/>
  <c r="GV31" i="87" s="1"/>
  <c r="GV27" i="87" s="1"/>
  <c r="GW22" i="87"/>
  <c r="GW31" i="87" s="1"/>
  <c r="GW27" i="87" s="1"/>
  <c r="GX22" i="87"/>
  <c r="GX31" i="87" s="1"/>
  <c r="GX27" i="87" s="1"/>
  <c r="GY22" i="87"/>
  <c r="GY31" i="87" s="1"/>
  <c r="GY27" i="87" s="1"/>
  <c r="GZ22" i="87"/>
  <c r="GZ31" i="87" s="1"/>
  <c r="GZ27" i="87" s="1"/>
  <c r="GZ28" i="87" s="1"/>
  <c r="GZ29" i="87" s="1"/>
  <c r="HA22" i="87"/>
  <c r="HA31" i="87" s="1"/>
  <c r="HA27" i="87" s="1"/>
  <c r="HB22" i="87"/>
  <c r="HB31" i="87" s="1"/>
  <c r="HB27" i="87" s="1"/>
  <c r="HC22" i="87"/>
  <c r="HC31" i="87" s="1"/>
  <c r="HC27" i="87" s="1"/>
  <c r="HD22" i="87"/>
  <c r="HD31" i="87" s="1"/>
  <c r="HD27" i="87" s="1"/>
  <c r="HE22" i="87"/>
  <c r="HE31" i="87" s="1"/>
  <c r="HE27" i="87" s="1"/>
  <c r="HF22" i="87"/>
  <c r="HF31" i="87" s="1"/>
  <c r="HF27" i="87" s="1"/>
  <c r="HG22" i="87"/>
  <c r="HG31" i="87" s="1"/>
  <c r="HG27" i="87" s="1"/>
  <c r="HH22" i="87"/>
  <c r="HH31" i="87" s="1"/>
  <c r="HH27" i="87" s="1"/>
  <c r="HI22" i="87"/>
  <c r="HI31" i="87" s="1"/>
  <c r="HI27" i="87" s="1"/>
  <c r="HJ22" i="87"/>
  <c r="HJ31" i="87" s="1"/>
  <c r="HJ27" i="87" s="1"/>
  <c r="HK22" i="87"/>
  <c r="HK31" i="87" s="1"/>
  <c r="HK27" i="87" s="1"/>
  <c r="HL22" i="87"/>
  <c r="HL31" i="87" s="1"/>
  <c r="HL27" i="87" s="1"/>
  <c r="HM22" i="87"/>
  <c r="HM31" i="87" s="1"/>
  <c r="HM27" i="87" s="1"/>
  <c r="HN22" i="87"/>
  <c r="HN31" i="87" s="1"/>
  <c r="HN27" i="87" s="1"/>
  <c r="HN28" i="87" s="1"/>
  <c r="HN29" i="87" s="1"/>
  <c r="HO22" i="87"/>
  <c r="HO31" i="87" s="1"/>
  <c r="HO27" i="87" s="1"/>
  <c r="HP22" i="87"/>
  <c r="HP31" i="87" s="1"/>
  <c r="HP27" i="87" s="1"/>
  <c r="HQ22" i="87"/>
  <c r="HQ31" i="87" s="1"/>
  <c r="HQ27" i="87" s="1"/>
  <c r="HR22" i="87"/>
  <c r="HR31" i="87" s="1"/>
  <c r="HR27" i="87" s="1"/>
  <c r="HS22" i="87"/>
  <c r="HS31" i="87" s="1"/>
  <c r="HS27" i="87" s="1"/>
  <c r="HT22" i="87"/>
  <c r="HT31" i="87" s="1"/>
  <c r="HT27" i="87" s="1"/>
  <c r="HU22" i="87"/>
  <c r="HU31" i="87" s="1"/>
  <c r="HU27" i="87" s="1"/>
  <c r="HV22" i="87"/>
  <c r="HV31" i="87" s="1"/>
  <c r="HV27" i="87" s="1"/>
  <c r="HW22" i="87"/>
  <c r="HW31" i="87" s="1"/>
  <c r="HW27" i="87" s="1"/>
  <c r="HX22" i="87"/>
  <c r="HX31" i="87" s="1"/>
  <c r="HX27" i="87" s="1"/>
  <c r="HX28" i="87" s="1"/>
  <c r="HX29" i="87" s="1"/>
  <c r="HY22" i="87"/>
  <c r="HY31" i="87" s="1"/>
  <c r="HY27" i="87" s="1"/>
  <c r="HY28" i="87" s="1"/>
  <c r="HY29" i="87" s="1"/>
  <c r="HZ22" i="87"/>
  <c r="HZ31" i="87" s="1"/>
  <c r="HZ27" i="87" s="1"/>
  <c r="HZ28" i="87" s="1"/>
  <c r="HZ29" i="87" s="1"/>
  <c r="IA22" i="87"/>
  <c r="IA31" i="87" s="1"/>
  <c r="IA27" i="87" s="1"/>
  <c r="IA28" i="87" s="1"/>
  <c r="IA29" i="87" s="1"/>
  <c r="IB22" i="87"/>
  <c r="IB31" i="87" s="1"/>
  <c r="IB27" i="87" s="1"/>
  <c r="IB28" i="87" s="1"/>
  <c r="IB29" i="87" s="1"/>
  <c r="IC22" i="87"/>
  <c r="IC31" i="87" s="1"/>
  <c r="IC27" i="87" s="1"/>
  <c r="IC28" i="87" s="1"/>
  <c r="IC29" i="87" s="1"/>
  <c r="ID22" i="87"/>
  <c r="ID31" i="87" s="1"/>
  <c r="ID27" i="87" s="1"/>
  <c r="ID28" i="87" s="1"/>
  <c r="ID29" i="87" s="1"/>
  <c r="IE22" i="87"/>
  <c r="IE31" i="87" s="1"/>
  <c r="IE27" i="87" s="1"/>
  <c r="IE28" i="87" s="1"/>
  <c r="IE29" i="87" s="1"/>
  <c r="IF22" i="87"/>
  <c r="IF31" i="87" s="1"/>
  <c r="IF27" i="87" s="1"/>
  <c r="IF28" i="87" s="1"/>
  <c r="IF29" i="87" s="1"/>
  <c r="IG22" i="87"/>
  <c r="IG31" i="87" s="1"/>
  <c r="IG27" i="87" s="1"/>
  <c r="IG28" i="87" s="1"/>
  <c r="IG29" i="87" s="1"/>
  <c r="IH22" i="87"/>
  <c r="IH31" i="87" s="1"/>
  <c r="IH27" i="87" s="1"/>
  <c r="IH28" i="87" s="1"/>
  <c r="IH29" i="87" s="1"/>
  <c r="II22" i="87"/>
  <c r="II31" i="87" s="1"/>
  <c r="II27" i="87" s="1"/>
  <c r="II28" i="87" s="1"/>
  <c r="II29" i="87" s="1"/>
  <c r="IJ22" i="87"/>
  <c r="IJ31" i="87" s="1"/>
  <c r="IJ27" i="87" s="1"/>
  <c r="IJ28" i="87" s="1"/>
  <c r="IJ29" i="87" s="1"/>
  <c r="IK22" i="87"/>
  <c r="IK31" i="87" s="1"/>
  <c r="IK27" i="87" s="1"/>
  <c r="IK28" i="87" s="1"/>
  <c r="IK29" i="87" s="1"/>
  <c r="IL22" i="87"/>
  <c r="IL31" i="87" s="1"/>
  <c r="IL27" i="87" s="1"/>
  <c r="IL28" i="87" s="1"/>
  <c r="IL29" i="87" s="1"/>
  <c r="IM22" i="87"/>
  <c r="IM31" i="87" s="1"/>
  <c r="IM27" i="87" s="1"/>
  <c r="IM28" i="87" s="1"/>
  <c r="IM29" i="87" s="1"/>
  <c r="IN22" i="87"/>
  <c r="IN31" i="87" s="1"/>
  <c r="IN27" i="87" s="1"/>
  <c r="IN28" i="87" s="1"/>
  <c r="IN29" i="87" s="1"/>
  <c r="IO22" i="87"/>
  <c r="IO31" i="87" s="1"/>
  <c r="IO27" i="87" s="1"/>
  <c r="IO28" i="87" s="1"/>
  <c r="IO29" i="87" s="1"/>
  <c r="IP22" i="87"/>
  <c r="IP31" i="87" s="1"/>
  <c r="IP27" i="87" s="1"/>
  <c r="IP28" i="87" s="1"/>
  <c r="IP29" i="87" s="1"/>
  <c r="IQ22" i="87"/>
  <c r="IQ31" i="87" s="1"/>
  <c r="IQ27" i="87" s="1"/>
  <c r="IQ28" i="87" s="1"/>
  <c r="IQ29" i="87" s="1"/>
  <c r="IR22" i="87"/>
  <c r="IR31" i="87" s="1"/>
  <c r="IR27" i="87" s="1"/>
  <c r="IR28" i="87" s="1"/>
  <c r="IR29" i="87" s="1"/>
  <c r="IS22" i="87"/>
  <c r="IS31" i="87" s="1"/>
  <c r="IS27" i="87" s="1"/>
  <c r="IS28" i="87" s="1"/>
  <c r="IS29" i="87" s="1"/>
  <c r="IT22" i="87"/>
  <c r="IT31" i="87" s="1"/>
  <c r="IT27" i="87" s="1"/>
  <c r="IT28" i="87" s="1"/>
  <c r="IT29" i="87" s="1"/>
  <c r="IU22" i="87"/>
  <c r="IU31" i="87" s="1"/>
  <c r="IU27" i="87" s="1"/>
  <c r="IU28" i="87" s="1"/>
  <c r="IU29" i="87" s="1"/>
  <c r="IV22" i="87"/>
  <c r="IV31" i="87" s="1"/>
  <c r="IV27" i="87" s="1"/>
  <c r="IV28" i="87" s="1"/>
  <c r="IV29" i="87" s="1"/>
  <c r="IW22" i="87"/>
  <c r="IW31" i="87" s="1"/>
  <c r="IW27" i="87" s="1"/>
  <c r="IW28" i="87" s="1"/>
  <c r="IW29" i="87" s="1"/>
  <c r="IX22" i="87"/>
  <c r="IX31" i="87" s="1"/>
  <c r="IX27" i="87" s="1"/>
  <c r="IX28" i="87" s="1"/>
  <c r="IX29" i="87" s="1"/>
  <c r="IY22" i="87"/>
  <c r="IY31" i="87" s="1"/>
  <c r="IY27" i="87" s="1"/>
  <c r="IY28" i="87" s="1"/>
  <c r="IY29" i="87" s="1"/>
  <c r="IZ22" i="87"/>
  <c r="IZ31" i="87" s="1"/>
  <c r="IZ27" i="87" s="1"/>
  <c r="IZ28" i="87" s="1"/>
  <c r="IZ29" i="87" s="1"/>
  <c r="JA22" i="87"/>
  <c r="JA31" i="87" s="1"/>
  <c r="JA27" i="87" s="1"/>
  <c r="JA28" i="87" s="1"/>
  <c r="JA29" i="87" s="1"/>
  <c r="JB22" i="87"/>
  <c r="JB31" i="87" s="1"/>
  <c r="JB27" i="87" s="1"/>
  <c r="JB28" i="87" s="1"/>
  <c r="JB29" i="87" s="1"/>
  <c r="JC22" i="87"/>
  <c r="JC31" i="87" s="1"/>
  <c r="JC27" i="87" s="1"/>
  <c r="JC28" i="87" s="1"/>
  <c r="JC29" i="87" s="1"/>
  <c r="JD22" i="87"/>
  <c r="JD31" i="87" s="1"/>
  <c r="JD27" i="87" s="1"/>
  <c r="JD28" i="87" s="1"/>
  <c r="JD29" i="87" s="1"/>
  <c r="JE22" i="87"/>
  <c r="JE31" i="87" s="1"/>
  <c r="JE27" i="87" s="1"/>
  <c r="JE28" i="87" s="1"/>
  <c r="JE29" i="87" s="1"/>
  <c r="JF22" i="87"/>
  <c r="JF31" i="87" s="1"/>
  <c r="JF27" i="87" s="1"/>
  <c r="JF28" i="87" s="1"/>
  <c r="JF29" i="87" s="1"/>
  <c r="JG22" i="87"/>
  <c r="JG31" i="87" s="1"/>
  <c r="JG27" i="87" s="1"/>
  <c r="JG28" i="87" s="1"/>
  <c r="JG29" i="87" s="1"/>
  <c r="JH22" i="87"/>
  <c r="JH31" i="87" s="1"/>
  <c r="JH27" i="87" s="1"/>
  <c r="JH28" i="87" s="1"/>
  <c r="JH29" i="87" s="1"/>
  <c r="JI22" i="87"/>
  <c r="JI31" i="87" s="1"/>
  <c r="JI27" i="87" s="1"/>
  <c r="JI28" i="87" s="1"/>
  <c r="JI29" i="87" s="1"/>
  <c r="JJ22" i="87"/>
  <c r="JJ31" i="87" s="1"/>
  <c r="JJ27" i="87" s="1"/>
  <c r="JJ28" i="87" s="1"/>
  <c r="JJ29" i="87" s="1"/>
  <c r="JK22" i="87"/>
  <c r="JK31" i="87" s="1"/>
  <c r="JK27" i="87" s="1"/>
  <c r="JK28" i="87" s="1"/>
  <c r="JK29" i="87" s="1"/>
  <c r="JL22" i="87"/>
  <c r="JL31" i="87" s="1"/>
  <c r="JL27" i="87" s="1"/>
  <c r="JL28" i="87" s="1"/>
  <c r="JL29" i="87" s="1"/>
  <c r="JM22" i="87"/>
  <c r="JM31" i="87" s="1"/>
  <c r="JM27" i="87" s="1"/>
  <c r="JM28" i="87" s="1"/>
  <c r="JM29" i="87" s="1"/>
  <c r="JN22" i="87"/>
  <c r="JN31" i="87" s="1"/>
  <c r="JN27" i="87" s="1"/>
  <c r="JN28" i="87" s="1"/>
  <c r="JN29" i="87" s="1"/>
  <c r="JO22" i="87"/>
  <c r="JO31" i="87" s="1"/>
  <c r="JO27" i="87" s="1"/>
  <c r="JO28" i="87" s="1"/>
  <c r="JO29" i="87" s="1"/>
  <c r="JP22" i="87"/>
  <c r="JP31" i="87" s="1"/>
  <c r="JP27" i="87" s="1"/>
  <c r="JP28" i="87" s="1"/>
  <c r="JP29" i="87" s="1"/>
  <c r="JQ22" i="87"/>
  <c r="JQ31" i="87" s="1"/>
  <c r="JQ27" i="87" s="1"/>
  <c r="JQ28" i="87" s="1"/>
  <c r="JQ29" i="87" s="1"/>
  <c r="JR22" i="87"/>
  <c r="JR31" i="87" s="1"/>
  <c r="JR27" i="87" s="1"/>
  <c r="JR28" i="87" s="1"/>
  <c r="JR29" i="87" s="1"/>
  <c r="JS22" i="87"/>
  <c r="JS31" i="87" s="1"/>
  <c r="JS27" i="87" s="1"/>
  <c r="JS28" i="87" s="1"/>
  <c r="JS29" i="87" s="1"/>
  <c r="JT22" i="87"/>
  <c r="JT31" i="87" s="1"/>
  <c r="JT27" i="87" s="1"/>
  <c r="JT28" i="87" s="1"/>
  <c r="JT29" i="87" s="1"/>
  <c r="JU22" i="87"/>
  <c r="JU31" i="87" s="1"/>
  <c r="JU27" i="87" s="1"/>
  <c r="JU28" i="87" s="1"/>
  <c r="JU29" i="87" s="1"/>
  <c r="JV22" i="87"/>
  <c r="JV31" i="87" s="1"/>
  <c r="JV27" i="87" s="1"/>
  <c r="JV28" i="87" s="1"/>
  <c r="JV29" i="87" s="1"/>
  <c r="JW22" i="87"/>
  <c r="JW31" i="87" s="1"/>
  <c r="JW27" i="87" s="1"/>
  <c r="JW28" i="87" s="1"/>
  <c r="JW29" i="87" s="1"/>
  <c r="JX22" i="87"/>
  <c r="JX31" i="87" s="1"/>
  <c r="JX27" i="87" s="1"/>
  <c r="JX28" i="87" s="1"/>
  <c r="JX29" i="87" s="1"/>
  <c r="JY22" i="87"/>
  <c r="JY31" i="87" s="1"/>
  <c r="JY27" i="87" s="1"/>
  <c r="JY28" i="87" s="1"/>
  <c r="JY29" i="87" s="1"/>
  <c r="JZ22" i="87"/>
  <c r="JZ31" i="87" s="1"/>
  <c r="JZ27" i="87" s="1"/>
  <c r="JZ28" i="87" s="1"/>
  <c r="JZ29" i="87" s="1"/>
  <c r="KA22" i="87"/>
  <c r="KA31" i="87" s="1"/>
  <c r="KA27" i="87" s="1"/>
  <c r="KA28" i="87" s="1"/>
  <c r="KA29" i="87" s="1"/>
  <c r="KB22" i="87"/>
  <c r="KB31" i="87" s="1"/>
  <c r="KB27" i="87" s="1"/>
  <c r="KB28" i="87" s="1"/>
  <c r="KB29" i="87" s="1"/>
  <c r="KC22" i="87"/>
  <c r="KC31" i="87" s="1"/>
  <c r="KC27" i="87" s="1"/>
  <c r="KC28" i="87" s="1"/>
  <c r="KC29" i="87" s="1"/>
  <c r="KD22" i="87"/>
  <c r="KD31" i="87" s="1"/>
  <c r="KD27" i="87" s="1"/>
  <c r="KD28" i="87" s="1"/>
  <c r="KD29" i="87" s="1"/>
  <c r="KE22" i="87"/>
  <c r="KE31" i="87" s="1"/>
  <c r="KE27" i="87" s="1"/>
  <c r="KE28" i="87" s="1"/>
  <c r="KE29" i="87" s="1"/>
  <c r="KF22" i="87"/>
  <c r="KF31" i="87" s="1"/>
  <c r="KF27" i="87" s="1"/>
  <c r="KF28" i="87" s="1"/>
  <c r="KF29" i="87" s="1"/>
  <c r="KG22" i="87"/>
  <c r="KG31" i="87" s="1"/>
  <c r="KG27" i="87" s="1"/>
  <c r="KG28" i="87" s="1"/>
  <c r="KG29" i="87" s="1"/>
  <c r="KH22" i="87"/>
  <c r="KH31" i="87" s="1"/>
  <c r="KH27" i="87" s="1"/>
  <c r="KH28" i="87" s="1"/>
  <c r="KH29" i="87" s="1"/>
  <c r="KI22" i="87"/>
  <c r="KI31" i="87" s="1"/>
  <c r="KJ22" i="87"/>
  <c r="KJ27" i="87" s="1"/>
  <c r="KJ28" i="87" s="1"/>
  <c r="KJ29" i="87" s="1"/>
  <c r="KK27" i="87"/>
  <c r="KK28" i="87" s="1"/>
  <c r="KK29" i="87" s="1"/>
  <c r="D22" i="87"/>
  <c r="E15" i="87"/>
  <c r="F15" i="87"/>
  <c r="G15" i="87"/>
  <c r="H15" i="87"/>
  <c r="I15" i="87"/>
  <c r="J15" i="87"/>
  <c r="J17" i="87" s="1"/>
  <c r="J18" i="87" s="1"/>
  <c r="K15" i="87"/>
  <c r="L15" i="87"/>
  <c r="M15" i="87"/>
  <c r="N15" i="87"/>
  <c r="O15" i="87"/>
  <c r="P15" i="87"/>
  <c r="Q15" i="87"/>
  <c r="R15" i="87"/>
  <c r="S15" i="87"/>
  <c r="T15" i="87"/>
  <c r="U15" i="87"/>
  <c r="V15" i="87"/>
  <c r="W15" i="87"/>
  <c r="X15" i="87"/>
  <c r="Y15" i="87"/>
  <c r="Z15" i="87"/>
  <c r="Z17" i="87" s="1"/>
  <c r="Z18" i="87" s="1"/>
  <c r="AA15" i="87"/>
  <c r="AB15" i="87"/>
  <c r="AC15" i="87"/>
  <c r="AD15" i="87"/>
  <c r="AE15" i="87"/>
  <c r="AF15" i="87"/>
  <c r="AG15" i="87"/>
  <c r="AH15" i="87"/>
  <c r="AH17" i="87" s="1"/>
  <c r="AH18" i="87" s="1"/>
  <c r="AI15" i="87"/>
  <c r="AJ15" i="87"/>
  <c r="AK15" i="87"/>
  <c r="AL15" i="87"/>
  <c r="AM15" i="87"/>
  <c r="AN15" i="87"/>
  <c r="AO15" i="87"/>
  <c r="AP15" i="87"/>
  <c r="AQ15" i="87"/>
  <c r="AR15" i="87"/>
  <c r="AS15" i="87"/>
  <c r="AT15" i="87"/>
  <c r="AU15" i="87"/>
  <c r="AV15" i="87"/>
  <c r="AW15" i="87"/>
  <c r="AX15" i="87"/>
  <c r="AY15" i="87"/>
  <c r="AZ15" i="87"/>
  <c r="BA15" i="87"/>
  <c r="BB15" i="87"/>
  <c r="BC15" i="87"/>
  <c r="BD15" i="87"/>
  <c r="BE15" i="87"/>
  <c r="BF15" i="87"/>
  <c r="BF17" i="87" s="1"/>
  <c r="BF18" i="87" s="1"/>
  <c r="BG15" i="87"/>
  <c r="BH15" i="87"/>
  <c r="BI15" i="87"/>
  <c r="BJ15" i="87"/>
  <c r="BK15" i="87"/>
  <c r="BL15" i="87"/>
  <c r="BM15" i="87"/>
  <c r="BN15" i="87"/>
  <c r="BN17" i="87" s="1"/>
  <c r="BN18" i="87" s="1"/>
  <c r="BO15" i="87"/>
  <c r="BP15" i="87"/>
  <c r="BQ15" i="87"/>
  <c r="BR15" i="87"/>
  <c r="BS15" i="87"/>
  <c r="BT15" i="87"/>
  <c r="BU15" i="87"/>
  <c r="BV15" i="87"/>
  <c r="BV17" i="87" s="1"/>
  <c r="BV18" i="87" s="1"/>
  <c r="BW15" i="87"/>
  <c r="BX15" i="87"/>
  <c r="BY15" i="87"/>
  <c r="BZ15" i="87"/>
  <c r="CA15" i="87"/>
  <c r="CB15" i="87"/>
  <c r="CC15" i="87"/>
  <c r="CD15" i="87"/>
  <c r="CD17" i="87" s="1"/>
  <c r="CD18" i="87" s="1"/>
  <c r="CE15" i="87"/>
  <c r="CF15" i="87"/>
  <c r="CG15" i="87"/>
  <c r="CH15" i="87"/>
  <c r="CI15" i="87"/>
  <c r="CJ15" i="87"/>
  <c r="CK15" i="87"/>
  <c r="CL15" i="87"/>
  <c r="CM15" i="87"/>
  <c r="CN15" i="87"/>
  <c r="CO15" i="87"/>
  <c r="CP15" i="87"/>
  <c r="CQ15" i="87"/>
  <c r="CR15" i="87"/>
  <c r="CS15" i="87"/>
  <c r="CT15" i="87"/>
  <c r="CT17" i="87" s="1"/>
  <c r="CT18" i="87" s="1"/>
  <c r="CU15" i="87"/>
  <c r="CV15" i="87"/>
  <c r="CW15" i="87"/>
  <c r="CX15" i="87"/>
  <c r="CY15" i="87"/>
  <c r="CZ15" i="87"/>
  <c r="DA15" i="87"/>
  <c r="DA17" i="87" s="1"/>
  <c r="DA18" i="87" s="1"/>
  <c r="DB15" i="87"/>
  <c r="DC15" i="87"/>
  <c r="DD15" i="87"/>
  <c r="DE15" i="87"/>
  <c r="DF15" i="87"/>
  <c r="DG15" i="87"/>
  <c r="DH15" i="87"/>
  <c r="DI15" i="87"/>
  <c r="DI17" i="87" s="1"/>
  <c r="DI18" i="87" s="1"/>
  <c r="DJ15" i="87"/>
  <c r="DJ17" i="87" s="1"/>
  <c r="DJ18" i="87" s="1"/>
  <c r="DK15" i="87"/>
  <c r="DL15" i="87"/>
  <c r="DM15" i="87"/>
  <c r="DN15" i="87"/>
  <c r="DO15" i="87"/>
  <c r="DP15" i="87"/>
  <c r="DQ15" i="87"/>
  <c r="DR15" i="87"/>
  <c r="DR17" i="87" s="1"/>
  <c r="DR18" i="87" s="1"/>
  <c r="DS15" i="87"/>
  <c r="DT15" i="87"/>
  <c r="DU15" i="87"/>
  <c r="DV15" i="87"/>
  <c r="DW15" i="87"/>
  <c r="DX15" i="87"/>
  <c r="DY15" i="87"/>
  <c r="DZ15" i="87"/>
  <c r="EA15" i="87"/>
  <c r="EB15" i="87"/>
  <c r="EC15" i="87"/>
  <c r="ED15" i="87"/>
  <c r="EE15" i="87"/>
  <c r="EF15" i="87"/>
  <c r="EG15" i="87"/>
  <c r="EH15" i="87"/>
  <c r="EI15" i="87"/>
  <c r="EJ15" i="87"/>
  <c r="EK15" i="87"/>
  <c r="EL15" i="87"/>
  <c r="EM15" i="87"/>
  <c r="EN15" i="87"/>
  <c r="EO15" i="87"/>
  <c r="EP15" i="87"/>
  <c r="EP17" i="87" s="1"/>
  <c r="EP18" i="87" s="1"/>
  <c r="EQ15" i="87"/>
  <c r="ER15" i="87"/>
  <c r="ES15" i="87"/>
  <c r="ET15" i="87"/>
  <c r="EU15" i="87"/>
  <c r="EV15" i="87"/>
  <c r="EW15" i="87"/>
  <c r="EW17" i="87" s="1"/>
  <c r="EW18" i="87" s="1"/>
  <c r="EX15" i="87"/>
  <c r="EX17" i="87" s="1"/>
  <c r="EX18" i="87" s="1"/>
  <c r="EY15" i="87"/>
  <c r="EZ15" i="87"/>
  <c r="FA15" i="87"/>
  <c r="FB15" i="87"/>
  <c r="FC15" i="87"/>
  <c r="FD15" i="87"/>
  <c r="FE15" i="87"/>
  <c r="FF15" i="87"/>
  <c r="FF17" i="87" s="1"/>
  <c r="FF18" i="87" s="1"/>
  <c r="FG15" i="87"/>
  <c r="FH15" i="87"/>
  <c r="FI15" i="87"/>
  <c r="FJ15" i="87"/>
  <c r="FK15" i="87"/>
  <c r="FL15" i="87"/>
  <c r="FM15" i="87"/>
  <c r="FN15" i="87"/>
  <c r="FO15" i="87"/>
  <c r="FP15" i="87"/>
  <c r="FQ15" i="87"/>
  <c r="FR15" i="87"/>
  <c r="FS15" i="87"/>
  <c r="FT15" i="87"/>
  <c r="FU15" i="87"/>
  <c r="FV15" i="87"/>
  <c r="FV17" i="87" s="1"/>
  <c r="FV18" i="87" s="1"/>
  <c r="FW15" i="87"/>
  <c r="FX15" i="87"/>
  <c r="FY15" i="87"/>
  <c r="FZ15" i="87"/>
  <c r="GA15" i="87"/>
  <c r="GB15" i="87"/>
  <c r="GC15" i="87"/>
  <c r="GD15" i="87"/>
  <c r="GD17" i="87" s="1"/>
  <c r="GD18" i="87" s="1"/>
  <c r="GE15" i="87"/>
  <c r="GF15" i="87"/>
  <c r="GG15" i="87"/>
  <c r="GH15" i="87"/>
  <c r="GI15" i="87"/>
  <c r="GJ15" i="87"/>
  <c r="GK15" i="87"/>
  <c r="GK17" i="87" s="1"/>
  <c r="GK18" i="87" s="1"/>
  <c r="GL15" i="87"/>
  <c r="GM15" i="87"/>
  <c r="GN15" i="87"/>
  <c r="GO15" i="87"/>
  <c r="GP15" i="87"/>
  <c r="GQ15" i="87"/>
  <c r="GR15" i="87"/>
  <c r="GS15" i="87"/>
  <c r="GT15" i="87"/>
  <c r="GU15" i="87"/>
  <c r="GV15" i="87"/>
  <c r="GW15" i="87"/>
  <c r="GX15" i="87"/>
  <c r="GY15" i="87"/>
  <c r="GZ15" i="87"/>
  <c r="HA15" i="87"/>
  <c r="HA17" i="87" s="1"/>
  <c r="HA18" i="87" s="1"/>
  <c r="HB15" i="87"/>
  <c r="HB17" i="87" s="1"/>
  <c r="HB18" i="87" s="1"/>
  <c r="HC15" i="87"/>
  <c r="HD15" i="87"/>
  <c r="HE15" i="87"/>
  <c r="HF15" i="87"/>
  <c r="HG15" i="87"/>
  <c r="HH15" i="87"/>
  <c r="HI15" i="87"/>
  <c r="HJ15" i="87"/>
  <c r="HK15" i="87"/>
  <c r="HL15" i="87"/>
  <c r="HM15" i="87"/>
  <c r="HN15" i="87"/>
  <c r="HO15" i="87"/>
  <c r="HP15" i="87"/>
  <c r="HQ15" i="87"/>
  <c r="HR15" i="87"/>
  <c r="HR17" i="87" s="1"/>
  <c r="HR18" i="87" s="1"/>
  <c r="HS15" i="87"/>
  <c r="HT15" i="87"/>
  <c r="HU15" i="87"/>
  <c r="HV15" i="87"/>
  <c r="HW15" i="87"/>
  <c r="HX15" i="87"/>
  <c r="HY15" i="87"/>
  <c r="HY17" i="87" s="1"/>
  <c r="HY18" i="87" s="1"/>
  <c r="HZ15" i="87"/>
  <c r="IA15" i="87"/>
  <c r="IB15" i="87"/>
  <c r="IC15" i="87"/>
  <c r="ID15" i="87"/>
  <c r="IE15" i="87"/>
  <c r="IF15" i="87"/>
  <c r="IG15" i="87"/>
  <c r="IH15" i="87"/>
  <c r="IH17" i="87" s="1"/>
  <c r="IH18" i="87" s="1"/>
  <c r="II15" i="87"/>
  <c r="IJ15" i="87"/>
  <c r="IK15" i="87"/>
  <c r="IL15" i="87"/>
  <c r="IM15" i="87"/>
  <c r="IN15" i="87"/>
  <c r="IO15" i="87"/>
  <c r="IP15" i="87"/>
  <c r="IP17" i="87" s="1"/>
  <c r="IP18" i="87" s="1"/>
  <c r="IQ15" i="87"/>
  <c r="IR15" i="87"/>
  <c r="IS15" i="87"/>
  <c r="IT15" i="87"/>
  <c r="IU15" i="87"/>
  <c r="IV15" i="87"/>
  <c r="IW15" i="87"/>
  <c r="IX15" i="87"/>
  <c r="IY15" i="87"/>
  <c r="IZ15" i="87"/>
  <c r="JA15" i="87"/>
  <c r="JB15" i="87"/>
  <c r="JC15" i="87"/>
  <c r="JD15" i="87"/>
  <c r="JE15" i="87"/>
  <c r="JF15" i="87"/>
  <c r="JG15" i="87"/>
  <c r="JH15" i="87"/>
  <c r="JI15" i="87"/>
  <c r="JJ15" i="87"/>
  <c r="JK15" i="87"/>
  <c r="JL15" i="87"/>
  <c r="JM15" i="87"/>
  <c r="JN15" i="87"/>
  <c r="JO15" i="87"/>
  <c r="JP15" i="87"/>
  <c r="JQ15" i="87"/>
  <c r="JR15" i="87"/>
  <c r="JS15" i="87"/>
  <c r="JT15" i="87"/>
  <c r="JU15" i="87"/>
  <c r="JV15" i="87"/>
  <c r="JV17" i="87" s="1"/>
  <c r="JV18" i="87" s="1"/>
  <c r="JW15" i="87"/>
  <c r="JX15" i="87"/>
  <c r="JY15" i="87"/>
  <c r="JZ15" i="87"/>
  <c r="KA15" i="87"/>
  <c r="KB15" i="87"/>
  <c r="KC15" i="87"/>
  <c r="KD15" i="87"/>
  <c r="KD17" i="87" s="1"/>
  <c r="KD18" i="87" s="1"/>
  <c r="KE15" i="87"/>
  <c r="KF15" i="87"/>
  <c r="KG15" i="87"/>
  <c r="KH15" i="87"/>
  <c r="KI15" i="87"/>
  <c r="E16" i="87"/>
  <c r="F16" i="87"/>
  <c r="F17" i="87" s="1"/>
  <c r="F18" i="87" s="1"/>
  <c r="G16" i="87"/>
  <c r="H16" i="87"/>
  <c r="I16" i="87"/>
  <c r="J16" i="87"/>
  <c r="K16" i="87"/>
  <c r="L16" i="87"/>
  <c r="M16" i="87"/>
  <c r="N16" i="87"/>
  <c r="N17" i="87" s="1"/>
  <c r="N18" i="87" s="1"/>
  <c r="O16" i="87"/>
  <c r="P16" i="87"/>
  <c r="Q16" i="87"/>
  <c r="R16" i="87"/>
  <c r="S16" i="87"/>
  <c r="T16" i="87"/>
  <c r="U16" i="87"/>
  <c r="V16" i="87"/>
  <c r="V17" i="87" s="1"/>
  <c r="V18" i="87" s="1"/>
  <c r="W16" i="87"/>
  <c r="X16" i="87"/>
  <c r="Y16" i="87"/>
  <c r="Z16" i="87"/>
  <c r="AA16" i="87"/>
  <c r="AB16" i="87"/>
  <c r="AC16" i="87"/>
  <c r="AD16" i="87"/>
  <c r="AD17" i="87" s="1"/>
  <c r="AD18" i="87" s="1"/>
  <c r="AE16" i="87"/>
  <c r="AF16" i="87"/>
  <c r="AG16" i="87"/>
  <c r="AH16" i="87"/>
  <c r="AI16" i="87"/>
  <c r="AJ16" i="87"/>
  <c r="AK16" i="87"/>
  <c r="AL16" i="87"/>
  <c r="AL17" i="87" s="1"/>
  <c r="AL18" i="87" s="1"/>
  <c r="AM16" i="87"/>
  <c r="AN16" i="87"/>
  <c r="AO16" i="87"/>
  <c r="AP16" i="87"/>
  <c r="AQ16" i="87"/>
  <c r="AR16" i="87"/>
  <c r="AS16" i="87"/>
  <c r="AT16" i="87"/>
  <c r="AT17" i="87" s="1"/>
  <c r="AT18" i="87" s="1"/>
  <c r="AU16" i="87"/>
  <c r="AV16" i="87"/>
  <c r="AW16" i="87"/>
  <c r="AX16" i="87"/>
  <c r="AY16" i="87"/>
  <c r="AZ16" i="87"/>
  <c r="BA16" i="87"/>
  <c r="BB16" i="87"/>
  <c r="BB17" i="87" s="1"/>
  <c r="BB18" i="87" s="1"/>
  <c r="BC16" i="87"/>
  <c r="BD16" i="87"/>
  <c r="BE16" i="87"/>
  <c r="BF16" i="87"/>
  <c r="BG16" i="87"/>
  <c r="BH16" i="87"/>
  <c r="BI16" i="87"/>
  <c r="BJ16" i="87"/>
  <c r="BJ17" i="87" s="1"/>
  <c r="BJ18" i="87" s="1"/>
  <c r="BK16" i="87"/>
  <c r="BL16" i="87"/>
  <c r="BM16" i="87"/>
  <c r="BN16" i="87"/>
  <c r="BO16" i="87"/>
  <c r="BP16" i="87"/>
  <c r="BQ16" i="87"/>
  <c r="BR16" i="87"/>
  <c r="BR17" i="87" s="1"/>
  <c r="BR18" i="87" s="1"/>
  <c r="BS16" i="87"/>
  <c r="BT16" i="87"/>
  <c r="BU16" i="87"/>
  <c r="BV16" i="87"/>
  <c r="BW16" i="87"/>
  <c r="BX16" i="87"/>
  <c r="BY16" i="87"/>
  <c r="BZ16" i="87"/>
  <c r="BZ17" i="87" s="1"/>
  <c r="BZ18" i="87" s="1"/>
  <c r="CA16" i="87"/>
  <c r="CB16" i="87"/>
  <c r="CC16" i="87"/>
  <c r="CD16" i="87"/>
  <c r="CE16" i="87"/>
  <c r="CF16" i="87"/>
  <c r="CG16" i="87"/>
  <c r="CH16" i="87"/>
  <c r="CH17" i="87" s="1"/>
  <c r="CH18" i="87" s="1"/>
  <c r="CI16" i="87"/>
  <c r="CJ16" i="87"/>
  <c r="CK16" i="87"/>
  <c r="CL16" i="87"/>
  <c r="CM16" i="87"/>
  <c r="CN16" i="87"/>
  <c r="CO16" i="87"/>
  <c r="CP16" i="87"/>
  <c r="CP17" i="87" s="1"/>
  <c r="CP18" i="87" s="1"/>
  <c r="CQ16" i="87"/>
  <c r="CR16" i="87"/>
  <c r="CS16" i="87"/>
  <c r="CT16" i="87"/>
  <c r="CU16" i="87"/>
  <c r="CV16" i="87"/>
  <c r="CW16" i="87"/>
  <c r="CX16" i="87"/>
  <c r="CX17" i="87" s="1"/>
  <c r="CX18" i="87" s="1"/>
  <c r="CY16" i="87"/>
  <c r="CZ16" i="87"/>
  <c r="DA16" i="87"/>
  <c r="DB16" i="87"/>
  <c r="DC16" i="87"/>
  <c r="DD16" i="87"/>
  <c r="DE16" i="87"/>
  <c r="DF16" i="87"/>
  <c r="DF17" i="87" s="1"/>
  <c r="DF18" i="87" s="1"/>
  <c r="DG16" i="87"/>
  <c r="DH16" i="87"/>
  <c r="DI16" i="87"/>
  <c r="DJ16" i="87"/>
  <c r="DK16" i="87"/>
  <c r="DL16" i="87"/>
  <c r="DM16" i="87"/>
  <c r="DN16" i="87"/>
  <c r="DN17" i="87" s="1"/>
  <c r="DN18" i="87" s="1"/>
  <c r="DO16" i="87"/>
  <c r="DP16" i="87"/>
  <c r="DQ16" i="87"/>
  <c r="DR16" i="87"/>
  <c r="DS16" i="87"/>
  <c r="DT16" i="87"/>
  <c r="DU16" i="87"/>
  <c r="DV16" i="87"/>
  <c r="DV17" i="87" s="1"/>
  <c r="DV18" i="87" s="1"/>
  <c r="DW16" i="87"/>
  <c r="DX16" i="87"/>
  <c r="DY16" i="87"/>
  <c r="DZ16" i="87"/>
  <c r="EA16" i="87"/>
  <c r="EB16" i="87"/>
  <c r="EC16" i="87"/>
  <c r="ED16" i="87"/>
  <c r="ED17" i="87" s="1"/>
  <c r="ED18" i="87" s="1"/>
  <c r="EE16" i="87"/>
  <c r="EF16" i="87"/>
  <c r="EG16" i="87"/>
  <c r="EH16" i="87"/>
  <c r="EI16" i="87"/>
  <c r="EJ16" i="87"/>
  <c r="EK16" i="87"/>
  <c r="EL16" i="87"/>
  <c r="EL17" i="87" s="1"/>
  <c r="EL18" i="87" s="1"/>
  <c r="EM16" i="87"/>
  <c r="EN16" i="87"/>
  <c r="EO16" i="87"/>
  <c r="EP16" i="87"/>
  <c r="EQ16" i="87"/>
  <c r="ER16" i="87"/>
  <c r="ES16" i="87"/>
  <c r="ET16" i="87"/>
  <c r="ET17" i="87" s="1"/>
  <c r="ET18" i="87" s="1"/>
  <c r="EU16" i="87"/>
  <c r="EV16" i="87"/>
  <c r="EW16" i="87"/>
  <c r="EX16" i="87"/>
  <c r="EY16" i="87"/>
  <c r="EZ16" i="87"/>
  <c r="FA16" i="87"/>
  <c r="FB16" i="87"/>
  <c r="FB17" i="87" s="1"/>
  <c r="FB18" i="87" s="1"/>
  <c r="FC16" i="87"/>
  <c r="FD16" i="87"/>
  <c r="FE16" i="87"/>
  <c r="FF16" i="87"/>
  <c r="FG16" i="87"/>
  <c r="FH16" i="87"/>
  <c r="FI16" i="87"/>
  <c r="FJ16" i="87"/>
  <c r="FJ17" i="87" s="1"/>
  <c r="FJ18" i="87" s="1"/>
  <c r="FK16" i="87"/>
  <c r="FL16" i="87"/>
  <c r="FM16" i="87"/>
  <c r="FN16" i="87"/>
  <c r="FO16" i="87"/>
  <c r="FP16" i="87"/>
  <c r="FQ16" i="87"/>
  <c r="FR16" i="87"/>
  <c r="FR17" i="87" s="1"/>
  <c r="FR18" i="87" s="1"/>
  <c r="FS16" i="87"/>
  <c r="FT16" i="87"/>
  <c r="FU16" i="87"/>
  <c r="FV16" i="87"/>
  <c r="FW16" i="87"/>
  <c r="FX16" i="87"/>
  <c r="FY16" i="87"/>
  <c r="FZ16" i="87"/>
  <c r="FZ17" i="87" s="1"/>
  <c r="FZ18" i="87" s="1"/>
  <c r="GA16" i="87"/>
  <c r="GB16" i="87"/>
  <c r="GC16" i="87"/>
  <c r="GD16" i="87"/>
  <c r="GE16" i="87"/>
  <c r="GF16" i="87"/>
  <c r="GG16" i="87"/>
  <c r="GH16" i="87"/>
  <c r="GH17" i="87" s="1"/>
  <c r="GH18" i="87" s="1"/>
  <c r="GI16" i="87"/>
  <c r="GJ16" i="87"/>
  <c r="GK16" i="87"/>
  <c r="GL16" i="87"/>
  <c r="GM16" i="87"/>
  <c r="GN16" i="87"/>
  <c r="GO16" i="87"/>
  <c r="GP16" i="87"/>
  <c r="GP17" i="87" s="1"/>
  <c r="GP18" i="87" s="1"/>
  <c r="GQ16" i="87"/>
  <c r="GR16" i="87"/>
  <c r="GS16" i="87"/>
  <c r="GT16" i="87"/>
  <c r="GU16" i="87"/>
  <c r="GV16" i="87"/>
  <c r="GW16" i="87"/>
  <c r="GX16" i="87"/>
  <c r="GX17" i="87" s="1"/>
  <c r="GX18" i="87" s="1"/>
  <c r="GY16" i="87"/>
  <c r="GZ16" i="87"/>
  <c r="HA16" i="87"/>
  <c r="HB16" i="87"/>
  <c r="HC16" i="87"/>
  <c r="HD16" i="87"/>
  <c r="HE16" i="87"/>
  <c r="HF16" i="87"/>
  <c r="HF17" i="87" s="1"/>
  <c r="HF18" i="87" s="1"/>
  <c r="HG16" i="87"/>
  <c r="HH16" i="87"/>
  <c r="HI16" i="87"/>
  <c r="HJ16" i="87"/>
  <c r="HK16" i="87"/>
  <c r="HL16" i="87"/>
  <c r="HM16" i="87"/>
  <c r="HN16" i="87"/>
  <c r="HN17" i="87" s="1"/>
  <c r="HN18" i="87" s="1"/>
  <c r="HO16" i="87"/>
  <c r="HP16" i="87"/>
  <c r="HQ16" i="87"/>
  <c r="HR16" i="87"/>
  <c r="HS16" i="87"/>
  <c r="HT16" i="87"/>
  <c r="HU16" i="87"/>
  <c r="HV16" i="87"/>
  <c r="HV17" i="87" s="1"/>
  <c r="HV18" i="87" s="1"/>
  <c r="HW16" i="87"/>
  <c r="HX16" i="87"/>
  <c r="HY16" i="87"/>
  <c r="HZ16" i="87"/>
  <c r="IA16" i="87"/>
  <c r="IB16" i="87"/>
  <c r="IC16" i="87"/>
  <c r="ID16" i="87"/>
  <c r="ID17" i="87" s="1"/>
  <c r="ID18" i="87" s="1"/>
  <c r="IE16" i="87"/>
  <c r="IF16" i="87"/>
  <c r="IG16" i="87"/>
  <c r="IH16" i="87"/>
  <c r="II16" i="87"/>
  <c r="IJ16" i="87"/>
  <c r="IK16" i="87"/>
  <c r="IL16" i="87"/>
  <c r="IL17" i="87" s="1"/>
  <c r="IL18" i="87" s="1"/>
  <c r="IM16" i="87"/>
  <c r="IN16" i="87"/>
  <c r="IO16" i="87"/>
  <c r="IP16" i="87"/>
  <c r="IQ16" i="87"/>
  <c r="IR16" i="87"/>
  <c r="IS16" i="87"/>
  <c r="IT16" i="87"/>
  <c r="IT17" i="87" s="1"/>
  <c r="IT18" i="87" s="1"/>
  <c r="IU16" i="87"/>
  <c r="IU17" i="87" s="1"/>
  <c r="IU18" i="87" s="1"/>
  <c r="IV16" i="87"/>
  <c r="IW16" i="87"/>
  <c r="IX16" i="87"/>
  <c r="IY16" i="87"/>
  <c r="IZ16" i="87"/>
  <c r="JA16" i="87"/>
  <c r="JB16" i="87"/>
  <c r="JB17" i="87" s="1"/>
  <c r="JB18" i="87" s="1"/>
  <c r="JC16" i="87"/>
  <c r="JC17" i="87" s="1"/>
  <c r="JC18" i="87" s="1"/>
  <c r="JD16" i="87"/>
  <c r="JE16" i="87"/>
  <c r="JF16" i="87"/>
  <c r="JG16" i="87"/>
  <c r="JH16" i="87"/>
  <c r="JI16" i="87"/>
  <c r="JJ16" i="87"/>
  <c r="JJ17" i="87" s="1"/>
  <c r="JJ18" i="87" s="1"/>
  <c r="JK16" i="87"/>
  <c r="JK17" i="87" s="1"/>
  <c r="JK18" i="87" s="1"/>
  <c r="JL16" i="87"/>
  <c r="JM16" i="87"/>
  <c r="JN16" i="87"/>
  <c r="JO16" i="87"/>
  <c r="JP16" i="87"/>
  <c r="JQ16" i="87"/>
  <c r="JR16" i="87"/>
  <c r="JR17" i="87" s="1"/>
  <c r="JR18" i="87" s="1"/>
  <c r="JS16" i="87"/>
  <c r="JS17" i="87" s="1"/>
  <c r="JS18" i="87" s="1"/>
  <c r="JT16" i="87"/>
  <c r="JU16" i="87"/>
  <c r="JV16" i="87"/>
  <c r="JW16" i="87"/>
  <c r="JX16" i="87"/>
  <c r="JY16" i="87"/>
  <c r="JZ16" i="87"/>
  <c r="JZ17" i="87" s="1"/>
  <c r="JZ18" i="87" s="1"/>
  <c r="KA16" i="87"/>
  <c r="KA17" i="87" s="1"/>
  <c r="KA18" i="87" s="1"/>
  <c r="KB16" i="87"/>
  <c r="KC16" i="87"/>
  <c r="KD16" i="87"/>
  <c r="KE16" i="87"/>
  <c r="KF16" i="87"/>
  <c r="KG16" i="87"/>
  <c r="KH16" i="87"/>
  <c r="KH17" i="87" s="1"/>
  <c r="KH18" i="87" s="1"/>
  <c r="KI16" i="87"/>
  <c r="I17" i="87"/>
  <c r="I18" i="87" s="1"/>
  <c r="Q17" i="87"/>
  <c r="Q18" i="87" s="1"/>
  <c r="R17" i="87"/>
  <c r="R18" i="87" s="1"/>
  <c r="X17" i="87"/>
  <c r="X18" i="87" s="1"/>
  <c r="Y17" i="87"/>
  <c r="Y18" i="87" s="1"/>
  <c r="AO17" i="87"/>
  <c r="AO18" i="87" s="1"/>
  <c r="AV17" i="87"/>
  <c r="AV18" i="87" s="1"/>
  <c r="AW17" i="87"/>
  <c r="AW18" i="87" s="1"/>
  <c r="AX17" i="87"/>
  <c r="AX18" i="87" s="1"/>
  <c r="BM17" i="87"/>
  <c r="BM18" i="87" s="1"/>
  <c r="CC17" i="87"/>
  <c r="CC18" i="87" s="1"/>
  <c r="CK17" i="87"/>
  <c r="CK18" i="87" s="1"/>
  <c r="CL17" i="87"/>
  <c r="CL18" i="87" s="1"/>
  <c r="CS17" i="87"/>
  <c r="CS18" i="87" s="1"/>
  <c r="DQ17" i="87"/>
  <c r="DQ18" i="87" s="1"/>
  <c r="DY17" i="87"/>
  <c r="DY18" i="87" s="1"/>
  <c r="EG17" i="87"/>
  <c r="EG18" i="87" s="1"/>
  <c r="FE17" i="87"/>
  <c r="FE18" i="87" s="1"/>
  <c r="FM17" i="87"/>
  <c r="FM18" i="87" s="1"/>
  <c r="FU17" i="87"/>
  <c r="FU18" i="87" s="1"/>
  <c r="GC17" i="87"/>
  <c r="GC18" i="87" s="1"/>
  <c r="GS17" i="87"/>
  <c r="HJ17" i="87"/>
  <c r="HJ18" i="87" s="1"/>
  <c r="HQ17" i="87"/>
  <c r="HQ18" i="87" s="1"/>
  <c r="IO17" i="87"/>
  <c r="IO18" i="87" s="1"/>
  <c r="IW17" i="87"/>
  <c r="IW18" i="87" s="1"/>
  <c r="JN17" i="87"/>
  <c r="JN18" i="87" s="1"/>
  <c r="JU17" i="87"/>
  <c r="JU18" i="87" s="1"/>
  <c r="D16" i="87"/>
  <c r="D15" i="87"/>
  <c r="E14" i="87"/>
  <c r="F14" i="87"/>
  <c r="G14" i="87"/>
  <c r="H14" i="87"/>
  <c r="I14" i="87"/>
  <c r="J14" i="87"/>
  <c r="K14" i="87"/>
  <c r="L14" i="87"/>
  <c r="M14" i="87"/>
  <c r="N14" i="87"/>
  <c r="O14" i="87"/>
  <c r="P14" i="87"/>
  <c r="Q14" i="87"/>
  <c r="R14" i="87"/>
  <c r="S14" i="87"/>
  <c r="T14" i="87"/>
  <c r="U14" i="87"/>
  <c r="V14" i="87"/>
  <c r="W14" i="87"/>
  <c r="X14" i="87"/>
  <c r="Y14" i="87"/>
  <c r="Z14" i="87"/>
  <c r="AA14" i="87"/>
  <c r="AB14" i="87"/>
  <c r="AC14" i="87"/>
  <c r="AD14" i="87"/>
  <c r="AE14" i="87"/>
  <c r="AF14" i="87"/>
  <c r="AG14" i="87"/>
  <c r="AH14" i="87"/>
  <c r="AI14" i="87"/>
  <c r="AJ14" i="87"/>
  <c r="AK14" i="87"/>
  <c r="AL14" i="87"/>
  <c r="AM14" i="87"/>
  <c r="AN14" i="87"/>
  <c r="AO14" i="87"/>
  <c r="AP14" i="87"/>
  <c r="AQ14" i="87"/>
  <c r="AR14" i="87"/>
  <c r="AS14" i="87"/>
  <c r="AT14" i="87"/>
  <c r="AU14" i="87"/>
  <c r="AV14" i="87"/>
  <c r="AW14" i="87"/>
  <c r="AX14" i="87"/>
  <c r="AY14" i="87"/>
  <c r="AZ14" i="87"/>
  <c r="BA14" i="87"/>
  <c r="BB14" i="87"/>
  <c r="BC14" i="87"/>
  <c r="BD14" i="87"/>
  <c r="BE14" i="87"/>
  <c r="BF14" i="87"/>
  <c r="BG14" i="87"/>
  <c r="BH14" i="87"/>
  <c r="BI14" i="87"/>
  <c r="BJ14" i="87"/>
  <c r="BK14" i="87"/>
  <c r="BL14" i="87"/>
  <c r="BM14" i="87"/>
  <c r="BN14" i="87"/>
  <c r="BO14" i="87"/>
  <c r="BP14" i="87"/>
  <c r="BQ14" i="87"/>
  <c r="BR14" i="87"/>
  <c r="BS14" i="87"/>
  <c r="BT14" i="87"/>
  <c r="BU14" i="87"/>
  <c r="BV14" i="87"/>
  <c r="BW14" i="87"/>
  <c r="BX14" i="87"/>
  <c r="BY14" i="87"/>
  <c r="BZ14" i="87"/>
  <c r="CA14" i="87"/>
  <c r="CB14" i="87"/>
  <c r="CC14" i="87"/>
  <c r="CD14" i="87"/>
  <c r="CE14" i="87"/>
  <c r="CF14" i="87"/>
  <c r="CG14" i="87"/>
  <c r="CH14" i="87"/>
  <c r="CI14" i="87"/>
  <c r="CJ14" i="87"/>
  <c r="CK14" i="87"/>
  <c r="CL14" i="87"/>
  <c r="CM14" i="87"/>
  <c r="CN14" i="87"/>
  <c r="CO14" i="87"/>
  <c r="CP14" i="87"/>
  <c r="CQ14" i="87"/>
  <c r="CR14" i="87"/>
  <c r="CS14" i="87"/>
  <c r="CT14" i="87"/>
  <c r="CU14" i="87"/>
  <c r="CV14" i="87"/>
  <c r="CW14" i="87"/>
  <c r="CX14" i="87"/>
  <c r="CY14" i="87"/>
  <c r="CZ14" i="87"/>
  <c r="DA14" i="87"/>
  <c r="DB14" i="87"/>
  <c r="DC14" i="87"/>
  <c r="DD14" i="87"/>
  <c r="DE14" i="87"/>
  <c r="DF14" i="87"/>
  <c r="DG14" i="87"/>
  <c r="DH14" i="87"/>
  <c r="DI14" i="87"/>
  <c r="DJ14" i="87"/>
  <c r="DK14" i="87"/>
  <c r="DL14" i="87"/>
  <c r="DM14" i="87"/>
  <c r="DN14" i="87"/>
  <c r="DO14" i="87"/>
  <c r="DP14" i="87"/>
  <c r="DQ14" i="87"/>
  <c r="DR14" i="87"/>
  <c r="DS14" i="87"/>
  <c r="DT14" i="87"/>
  <c r="DU14" i="87"/>
  <c r="DV14" i="87"/>
  <c r="DW14" i="87"/>
  <c r="DX14" i="87"/>
  <c r="DY14" i="87"/>
  <c r="DZ14" i="87"/>
  <c r="EA14" i="87"/>
  <c r="EB14" i="87"/>
  <c r="EC14" i="87"/>
  <c r="ED14" i="87"/>
  <c r="EE14" i="87"/>
  <c r="EF14" i="87"/>
  <c r="EG14" i="87"/>
  <c r="EH14" i="87"/>
  <c r="EI14" i="87"/>
  <c r="EJ14" i="87"/>
  <c r="EK14" i="87"/>
  <c r="EL14" i="87"/>
  <c r="EM14" i="87"/>
  <c r="EN14" i="87"/>
  <c r="EO14" i="87"/>
  <c r="EP14" i="87"/>
  <c r="EQ14" i="87"/>
  <c r="ER14" i="87"/>
  <c r="ES14" i="87"/>
  <c r="ET14" i="87"/>
  <c r="EU14" i="87"/>
  <c r="EV14" i="87"/>
  <c r="EW14" i="87"/>
  <c r="EX14" i="87"/>
  <c r="EY14" i="87"/>
  <c r="EZ14" i="87"/>
  <c r="FA14" i="87"/>
  <c r="FB14" i="87"/>
  <c r="FC14" i="87"/>
  <c r="FD14" i="87"/>
  <c r="FE14" i="87"/>
  <c r="FF14" i="87"/>
  <c r="FG14" i="87"/>
  <c r="FH14" i="87"/>
  <c r="FI14" i="87"/>
  <c r="FJ14" i="87"/>
  <c r="FK14" i="87"/>
  <c r="FL14" i="87"/>
  <c r="FM14" i="87"/>
  <c r="FN14" i="87"/>
  <c r="FO14" i="87"/>
  <c r="FP14" i="87"/>
  <c r="FQ14" i="87"/>
  <c r="FR14" i="87"/>
  <c r="FS14" i="87"/>
  <c r="FT14" i="87"/>
  <c r="FU14" i="87"/>
  <c r="FV14" i="87"/>
  <c r="FW14" i="87"/>
  <c r="FX14" i="87"/>
  <c r="FY14" i="87"/>
  <c r="FZ14" i="87"/>
  <c r="GA14" i="87"/>
  <c r="GB14" i="87"/>
  <c r="GC14" i="87"/>
  <c r="GD14" i="87"/>
  <c r="GE14" i="87"/>
  <c r="GF14" i="87"/>
  <c r="GG14" i="87"/>
  <c r="GH14" i="87"/>
  <c r="GI14" i="87"/>
  <c r="GJ14" i="87"/>
  <c r="GK14" i="87"/>
  <c r="GL14" i="87"/>
  <c r="GM14" i="87"/>
  <c r="GN14" i="87"/>
  <c r="GO14" i="87"/>
  <c r="GP14" i="87"/>
  <c r="GQ14" i="87"/>
  <c r="GR14" i="87"/>
  <c r="GS14" i="87"/>
  <c r="GT14" i="87"/>
  <c r="GU14" i="87"/>
  <c r="GV14" i="87"/>
  <c r="GW14" i="87"/>
  <c r="GX14" i="87"/>
  <c r="GY14" i="87"/>
  <c r="GZ14" i="87"/>
  <c r="HA14" i="87"/>
  <c r="HB14" i="87"/>
  <c r="HC14" i="87"/>
  <c r="HD14" i="87"/>
  <c r="HE14" i="87"/>
  <c r="HF14" i="87"/>
  <c r="HG14" i="87"/>
  <c r="HH14" i="87"/>
  <c r="HI14" i="87"/>
  <c r="HJ14" i="87"/>
  <c r="HK14" i="87"/>
  <c r="HL14" i="87"/>
  <c r="HM14" i="87"/>
  <c r="HN14" i="87"/>
  <c r="HO14" i="87"/>
  <c r="HP14" i="87"/>
  <c r="HQ14" i="87"/>
  <c r="HR14" i="87"/>
  <c r="HS14" i="87"/>
  <c r="HT14" i="87"/>
  <c r="HU14" i="87"/>
  <c r="HV14" i="87"/>
  <c r="HW14" i="87"/>
  <c r="HX14" i="87"/>
  <c r="HY14" i="87"/>
  <c r="HZ14" i="87"/>
  <c r="IA14" i="87"/>
  <c r="IB14" i="87"/>
  <c r="IC14" i="87"/>
  <c r="ID14" i="87"/>
  <c r="IE14" i="87"/>
  <c r="IF14" i="87"/>
  <c r="IG14" i="87"/>
  <c r="IH14" i="87"/>
  <c r="II14" i="87"/>
  <c r="IJ14" i="87"/>
  <c r="IK14" i="87"/>
  <c r="IL14" i="87"/>
  <c r="IM14" i="87"/>
  <c r="IN14" i="87"/>
  <c r="IO14" i="87"/>
  <c r="IP14" i="87"/>
  <c r="IQ14" i="87"/>
  <c r="IR14" i="87"/>
  <c r="IS14" i="87"/>
  <c r="IT14" i="87"/>
  <c r="IU14" i="87"/>
  <c r="IV14" i="87"/>
  <c r="IW14" i="87"/>
  <c r="IX14" i="87"/>
  <c r="IY14" i="87"/>
  <c r="IZ14" i="87"/>
  <c r="JA14" i="87"/>
  <c r="JB14" i="87"/>
  <c r="JC14" i="87"/>
  <c r="JD14" i="87"/>
  <c r="JE14" i="87"/>
  <c r="JF14" i="87"/>
  <c r="JG14" i="87"/>
  <c r="JH14" i="87"/>
  <c r="JI14" i="87"/>
  <c r="JJ14" i="87"/>
  <c r="JK14" i="87"/>
  <c r="JL14" i="87"/>
  <c r="JM14" i="87"/>
  <c r="JN14" i="87"/>
  <c r="JO14" i="87"/>
  <c r="JP14" i="87"/>
  <c r="JQ14" i="87"/>
  <c r="JR14" i="87"/>
  <c r="JS14" i="87"/>
  <c r="JT14" i="87"/>
  <c r="JU14" i="87"/>
  <c r="JV14" i="87"/>
  <c r="JW14" i="87"/>
  <c r="JX14" i="87"/>
  <c r="JY14" i="87"/>
  <c r="JZ14" i="87"/>
  <c r="KA14" i="87"/>
  <c r="KB14" i="87"/>
  <c r="KC14" i="87"/>
  <c r="KD14" i="87"/>
  <c r="KE14" i="87"/>
  <c r="KF14" i="87"/>
  <c r="KG14" i="87"/>
  <c r="KH14" i="87"/>
  <c r="KI14" i="87"/>
  <c r="KJ14" i="87"/>
  <c r="KK14" i="87"/>
  <c r="D14" i="87"/>
  <c r="FR10" i="87"/>
  <c r="FT10" i="87"/>
  <c r="FU10" i="87"/>
  <c r="FV10" i="87"/>
  <c r="FW10" i="87"/>
  <c r="FX10" i="87"/>
  <c r="FY10" i="87"/>
  <c r="FZ10" i="87"/>
  <c r="GA10" i="87"/>
  <c r="GB10" i="87"/>
  <c r="GC10" i="87"/>
  <c r="GD10" i="87"/>
  <c r="GE10" i="87"/>
  <c r="GF10" i="87"/>
  <c r="GG10" i="87"/>
  <c r="GH10" i="87"/>
  <c r="GI10" i="87"/>
  <c r="GJ10" i="87"/>
  <c r="GK10" i="87"/>
  <c r="GL10" i="87"/>
  <c r="GM10" i="87"/>
  <c r="GN10" i="87"/>
  <c r="GO10" i="87"/>
  <c r="GP10" i="87"/>
  <c r="GQ10" i="87"/>
  <c r="GR10" i="87"/>
  <c r="GS10" i="87"/>
  <c r="GT10" i="87"/>
  <c r="GU10" i="87"/>
  <c r="GV10" i="87"/>
  <c r="GW10" i="87"/>
  <c r="GX10" i="87"/>
  <c r="GY10" i="87"/>
  <c r="GZ10" i="87"/>
  <c r="HA10" i="87"/>
  <c r="HB10" i="87"/>
  <c r="HC10" i="87"/>
  <c r="HD10" i="87"/>
  <c r="HE10" i="87"/>
  <c r="HF10" i="87"/>
  <c r="HG10" i="87"/>
  <c r="HH10" i="87"/>
  <c r="HI10" i="87"/>
  <c r="HJ10" i="87"/>
  <c r="HK10" i="87"/>
  <c r="HL10" i="87"/>
  <c r="HM10" i="87"/>
  <c r="HN10" i="87"/>
  <c r="HO10" i="87"/>
  <c r="HP10" i="87"/>
  <c r="HQ10" i="87"/>
  <c r="HR10" i="87"/>
  <c r="HS10" i="87"/>
  <c r="HT10" i="87"/>
  <c r="HU10" i="87"/>
  <c r="HV10" i="87"/>
  <c r="HW10" i="87"/>
  <c r="JH8" i="87"/>
  <c r="JX8" i="87"/>
  <c r="GN6" i="87"/>
  <c r="GN8" i="87" s="1"/>
  <c r="KJ6" i="87"/>
  <c r="KJ8" i="87" s="1"/>
  <c r="KI8" i="87"/>
  <c r="KH6" i="87"/>
  <c r="KH8" i="87" s="1"/>
  <c r="KG6" i="87"/>
  <c r="KG8" i="87" s="1"/>
  <c r="KF6" i="87"/>
  <c r="KF8" i="87" s="1"/>
  <c r="KE6" i="87"/>
  <c r="KE8" i="87" s="1"/>
  <c r="KD6" i="87"/>
  <c r="KD8" i="87" s="1"/>
  <c r="KC6" i="87"/>
  <c r="KC8" i="87" s="1"/>
  <c r="KB6" i="87"/>
  <c r="KB8" i="87" s="1"/>
  <c r="KA6" i="87"/>
  <c r="KA8" i="87" s="1"/>
  <c r="JZ6" i="87"/>
  <c r="JZ8" i="87" s="1"/>
  <c r="JY6" i="87"/>
  <c r="JY8" i="87" s="1"/>
  <c r="JX6" i="87"/>
  <c r="JW6" i="87"/>
  <c r="JW8" i="87" s="1"/>
  <c r="JV6" i="87"/>
  <c r="JV8" i="87" s="1"/>
  <c r="JU6" i="87"/>
  <c r="JU8" i="87" s="1"/>
  <c r="JT6" i="87"/>
  <c r="JT8" i="87" s="1"/>
  <c r="JS6" i="87"/>
  <c r="JS8" i="87" s="1"/>
  <c r="JR6" i="87"/>
  <c r="JR8" i="87" s="1"/>
  <c r="JQ6" i="87"/>
  <c r="JQ8" i="87" s="1"/>
  <c r="JP6" i="87"/>
  <c r="JP8" i="87" s="1"/>
  <c r="JO6" i="87"/>
  <c r="JO8" i="87" s="1"/>
  <c r="JN6" i="87"/>
  <c r="JN8" i="87" s="1"/>
  <c r="JM6" i="87"/>
  <c r="JM8" i="87" s="1"/>
  <c r="JL6" i="87"/>
  <c r="JL8" i="87" s="1"/>
  <c r="JK6" i="87"/>
  <c r="JK8" i="87" s="1"/>
  <c r="JJ6" i="87"/>
  <c r="JJ8" i="87" s="1"/>
  <c r="JI6" i="87"/>
  <c r="JI8" i="87" s="1"/>
  <c r="JH6" i="87"/>
  <c r="JG6" i="87"/>
  <c r="JG8" i="87" s="1"/>
  <c r="JF6" i="87"/>
  <c r="JF8" i="87" s="1"/>
  <c r="JE6" i="87"/>
  <c r="JE8" i="87" s="1"/>
  <c r="JD6" i="87"/>
  <c r="JD8" i="87" s="1"/>
  <c r="JC6" i="87"/>
  <c r="JC8" i="87" s="1"/>
  <c r="JB6" i="87"/>
  <c r="JB8" i="87" s="1"/>
  <c r="JA6" i="87"/>
  <c r="JA8" i="87" s="1"/>
  <c r="IZ6" i="87"/>
  <c r="IZ8" i="87" s="1"/>
  <c r="IY6" i="87"/>
  <c r="IY8" i="87" s="1"/>
  <c r="IX6" i="87"/>
  <c r="IX8" i="87" s="1"/>
  <c r="IW6" i="87"/>
  <c r="IW8" i="87" s="1"/>
  <c r="IV6" i="87"/>
  <c r="IV8" i="87" s="1"/>
  <c r="IU6" i="87"/>
  <c r="IU8" i="87" s="1"/>
  <c r="IT6" i="87"/>
  <c r="IT8" i="87" s="1"/>
  <c r="IS6" i="87"/>
  <c r="IS8" i="87" s="1"/>
  <c r="IR6" i="87"/>
  <c r="IR8" i="87" s="1"/>
  <c r="IQ6" i="87"/>
  <c r="IQ8" i="87" s="1"/>
  <c r="IP6" i="87"/>
  <c r="IP8" i="87" s="1"/>
  <c r="IO6" i="87"/>
  <c r="IO8" i="87" s="1"/>
  <c r="IN6" i="87"/>
  <c r="IN8" i="87" s="1"/>
  <c r="IM6" i="87"/>
  <c r="IM8" i="87" s="1"/>
  <c r="IL6" i="87"/>
  <c r="IL8" i="87" s="1"/>
  <c r="IK6" i="87"/>
  <c r="IK8" i="87" s="1"/>
  <c r="IJ6" i="87"/>
  <c r="IJ8" i="87" s="1"/>
  <c r="II6" i="87"/>
  <c r="II8" i="87" s="1"/>
  <c r="IH6" i="87"/>
  <c r="IH8" i="87" s="1"/>
  <c r="IG6" i="87"/>
  <c r="IG8" i="87" s="1"/>
  <c r="IF6" i="87"/>
  <c r="IF8" i="87" s="1"/>
  <c r="IE6" i="87"/>
  <c r="IE8" i="87" s="1"/>
  <c r="ID6" i="87"/>
  <c r="ID8" i="87" s="1"/>
  <c r="IC6" i="87"/>
  <c r="IC8" i="87" s="1"/>
  <c r="IB6" i="87"/>
  <c r="IB8" i="87" s="1"/>
  <c r="IA6" i="87"/>
  <c r="IA8" i="87" s="1"/>
  <c r="HZ6" i="87"/>
  <c r="HZ8" i="87" s="1"/>
  <c r="HY6" i="87"/>
  <c r="HY8" i="87" s="1"/>
  <c r="HX6" i="87"/>
  <c r="HX8" i="87" s="1"/>
  <c r="HW6" i="87"/>
  <c r="HW8" i="87" s="1"/>
  <c r="HV6" i="87"/>
  <c r="HV8" i="87" s="1"/>
  <c r="HU6" i="87"/>
  <c r="HU8" i="87" s="1"/>
  <c r="HT6" i="87"/>
  <c r="HT8" i="87" s="1"/>
  <c r="HS6" i="87"/>
  <c r="HS8" i="87" s="1"/>
  <c r="HR6" i="87"/>
  <c r="HR8" i="87" s="1"/>
  <c r="HQ6" i="87"/>
  <c r="HQ8" i="87" s="1"/>
  <c r="HP6" i="87"/>
  <c r="HP8" i="87" s="1"/>
  <c r="HO6" i="87"/>
  <c r="HO8" i="87" s="1"/>
  <c r="HN6" i="87"/>
  <c r="HN8" i="87" s="1"/>
  <c r="HM6" i="87"/>
  <c r="HM8" i="87" s="1"/>
  <c r="HL6" i="87"/>
  <c r="HL8" i="87" s="1"/>
  <c r="HK6" i="87"/>
  <c r="HK8" i="87" s="1"/>
  <c r="HJ6" i="87"/>
  <c r="HJ8" i="87" s="1"/>
  <c r="HI6" i="87"/>
  <c r="HI8" i="87" s="1"/>
  <c r="HH6" i="87"/>
  <c r="HH8" i="87" s="1"/>
  <c r="HG6" i="87"/>
  <c r="HG8" i="87" s="1"/>
  <c r="HF6" i="87"/>
  <c r="HF8" i="87" s="1"/>
  <c r="HE6" i="87"/>
  <c r="HE8" i="87" s="1"/>
  <c r="HD6" i="87"/>
  <c r="HD8" i="87" s="1"/>
  <c r="HC6" i="87"/>
  <c r="HC8" i="87" s="1"/>
  <c r="HB6" i="87"/>
  <c r="HB8" i="87" s="1"/>
  <c r="HA6" i="87"/>
  <c r="HA8" i="87" s="1"/>
  <c r="GZ6" i="87"/>
  <c r="GZ8" i="87" s="1"/>
  <c r="GY6" i="87"/>
  <c r="GY8" i="87" s="1"/>
  <c r="GX6" i="87"/>
  <c r="GX8" i="87" s="1"/>
  <c r="GW6" i="87"/>
  <c r="GW8" i="87" s="1"/>
  <c r="GV6" i="87"/>
  <c r="GV8" i="87" s="1"/>
  <c r="GU6" i="87"/>
  <c r="GU8" i="87" s="1"/>
  <c r="GT6" i="87"/>
  <c r="GT8" i="87" s="1"/>
  <c r="GS6" i="87"/>
  <c r="GS8" i="87" s="1"/>
  <c r="GR6" i="87"/>
  <c r="GR8" i="87" s="1"/>
  <c r="GQ6" i="87"/>
  <c r="GQ8" i="87" s="1"/>
  <c r="GP6" i="87"/>
  <c r="GP8" i="87" s="1"/>
  <c r="GO6" i="87"/>
  <c r="GO8" i="87" s="1"/>
  <c r="BV7" i="87"/>
  <c r="DJ7" i="87"/>
  <c r="FF7" i="87"/>
  <c r="FN7" i="87"/>
  <c r="E5" i="87"/>
  <c r="E7" i="87" s="1"/>
  <c r="F5" i="87"/>
  <c r="F7" i="87" s="1"/>
  <c r="G5" i="87"/>
  <c r="G7" i="87" s="1"/>
  <c r="H5" i="87"/>
  <c r="H7" i="87" s="1"/>
  <c r="I5" i="87"/>
  <c r="I7" i="87" s="1"/>
  <c r="J5" i="87"/>
  <c r="J7" i="87" s="1"/>
  <c r="K5" i="87"/>
  <c r="K7" i="87" s="1"/>
  <c r="L5" i="87"/>
  <c r="L7" i="87" s="1"/>
  <c r="M5" i="87"/>
  <c r="M7" i="87" s="1"/>
  <c r="N5" i="87"/>
  <c r="N7" i="87" s="1"/>
  <c r="O5" i="87"/>
  <c r="O7" i="87" s="1"/>
  <c r="P5" i="87"/>
  <c r="P7" i="87" s="1"/>
  <c r="Q5" i="87"/>
  <c r="Q7" i="87" s="1"/>
  <c r="R5" i="87"/>
  <c r="R7" i="87" s="1"/>
  <c r="S5" i="87"/>
  <c r="S7" i="87" s="1"/>
  <c r="T5" i="87"/>
  <c r="T7" i="87" s="1"/>
  <c r="U5" i="87"/>
  <c r="U7" i="87" s="1"/>
  <c r="V5" i="87"/>
  <c r="V7" i="87" s="1"/>
  <c r="W5" i="87"/>
  <c r="W7" i="87" s="1"/>
  <c r="X5" i="87"/>
  <c r="X7" i="87" s="1"/>
  <c r="Y5" i="87"/>
  <c r="Y7" i="87" s="1"/>
  <c r="Z5" i="87"/>
  <c r="Z7" i="87" s="1"/>
  <c r="AA5" i="87"/>
  <c r="AA7" i="87" s="1"/>
  <c r="AB5" i="87"/>
  <c r="AB7" i="87" s="1"/>
  <c r="AC5" i="87"/>
  <c r="AC7" i="87" s="1"/>
  <c r="AD5" i="87"/>
  <c r="AD7" i="87" s="1"/>
  <c r="AE5" i="87"/>
  <c r="AE7" i="87" s="1"/>
  <c r="AF5" i="87"/>
  <c r="AF7" i="87" s="1"/>
  <c r="AG5" i="87"/>
  <c r="AG7" i="87" s="1"/>
  <c r="AH5" i="87"/>
  <c r="AH7" i="87" s="1"/>
  <c r="AI5" i="87"/>
  <c r="AI7" i="87" s="1"/>
  <c r="AJ5" i="87"/>
  <c r="AJ7" i="87" s="1"/>
  <c r="AK5" i="87"/>
  <c r="AK7" i="87" s="1"/>
  <c r="AL5" i="87"/>
  <c r="AL7" i="87" s="1"/>
  <c r="AM5" i="87"/>
  <c r="AM7" i="87" s="1"/>
  <c r="AN5" i="87"/>
  <c r="AN7" i="87" s="1"/>
  <c r="AO5" i="87"/>
  <c r="AO7" i="87" s="1"/>
  <c r="AP5" i="87"/>
  <c r="AP7" i="87" s="1"/>
  <c r="AQ5" i="87"/>
  <c r="AQ7" i="87" s="1"/>
  <c r="AR5" i="87"/>
  <c r="AR7" i="87" s="1"/>
  <c r="AS5" i="87"/>
  <c r="AS7" i="87" s="1"/>
  <c r="AT5" i="87"/>
  <c r="AT7" i="87" s="1"/>
  <c r="AU5" i="87"/>
  <c r="AU7" i="87" s="1"/>
  <c r="AV5" i="87"/>
  <c r="AV7" i="87" s="1"/>
  <c r="AW5" i="87"/>
  <c r="AW7" i="87" s="1"/>
  <c r="AX5" i="87"/>
  <c r="AX7" i="87" s="1"/>
  <c r="AY5" i="87"/>
  <c r="AY7" i="87" s="1"/>
  <c r="AZ5" i="87"/>
  <c r="AZ7" i="87" s="1"/>
  <c r="BA5" i="87"/>
  <c r="BA7" i="87" s="1"/>
  <c r="BB5" i="87"/>
  <c r="BB7" i="87" s="1"/>
  <c r="BC5" i="87"/>
  <c r="BC7" i="87" s="1"/>
  <c r="BD5" i="87"/>
  <c r="BD7" i="87" s="1"/>
  <c r="BE5" i="87"/>
  <c r="BE7" i="87" s="1"/>
  <c r="BF5" i="87"/>
  <c r="BF7" i="87" s="1"/>
  <c r="BG5" i="87"/>
  <c r="BG7" i="87" s="1"/>
  <c r="BH5" i="87"/>
  <c r="BH7" i="87" s="1"/>
  <c r="BI5" i="87"/>
  <c r="BI7" i="87" s="1"/>
  <c r="BJ5" i="87"/>
  <c r="BJ7" i="87" s="1"/>
  <c r="BK5" i="87"/>
  <c r="BK7" i="87" s="1"/>
  <c r="BL5" i="87"/>
  <c r="BL7" i="87" s="1"/>
  <c r="BM5" i="87"/>
  <c r="BM7" i="87" s="1"/>
  <c r="BN5" i="87"/>
  <c r="BN7" i="87" s="1"/>
  <c r="BO5" i="87"/>
  <c r="BO7" i="87" s="1"/>
  <c r="BP5" i="87"/>
  <c r="BP7" i="87" s="1"/>
  <c r="BQ5" i="87"/>
  <c r="BQ7" i="87" s="1"/>
  <c r="BR5" i="87"/>
  <c r="BR7" i="87" s="1"/>
  <c r="BS5" i="87"/>
  <c r="BS7" i="87" s="1"/>
  <c r="BT5" i="87"/>
  <c r="BT7" i="87" s="1"/>
  <c r="BU5" i="87"/>
  <c r="BU7" i="87" s="1"/>
  <c r="BV5" i="87"/>
  <c r="BW5" i="87"/>
  <c r="BW7" i="87" s="1"/>
  <c r="BX5" i="87"/>
  <c r="BX7" i="87" s="1"/>
  <c r="BY5" i="87"/>
  <c r="BY7" i="87" s="1"/>
  <c r="BZ5" i="87"/>
  <c r="BZ7" i="87" s="1"/>
  <c r="CA5" i="87"/>
  <c r="CA7" i="87" s="1"/>
  <c r="CB5" i="87"/>
  <c r="CB7" i="87" s="1"/>
  <c r="CC5" i="87"/>
  <c r="CC7" i="87" s="1"/>
  <c r="CD5" i="87"/>
  <c r="CD7" i="87" s="1"/>
  <c r="CE5" i="87"/>
  <c r="CE7" i="87" s="1"/>
  <c r="CF5" i="87"/>
  <c r="CF7" i="87" s="1"/>
  <c r="CG5" i="87"/>
  <c r="CG7" i="87" s="1"/>
  <c r="CH5" i="87"/>
  <c r="CH7" i="87" s="1"/>
  <c r="CI5" i="87"/>
  <c r="CI7" i="87" s="1"/>
  <c r="CJ5" i="87"/>
  <c r="CJ7" i="87" s="1"/>
  <c r="CK5" i="87"/>
  <c r="CK7" i="87" s="1"/>
  <c r="CL5" i="87"/>
  <c r="CL7" i="87" s="1"/>
  <c r="CM5" i="87"/>
  <c r="CM7" i="87" s="1"/>
  <c r="CN5" i="87"/>
  <c r="CN7" i="87" s="1"/>
  <c r="CO5" i="87"/>
  <c r="CO7" i="87" s="1"/>
  <c r="CP5" i="87"/>
  <c r="CP7" i="87" s="1"/>
  <c r="CQ5" i="87"/>
  <c r="CQ7" i="87" s="1"/>
  <c r="CR5" i="87"/>
  <c r="CR7" i="87" s="1"/>
  <c r="CS5" i="87"/>
  <c r="CS7" i="87" s="1"/>
  <c r="CT5" i="87"/>
  <c r="CT7" i="87" s="1"/>
  <c r="CU5" i="87"/>
  <c r="CU7" i="87" s="1"/>
  <c r="CV5" i="87"/>
  <c r="CV7" i="87" s="1"/>
  <c r="CW5" i="87"/>
  <c r="CW7" i="87" s="1"/>
  <c r="CX5" i="87"/>
  <c r="CX7" i="87" s="1"/>
  <c r="CY5" i="87"/>
  <c r="CY7" i="87" s="1"/>
  <c r="CZ5" i="87"/>
  <c r="CZ7" i="87" s="1"/>
  <c r="DA5" i="87"/>
  <c r="DA7" i="87" s="1"/>
  <c r="DB5" i="87"/>
  <c r="DB7" i="87" s="1"/>
  <c r="DC5" i="87"/>
  <c r="DC7" i="87" s="1"/>
  <c r="DD5" i="87"/>
  <c r="DD7" i="87" s="1"/>
  <c r="DE5" i="87"/>
  <c r="DE7" i="87" s="1"/>
  <c r="DF5" i="87"/>
  <c r="DF7" i="87" s="1"/>
  <c r="DG5" i="87"/>
  <c r="DG7" i="87" s="1"/>
  <c r="DH5" i="87"/>
  <c r="DH7" i="87" s="1"/>
  <c r="DI5" i="87"/>
  <c r="DI7" i="87" s="1"/>
  <c r="DJ5" i="87"/>
  <c r="DK5" i="87"/>
  <c r="DK7" i="87" s="1"/>
  <c r="DL5" i="87"/>
  <c r="DL7" i="87" s="1"/>
  <c r="DM5" i="87"/>
  <c r="DM7" i="87" s="1"/>
  <c r="DN5" i="87"/>
  <c r="DN7" i="87" s="1"/>
  <c r="DO5" i="87"/>
  <c r="DO7" i="87" s="1"/>
  <c r="DP5" i="87"/>
  <c r="DP7" i="87" s="1"/>
  <c r="DQ5" i="87"/>
  <c r="DQ7" i="87" s="1"/>
  <c r="DR5" i="87"/>
  <c r="DR7" i="87" s="1"/>
  <c r="DS5" i="87"/>
  <c r="DS7" i="87" s="1"/>
  <c r="DT5" i="87"/>
  <c r="DT7" i="87" s="1"/>
  <c r="DU5" i="87"/>
  <c r="DU7" i="87" s="1"/>
  <c r="DV5" i="87"/>
  <c r="DV7" i="87" s="1"/>
  <c r="DW5" i="87"/>
  <c r="DW7" i="87" s="1"/>
  <c r="DX5" i="87"/>
  <c r="DX7" i="87" s="1"/>
  <c r="DY5" i="87"/>
  <c r="DY7" i="87" s="1"/>
  <c r="DZ5" i="87"/>
  <c r="DZ7" i="87" s="1"/>
  <c r="EA5" i="87"/>
  <c r="EA7" i="87" s="1"/>
  <c r="EB5" i="87"/>
  <c r="EB7" i="87" s="1"/>
  <c r="EC5" i="87"/>
  <c r="EC7" i="87" s="1"/>
  <c r="ED5" i="87"/>
  <c r="ED7" i="87" s="1"/>
  <c r="EE5" i="87"/>
  <c r="EE7" i="87" s="1"/>
  <c r="EF5" i="87"/>
  <c r="EF7" i="87" s="1"/>
  <c r="EG5" i="87"/>
  <c r="EG7" i="87" s="1"/>
  <c r="EH5" i="87"/>
  <c r="EH7" i="87" s="1"/>
  <c r="EI5" i="87"/>
  <c r="EI7" i="87" s="1"/>
  <c r="EJ5" i="87"/>
  <c r="EJ7" i="87" s="1"/>
  <c r="EK5" i="87"/>
  <c r="EK7" i="87" s="1"/>
  <c r="EL5" i="87"/>
  <c r="EL7" i="87" s="1"/>
  <c r="EM5" i="87"/>
  <c r="EM7" i="87" s="1"/>
  <c r="EN5" i="87"/>
  <c r="EN7" i="87" s="1"/>
  <c r="EO5" i="87"/>
  <c r="EO7" i="87" s="1"/>
  <c r="EP5" i="87"/>
  <c r="EP7" i="87" s="1"/>
  <c r="EQ5" i="87"/>
  <c r="EQ7" i="87" s="1"/>
  <c r="ER5" i="87"/>
  <c r="ER7" i="87" s="1"/>
  <c r="ES5" i="87"/>
  <c r="ES7" i="87" s="1"/>
  <c r="ET5" i="87"/>
  <c r="ET7" i="87" s="1"/>
  <c r="EU5" i="87"/>
  <c r="EU7" i="87" s="1"/>
  <c r="EV5" i="87"/>
  <c r="EV7" i="87" s="1"/>
  <c r="EW5" i="87"/>
  <c r="EW7" i="87" s="1"/>
  <c r="EX5" i="87"/>
  <c r="EX7" i="87" s="1"/>
  <c r="EY5" i="87"/>
  <c r="EY7" i="87" s="1"/>
  <c r="EZ5" i="87"/>
  <c r="EZ7" i="87" s="1"/>
  <c r="FA5" i="87"/>
  <c r="FA7" i="87" s="1"/>
  <c r="FB5" i="87"/>
  <c r="FB7" i="87" s="1"/>
  <c r="FC5" i="87"/>
  <c r="FC7" i="87" s="1"/>
  <c r="FD5" i="87"/>
  <c r="FD7" i="87" s="1"/>
  <c r="FE5" i="87"/>
  <c r="FE7" i="87" s="1"/>
  <c r="FF5" i="87"/>
  <c r="FG5" i="87"/>
  <c r="FG7" i="87" s="1"/>
  <c r="FH5" i="87"/>
  <c r="FH7" i="87" s="1"/>
  <c r="FI5" i="87"/>
  <c r="FI7" i="87" s="1"/>
  <c r="FJ5" i="87"/>
  <c r="FJ7" i="87" s="1"/>
  <c r="FK5" i="87"/>
  <c r="FK7" i="87" s="1"/>
  <c r="FL5" i="87"/>
  <c r="FL7" i="87" s="1"/>
  <c r="FM5" i="87"/>
  <c r="FM7" i="87" s="1"/>
  <c r="FN5" i="87"/>
  <c r="FO5" i="87"/>
  <c r="FO7" i="87" s="1"/>
  <c r="FP5" i="87"/>
  <c r="FP7" i="87" s="1"/>
  <c r="FQ5" i="87"/>
  <c r="FQ7" i="87" s="1"/>
  <c r="FR5" i="87"/>
  <c r="FR7" i="87" s="1"/>
  <c r="FT5" i="87"/>
  <c r="FT7" i="87" s="1"/>
  <c r="FU5" i="87"/>
  <c r="FU7" i="87" s="1"/>
  <c r="FV5" i="87"/>
  <c r="FV7" i="87" s="1"/>
  <c r="FW5" i="87"/>
  <c r="FW7" i="87" s="1"/>
  <c r="FX5" i="87"/>
  <c r="FX7" i="87" s="1"/>
  <c r="FY5" i="87"/>
  <c r="FY7" i="87" s="1"/>
  <c r="FZ5" i="87"/>
  <c r="FZ7" i="87" s="1"/>
  <c r="GA5" i="87"/>
  <c r="GA7" i="87" s="1"/>
  <c r="GB5" i="87"/>
  <c r="GB7" i="87" s="1"/>
  <c r="GC5" i="87"/>
  <c r="GC7" i="87" s="1"/>
  <c r="GD5" i="87"/>
  <c r="GD7" i="87" s="1"/>
  <c r="GE5" i="87"/>
  <c r="GE7" i="87" s="1"/>
  <c r="GF5" i="87"/>
  <c r="GF7" i="87" s="1"/>
  <c r="GG5" i="87"/>
  <c r="GG7" i="87" s="1"/>
  <c r="GH5" i="87"/>
  <c r="GH7" i="87" s="1"/>
  <c r="GI5" i="87"/>
  <c r="GI7" i="87" s="1"/>
  <c r="GJ5" i="87"/>
  <c r="GJ7" i="87" s="1"/>
  <c r="GK5" i="87"/>
  <c r="GK7" i="87" s="1"/>
  <c r="GL5" i="87"/>
  <c r="GL7" i="87" s="1"/>
  <c r="GM5" i="87"/>
  <c r="GM7" i="87" s="1"/>
  <c r="GN5" i="87"/>
  <c r="GN7" i="87" s="1"/>
  <c r="GO5" i="87"/>
  <c r="GO7" i="87" s="1"/>
  <c r="GP5" i="87"/>
  <c r="GP7" i="87" s="1"/>
  <c r="GQ5" i="87"/>
  <c r="GQ7" i="87" s="1"/>
  <c r="GR5" i="87"/>
  <c r="GR7" i="87" s="1"/>
  <c r="GS5" i="87"/>
  <c r="GS7" i="87" s="1"/>
  <c r="GT5" i="87"/>
  <c r="GT7" i="87" s="1"/>
  <c r="GU5" i="87"/>
  <c r="GU7" i="87" s="1"/>
  <c r="GV5" i="87"/>
  <c r="GV7" i="87" s="1"/>
  <c r="GW5" i="87"/>
  <c r="GW7" i="87" s="1"/>
  <c r="GX5" i="87"/>
  <c r="GX7" i="87" s="1"/>
  <c r="GY5" i="87"/>
  <c r="GY7" i="87" s="1"/>
  <c r="GZ5" i="87"/>
  <c r="GZ7" i="87" s="1"/>
  <c r="HA5" i="87"/>
  <c r="HA7" i="87" s="1"/>
  <c r="HB5" i="87"/>
  <c r="HB7" i="87" s="1"/>
  <c r="HC5" i="87"/>
  <c r="HC7" i="87" s="1"/>
  <c r="HD5" i="87"/>
  <c r="HD7" i="87" s="1"/>
  <c r="HE5" i="87"/>
  <c r="HE7" i="87" s="1"/>
  <c r="HF5" i="87"/>
  <c r="HF7" i="87" s="1"/>
  <c r="HG5" i="87"/>
  <c r="HG7" i="87" s="1"/>
  <c r="HH5" i="87"/>
  <c r="HH7" i="87" s="1"/>
  <c r="HI5" i="87"/>
  <c r="HI7" i="87" s="1"/>
  <c r="HJ5" i="87"/>
  <c r="HJ7" i="87" s="1"/>
  <c r="HK5" i="87"/>
  <c r="HK7" i="87" s="1"/>
  <c r="HL5" i="87"/>
  <c r="HL7" i="87" s="1"/>
  <c r="HM5" i="87"/>
  <c r="HM7" i="87" s="1"/>
  <c r="HN5" i="87"/>
  <c r="HN7" i="87" s="1"/>
  <c r="HO5" i="87"/>
  <c r="HO7" i="87" s="1"/>
  <c r="HP5" i="87"/>
  <c r="HP7" i="87" s="1"/>
  <c r="HQ5" i="87"/>
  <c r="HQ7" i="87" s="1"/>
  <c r="HR5" i="87"/>
  <c r="HR7" i="87" s="1"/>
  <c r="HS5" i="87"/>
  <c r="HS7" i="87" s="1"/>
  <c r="HT5" i="87"/>
  <c r="HT7" i="87" s="1"/>
  <c r="HU5" i="87"/>
  <c r="HU7" i="87" s="1"/>
  <c r="HV5" i="87"/>
  <c r="HV7" i="87" s="1"/>
  <c r="HW5" i="87"/>
  <c r="HW7" i="87" s="1"/>
  <c r="HX5" i="87"/>
  <c r="HX7" i="87" s="1"/>
  <c r="HY5" i="87"/>
  <c r="HY7" i="87" s="1"/>
  <c r="HZ5" i="87"/>
  <c r="HZ7" i="87" s="1"/>
  <c r="IA5" i="87"/>
  <c r="IA7" i="87" s="1"/>
  <c r="IB5" i="87"/>
  <c r="IB7" i="87" s="1"/>
  <c r="IC5" i="87"/>
  <c r="IC7" i="87" s="1"/>
  <c r="ID5" i="87"/>
  <c r="ID7" i="87" s="1"/>
  <c r="IE5" i="87"/>
  <c r="IE7" i="87" s="1"/>
  <c r="IF5" i="87"/>
  <c r="IF7" i="87" s="1"/>
  <c r="IG5" i="87"/>
  <c r="IG7" i="87" s="1"/>
  <c r="IH5" i="87"/>
  <c r="IH7" i="87" s="1"/>
  <c r="II5" i="87"/>
  <c r="II7" i="87" s="1"/>
  <c r="IJ5" i="87"/>
  <c r="IJ7" i="87" s="1"/>
  <c r="IK5" i="87"/>
  <c r="IK7" i="87" s="1"/>
  <c r="IL5" i="87"/>
  <c r="IL7" i="87" s="1"/>
  <c r="IM5" i="87"/>
  <c r="IM7" i="87" s="1"/>
  <c r="IN5" i="87"/>
  <c r="IN7" i="87" s="1"/>
  <c r="IO5" i="87"/>
  <c r="IO7" i="87" s="1"/>
  <c r="IP5" i="87"/>
  <c r="IP7" i="87" s="1"/>
  <c r="IQ5" i="87"/>
  <c r="IQ7" i="87" s="1"/>
  <c r="IR5" i="87"/>
  <c r="IR7" i="87" s="1"/>
  <c r="IS5" i="87"/>
  <c r="IS7" i="87" s="1"/>
  <c r="IT5" i="87"/>
  <c r="IT7" i="87" s="1"/>
  <c r="IU5" i="87"/>
  <c r="IU7" i="87" s="1"/>
  <c r="IV5" i="87"/>
  <c r="IV7" i="87" s="1"/>
  <c r="IW5" i="87"/>
  <c r="IW7" i="87" s="1"/>
  <c r="IX5" i="87"/>
  <c r="IX7" i="87" s="1"/>
  <c r="IY5" i="87"/>
  <c r="IY7" i="87" s="1"/>
  <c r="IZ5" i="87"/>
  <c r="IZ7" i="87" s="1"/>
  <c r="JA5" i="87"/>
  <c r="JA7" i="87" s="1"/>
  <c r="JB5" i="87"/>
  <c r="JB7" i="87" s="1"/>
  <c r="JC5" i="87"/>
  <c r="JC7" i="87" s="1"/>
  <c r="JD5" i="87"/>
  <c r="JD7" i="87" s="1"/>
  <c r="JE5" i="87"/>
  <c r="JE7" i="87" s="1"/>
  <c r="JF5" i="87"/>
  <c r="JF7" i="87" s="1"/>
  <c r="JG5" i="87"/>
  <c r="JG7" i="87" s="1"/>
  <c r="JH5" i="87"/>
  <c r="JH7" i="87" s="1"/>
  <c r="JI5" i="87"/>
  <c r="JI7" i="87" s="1"/>
  <c r="JJ5" i="87"/>
  <c r="JJ7" i="87" s="1"/>
  <c r="JK5" i="87"/>
  <c r="JK7" i="87" s="1"/>
  <c r="JL5" i="87"/>
  <c r="JL7" i="87" s="1"/>
  <c r="JM5" i="87"/>
  <c r="JM7" i="87" s="1"/>
  <c r="JN5" i="87"/>
  <c r="JN7" i="87" s="1"/>
  <c r="JO5" i="87"/>
  <c r="JO7" i="87" s="1"/>
  <c r="JP5" i="87"/>
  <c r="JP7" i="87" s="1"/>
  <c r="JQ5" i="87"/>
  <c r="JQ7" i="87" s="1"/>
  <c r="JR5" i="87"/>
  <c r="JR7" i="87" s="1"/>
  <c r="JS5" i="87"/>
  <c r="JS7" i="87" s="1"/>
  <c r="JT5" i="87"/>
  <c r="JT7" i="87" s="1"/>
  <c r="JU5" i="87"/>
  <c r="JU7" i="87" s="1"/>
  <c r="JV5" i="87"/>
  <c r="JV7" i="87" s="1"/>
  <c r="JW5" i="87"/>
  <c r="JW7" i="87" s="1"/>
  <c r="JX5" i="87"/>
  <c r="JX7" i="87" s="1"/>
  <c r="JY5" i="87"/>
  <c r="JY7" i="87" s="1"/>
  <c r="JZ5" i="87"/>
  <c r="JZ7" i="87" s="1"/>
  <c r="KA5" i="87"/>
  <c r="KA7" i="87" s="1"/>
  <c r="KB5" i="87"/>
  <c r="KB7" i="87" s="1"/>
  <c r="KC5" i="87"/>
  <c r="KC7" i="87" s="1"/>
  <c r="KD5" i="87"/>
  <c r="KD7" i="87" s="1"/>
  <c r="KE5" i="87"/>
  <c r="KE7" i="87" s="1"/>
  <c r="KF5" i="87"/>
  <c r="KF7" i="87" s="1"/>
  <c r="KG5" i="87"/>
  <c r="KG7" i="87" s="1"/>
  <c r="KH5" i="87"/>
  <c r="KH7" i="87" s="1"/>
  <c r="KI7" i="87"/>
  <c r="KJ5" i="87"/>
  <c r="KJ7" i="87" s="1"/>
  <c r="D5" i="87"/>
  <c r="D7" i="87" s="1"/>
  <c r="D14" i="94" l="1"/>
  <c r="D21" i="94" s="1"/>
  <c r="D23" i="94" s="1"/>
  <c r="D25" i="94" s="1"/>
  <c r="HD17" i="89"/>
  <c r="HD18" i="89" s="1"/>
  <c r="GN17" i="89"/>
  <c r="GN18" i="89" s="1"/>
  <c r="HB17" i="89"/>
  <c r="HB18" i="89" s="1"/>
  <c r="KI17" i="87"/>
  <c r="KI18" i="87" s="1"/>
  <c r="HP28" i="87"/>
  <c r="HP29" i="87" s="1"/>
  <c r="GX28" i="87"/>
  <c r="GX29" i="87" s="1"/>
  <c r="JF17" i="87"/>
  <c r="JF18" i="87" s="1"/>
  <c r="IX17" i="87"/>
  <c r="IX18" i="87" s="1"/>
  <c r="HZ17" i="87"/>
  <c r="HZ18" i="87" s="1"/>
  <c r="GT17" i="87"/>
  <c r="GT18" i="87" s="1"/>
  <c r="GL17" i="87"/>
  <c r="GL18" i="87" s="1"/>
  <c r="FN17" i="87"/>
  <c r="FN18" i="87" s="1"/>
  <c r="EH17" i="87"/>
  <c r="EH18" i="87" s="1"/>
  <c r="DZ17" i="87"/>
  <c r="DZ18" i="87" s="1"/>
  <c r="DB17" i="87"/>
  <c r="DB18" i="87" s="1"/>
  <c r="AP17" i="87"/>
  <c r="AP18" i="87" s="1"/>
  <c r="KC17" i="87"/>
  <c r="KC18" i="87" s="1"/>
  <c r="JM17" i="87"/>
  <c r="JM18" i="87" s="1"/>
  <c r="JE17" i="87"/>
  <c r="JE18" i="87" s="1"/>
  <c r="IG17" i="87"/>
  <c r="IG18" i="87" s="1"/>
  <c r="HI17" i="87"/>
  <c r="HI18" i="87" s="1"/>
  <c r="EO17" i="87"/>
  <c r="EO18" i="87" s="1"/>
  <c r="BU17" i="87"/>
  <c r="BU18" i="87" s="1"/>
  <c r="BE17" i="87"/>
  <c r="BE18" i="87" s="1"/>
  <c r="AG17" i="87"/>
  <c r="AG18" i="87" s="1"/>
  <c r="KB17" i="87"/>
  <c r="KB18" i="87" s="1"/>
  <c r="JT17" i="87"/>
  <c r="JT18" i="87" s="1"/>
  <c r="JL17" i="87"/>
  <c r="JL18" i="87" s="1"/>
  <c r="JD17" i="87"/>
  <c r="JD18" i="87" s="1"/>
  <c r="IV17" i="87"/>
  <c r="IV18" i="87" s="1"/>
  <c r="IN17" i="87"/>
  <c r="IN18" i="87" s="1"/>
  <c r="IF17" i="87"/>
  <c r="IF18" i="87" s="1"/>
  <c r="HX17" i="87"/>
  <c r="HX18" i="87" s="1"/>
  <c r="HP17" i="87"/>
  <c r="HP18" i="87" s="1"/>
  <c r="HH17" i="87"/>
  <c r="HH18" i="87" s="1"/>
  <c r="GZ17" i="87"/>
  <c r="GZ18" i="87" s="1"/>
  <c r="GR17" i="87"/>
  <c r="GR18" i="87" s="1"/>
  <c r="GJ17" i="87"/>
  <c r="GJ18" i="87" s="1"/>
  <c r="GB17" i="87"/>
  <c r="GB18" i="87" s="1"/>
  <c r="FT17" i="87"/>
  <c r="FT18" i="87" s="1"/>
  <c r="FL17" i="87"/>
  <c r="FL18" i="87" s="1"/>
  <c r="FD17" i="87"/>
  <c r="FD18" i="87" s="1"/>
  <c r="EV17" i="87"/>
  <c r="EV18" i="87" s="1"/>
  <c r="EN17" i="87"/>
  <c r="EN18" i="87" s="1"/>
  <c r="EF17" i="87"/>
  <c r="EF18" i="87" s="1"/>
  <c r="DX17" i="87"/>
  <c r="DX18" i="87" s="1"/>
  <c r="DP17" i="87"/>
  <c r="DP18" i="87" s="1"/>
  <c r="DH17" i="87"/>
  <c r="DH18" i="87" s="1"/>
  <c r="CZ17" i="87"/>
  <c r="CZ18" i="87" s="1"/>
  <c r="CR17" i="87"/>
  <c r="CR18" i="87" s="1"/>
  <c r="CJ17" i="87"/>
  <c r="CJ18" i="87" s="1"/>
  <c r="CB17" i="87"/>
  <c r="CB18" i="87" s="1"/>
  <c r="BT17" i="87"/>
  <c r="BT18" i="87" s="1"/>
  <c r="BL17" i="87"/>
  <c r="BL18" i="87" s="1"/>
  <c r="BD17" i="87"/>
  <c r="BD18" i="87" s="1"/>
  <c r="AN17" i="87"/>
  <c r="AN18" i="87" s="1"/>
  <c r="AF17" i="87"/>
  <c r="AF18" i="87" s="1"/>
  <c r="P17" i="87"/>
  <c r="P18" i="87" s="1"/>
  <c r="H17" i="87"/>
  <c r="H18" i="87" s="1"/>
  <c r="IM17" i="87"/>
  <c r="IM18" i="87" s="1"/>
  <c r="IE17" i="87"/>
  <c r="IE18" i="87" s="1"/>
  <c r="HW17" i="87"/>
  <c r="HW18" i="87" s="1"/>
  <c r="HO17" i="87"/>
  <c r="HO18" i="87" s="1"/>
  <c r="HG17" i="87"/>
  <c r="HG18" i="87" s="1"/>
  <c r="GY17" i="87"/>
  <c r="GY18" i="87" s="1"/>
  <c r="GQ17" i="87"/>
  <c r="GQ18" i="87" s="1"/>
  <c r="GI17" i="87"/>
  <c r="GI18" i="87" s="1"/>
  <c r="GA17" i="87"/>
  <c r="GA18" i="87" s="1"/>
  <c r="FS17" i="87"/>
  <c r="FS18" i="87" s="1"/>
  <c r="FK17" i="87"/>
  <c r="FK18" i="87" s="1"/>
  <c r="FC17" i="87"/>
  <c r="FC18" i="87" s="1"/>
  <c r="EU17" i="87"/>
  <c r="EU18" i="87" s="1"/>
  <c r="EM17" i="87"/>
  <c r="EM18" i="87" s="1"/>
  <c r="EE17" i="87"/>
  <c r="EE18" i="87" s="1"/>
  <c r="DW17" i="87"/>
  <c r="DW18" i="87" s="1"/>
  <c r="DO17" i="87"/>
  <c r="DO18" i="87" s="1"/>
  <c r="DG17" i="87"/>
  <c r="DG18" i="87" s="1"/>
  <c r="CY17" i="87"/>
  <c r="CY18" i="87" s="1"/>
  <c r="CQ17" i="87"/>
  <c r="CQ18" i="87" s="1"/>
  <c r="CI17" i="87"/>
  <c r="CI18" i="87" s="1"/>
  <c r="CA17" i="87"/>
  <c r="CA18" i="87" s="1"/>
  <c r="BS17" i="87"/>
  <c r="BS18" i="87" s="1"/>
  <c r="BK17" i="87"/>
  <c r="BK18" i="87" s="1"/>
  <c r="BC17" i="87"/>
  <c r="BC18" i="87" s="1"/>
  <c r="AU17" i="87"/>
  <c r="AU18" i="87" s="1"/>
  <c r="AM17" i="87"/>
  <c r="AM18" i="87" s="1"/>
  <c r="AE17" i="87"/>
  <c r="AE18" i="87" s="1"/>
  <c r="W17" i="87"/>
  <c r="W18" i="87" s="1"/>
  <c r="O17" i="87"/>
  <c r="O18" i="87" s="1"/>
  <c r="G17" i="87"/>
  <c r="G18" i="87" s="1"/>
  <c r="KF17" i="87"/>
  <c r="KF18" i="87" s="1"/>
  <c r="JX17" i="87"/>
  <c r="JX18" i="87" s="1"/>
  <c r="JP17" i="87"/>
  <c r="JP18" i="87" s="1"/>
  <c r="JH17" i="87"/>
  <c r="JH18" i="87" s="1"/>
  <c r="IZ17" i="87"/>
  <c r="IZ18" i="87" s="1"/>
  <c r="IR17" i="87"/>
  <c r="IR18" i="87" s="1"/>
  <c r="IJ17" i="87"/>
  <c r="IJ18" i="87" s="1"/>
  <c r="IB17" i="87"/>
  <c r="IB18" i="87" s="1"/>
  <c r="HT17" i="87"/>
  <c r="HT18" i="87" s="1"/>
  <c r="HL17" i="87"/>
  <c r="HL18" i="87" s="1"/>
  <c r="HD17" i="87"/>
  <c r="HD18" i="87" s="1"/>
  <c r="GV17" i="87"/>
  <c r="GV18" i="87" s="1"/>
  <c r="GN17" i="87"/>
  <c r="GN18" i="87" s="1"/>
  <c r="GF17" i="87"/>
  <c r="GF18" i="87" s="1"/>
  <c r="FX17" i="87"/>
  <c r="FX18" i="87" s="1"/>
  <c r="FP17" i="87"/>
  <c r="FP18" i="87" s="1"/>
  <c r="FH17" i="87"/>
  <c r="FH18" i="87" s="1"/>
  <c r="EZ17" i="87"/>
  <c r="EZ18" i="87" s="1"/>
  <c r="ER17" i="87"/>
  <c r="ER18" i="87" s="1"/>
  <c r="EJ17" i="87"/>
  <c r="EJ18" i="87" s="1"/>
  <c r="EB17" i="87"/>
  <c r="EB18" i="87" s="1"/>
  <c r="DT17" i="87"/>
  <c r="DT18" i="87" s="1"/>
  <c r="DL17" i="87"/>
  <c r="DL18" i="87" s="1"/>
  <c r="DD17" i="87"/>
  <c r="DD18" i="87" s="1"/>
  <c r="CV17" i="87"/>
  <c r="CV18" i="87" s="1"/>
  <c r="CN17" i="87"/>
  <c r="CN18" i="87" s="1"/>
  <c r="CF17" i="87"/>
  <c r="CF18" i="87" s="1"/>
  <c r="BX17" i="87"/>
  <c r="BX18" i="87" s="1"/>
  <c r="BP17" i="87"/>
  <c r="BP18" i="87" s="1"/>
  <c r="BH17" i="87"/>
  <c r="BH18" i="87" s="1"/>
  <c r="AZ17" i="87"/>
  <c r="AZ18" i="87" s="1"/>
  <c r="AR17" i="87"/>
  <c r="AR18" i="87" s="1"/>
  <c r="AJ17" i="87"/>
  <c r="AJ18" i="87" s="1"/>
  <c r="AB17" i="87"/>
  <c r="AB18" i="87" s="1"/>
  <c r="T17" i="87"/>
  <c r="T18" i="87" s="1"/>
  <c r="L17" i="87"/>
  <c r="L18" i="87" s="1"/>
  <c r="KE17" i="87"/>
  <c r="KE18" i="87" s="1"/>
  <c r="JW17" i="87"/>
  <c r="JW18" i="87" s="1"/>
  <c r="JO17" i="87"/>
  <c r="JO18" i="87" s="1"/>
  <c r="JG17" i="87"/>
  <c r="JG18" i="87" s="1"/>
  <c r="IY17" i="87"/>
  <c r="IY18" i="87" s="1"/>
  <c r="IQ17" i="87"/>
  <c r="IQ18" i="87" s="1"/>
  <c r="II17" i="87"/>
  <c r="II18" i="87" s="1"/>
  <c r="IA17" i="87"/>
  <c r="IA18" i="87" s="1"/>
  <c r="HS17" i="87"/>
  <c r="HS18" i="87" s="1"/>
  <c r="HK17" i="87"/>
  <c r="HK18" i="87" s="1"/>
  <c r="HC17" i="87"/>
  <c r="HC18" i="87" s="1"/>
  <c r="GU17" i="87"/>
  <c r="GU18" i="87" s="1"/>
  <c r="GM17" i="87"/>
  <c r="GM18" i="87" s="1"/>
  <c r="GE17" i="87"/>
  <c r="GE18" i="87" s="1"/>
  <c r="FW17" i="87"/>
  <c r="FW18" i="87" s="1"/>
  <c r="FO17" i="87"/>
  <c r="FO18" i="87" s="1"/>
  <c r="FG17" i="87"/>
  <c r="FG18" i="87" s="1"/>
  <c r="EY17" i="87"/>
  <c r="EY18" i="87" s="1"/>
  <c r="EQ17" i="87"/>
  <c r="EQ18" i="87" s="1"/>
  <c r="EI17" i="87"/>
  <c r="EI18" i="87" s="1"/>
  <c r="EA17" i="87"/>
  <c r="EA18" i="87" s="1"/>
  <c r="DS17" i="87"/>
  <c r="DS18" i="87" s="1"/>
  <c r="DK17" i="87"/>
  <c r="DK18" i="87" s="1"/>
  <c r="DC17" i="87"/>
  <c r="DC18" i="87" s="1"/>
  <c r="CU17" i="87"/>
  <c r="CU18" i="87" s="1"/>
  <c r="CM17" i="87"/>
  <c r="CM18" i="87" s="1"/>
  <c r="CE17" i="87"/>
  <c r="CE18" i="87" s="1"/>
  <c r="BW17" i="87"/>
  <c r="BW18" i="87" s="1"/>
  <c r="BO17" i="87"/>
  <c r="BO18" i="87" s="1"/>
  <c r="BG17" i="87"/>
  <c r="BG18" i="87" s="1"/>
  <c r="AY17" i="87"/>
  <c r="AY18" i="87" s="1"/>
  <c r="AQ17" i="87"/>
  <c r="AQ18" i="87" s="1"/>
  <c r="AI17" i="87"/>
  <c r="AI18" i="87" s="1"/>
  <c r="AA17" i="87"/>
  <c r="AA18" i="87" s="1"/>
  <c r="S17" i="87"/>
  <c r="S18" i="87" s="1"/>
  <c r="K17" i="87"/>
  <c r="K18" i="87" s="1"/>
  <c r="GR28" i="87"/>
  <c r="GR29" i="87" s="1"/>
  <c r="HV28" i="87"/>
  <c r="HV29" i="87" s="1"/>
  <c r="HF28" i="87"/>
  <c r="HF29" i="87" s="1"/>
  <c r="GP28" i="87"/>
  <c r="GP29" i="87" s="1"/>
  <c r="HU28" i="87"/>
  <c r="HU29" i="87" s="1"/>
  <c r="HE28" i="87"/>
  <c r="HE29" i="87" s="1"/>
  <c r="GW28" i="87"/>
  <c r="GW29" i="87" s="1"/>
  <c r="GO28" i="87"/>
  <c r="GO29" i="87" s="1"/>
  <c r="GG28" i="87"/>
  <c r="GG29" i="87" s="1"/>
  <c r="HH28" i="87"/>
  <c r="HH29" i="87" s="1"/>
  <c r="GJ28" i="87"/>
  <c r="GJ29" i="87" s="1"/>
  <c r="HQ28" i="87"/>
  <c r="HQ29" i="87" s="1"/>
  <c r="HI28" i="87"/>
  <c r="HI29" i="87" s="1"/>
  <c r="HA28" i="87"/>
  <c r="HA29" i="87" s="1"/>
  <c r="GS28" i="87"/>
  <c r="GS29" i="87" s="1"/>
  <c r="GK28" i="87"/>
  <c r="GK29" i="87" s="1"/>
  <c r="HW28" i="87"/>
  <c r="HW29" i="87" s="1"/>
  <c r="HM28" i="87"/>
  <c r="HM29" i="87" s="1"/>
  <c r="HT28" i="87"/>
  <c r="HT29" i="87" s="1"/>
  <c r="HL28" i="87"/>
  <c r="HL29" i="87" s="1"/>
  <c r="HD28" i="87"/>
  <c r="HD29" i="87" s="1"/>
  <c r="GV28" i="87"/>
  <c r="GV29" i="87" s="1"/>
  <c r="GN28" i="87"/>
  <c r="GN29" i="87" s="1"/>
  <c r="GF28" i="87"/>
  <c r="GF29" i="87" s="1"/>
  <c r="HS28" i="87"/>
  <c r="HS29" i="87" s="1"/>
  <c r="HK28" i="87"/>
  <c r="HK29" i="87" s="1"/>
  <c r="HC28" i="87"/>
  <c r="HC29" i="87" s="1"/>
  <c r="GU28" i="87"/>
  <c r="GU29" i="87" s="1"/>
  <c r="GM28" i="87"/>
  <c r="GM29" i="87" s="1"/>
  <c r="HR28" i="87"/>
  <c r="HR29" i="87" s="1"/>
  <c r="HJ28" i="87"/>
  <c r="HJ29" i="87" s="1"/>
  <c r="HB28" i="87"/>
  <c r="HB29" i="87" s="1"/>
  <c r="GT28" i="87"/>
  <c r="GT29" i="87" s="1"/>
  <c r="GL28" i="87"/>
  <c r="GL29" i="87" s="1"/>
  <c r="HO28" i="87"/>
  <c r="HO29" i="87" s="1"/>
  <c r="HG28" i="87"/>
  <c r="HG29" i="87" s="1"/>
  <c r="GY28" i="87"/>
  <c r="GY29" i="87" s="1"/>
  <c r="GQ28" i="87"/>
  <c r="GQ29" i="87" s="1"/>
  <c r="GI28" i="87"/>
  <c r="GI29" i="87" s="1"/>
  <c r="D17" i="87"/>
  <c r="D18" i="87" s="1"/>
  <c r="KG17" i="87"/>
  <c r="KG18" i="87" s="1"/>
  <c r="JY17" i="87"/>
  <c r="JY18" i="87" s="1"/>
  <c r="JQ17" i="87"/>
  <c r="JQ18" i="87" s="1"/>
  <c r="JI17" i="87"/>
  <c r="JI18" i="87" s="1"/>
  <c r="JA17" i="87"/>
  <c r="JA18" i="87" s="1"/>
  <c r="IS17" i="87"/>
  <c r="IS18" i="87" s="1"/>
  <c r="IK17" i="87"/>
  <c r="IK18" i="87" s="1"/>
  <c r="IC17" i="87"/>
  <c r="IC18" i="87" s="1"/>
  <c r="HU17" i="87"/>
  <c r="HU18" i="87" s="1"/>
  <c r="HM17" i="87"/>
  <c r="HM18" i="87" s="1"/>
  <c r="HE17" i="87"/>
  <c r="HE18" i="87" s="1"/>
  <c r="GW17" i="87"/>
  <c r="GW18" i="87" s="1"/>
  <c r="GO17" i="87"/>
  <c r="GO18" i="87" s="1"/>
  <c r="GG17" i="87"/>
  <c r="GG18" i="87" s="1"/>
  <c r="FY17" i="87"/>
  <c r="FY18" i="87" s="1"/>
  <c r="FQ17" i="87"/>
  <c r="FQ18" i="87" s="1"/>
  <c r="FI17" i="87"/>
  <c r="FI18" i="87" s="1"/>
  <c r="FA17" i="87"/>
  <c r="FA18" i="87" s="1"/>
  <c r="ES17" i="87"/>
  <c r="ES18" i="87" s="1"/>
  <c r="EK17" i="87"/>
  <c r="EK18" i="87" s="1"/>
  <c r="EC17" i="87"/>
  <c r="EC18" i="87" s="1"/>
  <c r="DU17" i="87"/>
  <c r="DU18" i="87" s="1"/>
  <c r="DM17" i="87"/>
  <c r="DM18" i="87" s="1"/>
  <c r="DE17" i="87"/>
  <c r="DE18" i="87" s="1"/>
  <c r="CW17" i="87"/>
  <c r="CW18" i="87" s="1"/>
  <c r="CO17" i="87"/>
  <c r="CO18" i="87" s="1"/>
  <c r="CG17" i="87"/>
  <c r="CG18" i="87" s="1"/>
  <c r="BY17" i="87"/>
  <c r="BY18" i="87" s="1"/>
  <c r="BQ17" i="87"/>
  <c r="BQ18" i="87" s="1"/>
  <c r="BI17" i="87"/>
  <c r="BI18" i="87" s="1"/>
  <c r="BA17" i="87"/>
  <c r="BA18" i="87" s="1"/>
  <c r="AS17" i="87"/>
  <c r="AS18" i="87" s="1"/>
  <c r="AK17" i="87"/>
  <c r="AK18" i="87" s="1"/>
  <c r="AC17" i="87"/>
  <c r="AC18" i="87" s="1"/>
  <c r="U17" i="87"/>
  <c r="U18" i="87" s="1"/>
  <c r="M17" i="87"/>
  <c r="M18" i="87" s="1"/>
  <c r="E17" i="87"/>
  <c r="E18" i="87" s="1"/>
  <c r="BW31" i="87"/>
  <c r="U5" i="84"/>
  <c r="L16" i="93" l="1"/>
  <c r="L21" i="93" s="1"/>
  <c r="L23" i="93" s="1"/>
  <c r="L25" i="93" s="1"/>
  <c r="X7" i="84"/>
  <c r="R7" i="84"/>
  <c r="S7" i="84" s="1"/>
  <c r="Q6" i="84"/>
  <c r="R6" i="84" s="1"/>
  <c r="S6" i="84" s="1"/>
  <c r="R30" i="31"/>
  <c r="S2" i="84"/>
  <c r="R2" i="84"/>
  <c r="P10" i="84"/>
  <c r="O10" i="84"/>
  <c r="N10" i="84"/>
  <c r="M10" i="84"/>
  <c r="L10" i="84"/>
  <c r="Q2" i="84"/>
  <c r="R29" i="31"/>
  <c r="S29" i="31"/>
  <c r="S24" i="31"/>
  <c r="R25" i="31"/>
  <c r="S25" i="31" s="1"/>
  <c r="R24" i="31"/>
  <c r="R44" i="31"/>
  <c r="R43" i="31"/>
  <c r="R41" i="31"/>
  <c r="S4" i="31"/>
  <c r="S3" i="31"/>
  <c r="S2" i="31"/>
  <c r="Z15" i="93" l="1"/>
  <c r="Z19" i="93" s="1"/>
  <c r="Z21" i="93" s="1"/>
  <c r="Z23" i="93" s="1"/>
  <c r="Z25" i="93" s="1"/>
  <c r="Y15" i="93"/>
  <c r="Y19" i="93" s="1"/>
  <c r="Y21" i="93" s="1"/>
  <c r="Y23" i="93" s="1"/>
  <c r="Y25" i="93" s="1"/>
  <c r="R15" i="93"/>
  <c r="R19" i="93" s="1"/>
  <c r="R21" i="93" s="1"/>
  <c r="R23" i="93" s="1"/>
  <c r="R25" i="93" s="1"/>
  <c r="AF15" i="93"/>
  <c r="AF19" i="93" s="1"/>
  <c r="AF21" i="93" s="1"/>
  <c r="AF23" i="93" s="1"/>
  <c r="AF25" i="93" s="1"/>
  <c r="S15" i="93"/>
  <c r="S19" i="93" s="1"/>
  <c r="S21" i="93" s="1"/>
  <c r="S23" i="93" s="1"/>
  <c r="S25" i="93" s="1"/>
  <c r="Q15" i="93"/>
  <c r="Q19" i="93" s="1"/>
  <c r="Q21" i="93" s="1"/>
  <c r="Q23" i="93" s="1"/>
  <c r="Q25" i="93" s="1"/>
  <c r="T15" i="93"/>
  <c r="T19" i="93" s="1"/>
  <c r="T21" i="93" s="1"/>
  <c r="T23" i="93" s="1"/>
  <c r="T25" i="93" s="1"/>
  <c r="V15" i="93"/>
  <c r="V19" i="93" s="1"/>
  <c r="V21" i="93" s="1"/>
  <c r="V23" i="93" s="1"/>
  <c r="V25" i="93" s="1"/>
  <c r="P15" i="93"/>
  <c r="P19" i="93" s="1"/>
  <c r="P21" i="93" s="1"/>
  <c r="P23" i="93" s="1"/>
  <c r="P25" i="93" s="1"/>
  <c r="AC15" i="93"/>
  <c r="AC19" i="93" s="1"/>
  <c r="AC21" i="93" s="1"/>
  <c r="AC23" i="93" s="1"/>
  <c r="AC25" i="93" s="1"/>
  <c r="J16" i="93"/>
  <c r="J21" i="93" s="1"/>
  <c r="J23" i="93" s="1"/>
  <c r="J25" i="93" s="1"/>
  <c r="W15" i="93"/>
  <c r="W19" i="93" s="1"/>
  <c r="W21" i="93" s="1"/>
  <c r="W23" i="93" s="1"/>
  <c r="W25" i="93" s="1"/>
  <c r="AA15" i="93"/>
  <c r="AA19" i="93" s="1"/>
  <c r="AA21" i="93" s="1"/>
  <c r="AA23" i="93" s="1"/>
  <c r="AA25" i="93" s="1"/>
  <c r="AD15" i="93"/>
  <c r="AD19" i="93" s="1"/>
  <c r="AD21" i="93" s="1"/>
  <c r="AD23" i="93" s="1"/>
  <c r="AD25" i="93" s="1"/>
  <c r="AB15" i="93"/>
  <c r="AB19" i="93" s="1"/>
  <c r="AB21" i="93" s="1"/>
  <c r="AB23" i="93" s="1"/>
  <c r="AB25" i="93" s="1"/>
  <c r="X15" i="93"/>
  <c r="X19" i="93" s="1"/>
  <c r="X21" i="93" s="1"/>
  <c r="X23" i="93" s="1"/>
  <c r="X25" i="93" s="1"/>
  <c r="U15" i="93"/>
  <c r="U19" i="93" s="1"/>
  <c r="U21" i="93" s="1"/>
  <c r="U23" i="93" s="1"/>
  <c r="U25" i="93" s="1"/>
  <c r="AE15" i="93"/>
  <c r="AE19" i="93" s="1"/>
  <c r="AE21" i="93" s="1"/>
  <c r="AE23" i="93" s="1"/>
  <c r="AE25" i="93" s="1"/>
  <c r="Q8" i="84"/>
  <c r="Q10" i="84" s="1"/>
  <c r="K16" i="93" l="1"/>
  <c r="K21" i="93" s="1"/>
  <c r="K23" i="93" s="1"/>
  <c r="K25" i="93" s="1"/>
  <c r="AC5" i="84"/>
  <c r="AC4" i="84"/>
  <c r="AA13" i="84"/>
  <c r="AB16" i="84"/>
  <c r="Z16" i="84"/>
  <c r="AB12" i="84"/>
  <c r="Z20" i="84"/>
  <c r="AB18" i="84"/>
  <c r="AA18" i="84"/>
  <c r="Z18" i="84"/>
  <c r="AA19" i="84"/>
  <c r="Z17" i="84"/>
  <c r="AA16" i="84" l="1"/>
  <c r="S26" i="82" l="1"/>
  <c r="R26" i="82"/>
  <c r="Q26" i="82"/>
  <c r="P26" i="82"/>
  <c r="O26" i="82"/>
  <c r="N26" i="82"/>
  <c r="M26" i="82"/>
  <c r="L26" i="82"/>
  <c r="K26" i="82"/>
  <c r="J26" i="82"/>
  <c r="I26" i="82"/>
  <c r="H26" i="82"/>
  <c r="G26" i="82"/>
  <c r="F26" i="82"/>
  <c r="E26" i="82"/>
  <c r="D26" i="82"/>
  <c r="C26" i="82"/>
  <c r="W34" i="82" l="1"/>
  <c r="W33" i="82"/>
  <c r="X5" i="84" l="1"/>
  <c r="M7" i="86" l="1"/>
  <c r="L7" i="86"/>
  <c r="K7" i="86"/>
  <c r="J7" i="86"/>
  <c r="I7" i="86"/>
  <c r="H7" i="86"/>
  <c r="G7" i="86"/>
  <c r="F7" i="86"/>
  <c r="E7" i="86"/>
  <c r="D7" i="86"/>
  <c r="C7" i="86"/>
  <c r="B7" i="86"/>
  <c r="A7" i="86"/>
  <c r="M5" i="86"/>
  <c r="M3" i="86"/>
  <c r="U6" i="82" l="1"/>
  <c r="W20" i="84"/>
  <c r="V20" i="84"/>
  <c r="U20" i="84"/>
  <c r="T20" i="84"/>
  <c r="T6" i="58"/>
  <c r="T6" i="82" s="1"/>
  <c r="W6" i="58"/>
  <c r="V6" i="58"/>
  <c r="U6" i="58" l="1"/>
  <c r="O36" i="31" l="1"/>
  <c r="F13" i="85" s="1"/>
  <c r="N36" i="31"/>
  <c r="E13" i="85" s="1"/>
  <c r="E14" i="85" s="1"/>
  <c r="E15" i="85" s="1"/>
  <c r="M36" i="31"/>
  <c r="D13" i="85" s="1"/>
  <c r="D14" i="85" s="1"/>
  <c r="D15" i="85" s="1"/>
  <c r="L36" i="31"/>
  <c r="K36" i="31"/>
  <c r="J36" i="31"/>
  <c r="I36" i="31"/>
  <c r="H36" i="31"/>
  <c r="G2" i="85"/>
  <c r="F2" i="85"/>
  <c r="G6" i="85"/>
  <c r="F6" i="85"/>
  <c r="W4" i="31"/>
  <c r="V4" i="31"/>
  <c r="U4" i="31"/>
  <c r="T4" i="31"/>
  <c r="Q4" i="31"/>
  <c r="G28" i="85"/>
  <c r="E28" i="85"/>
  <c r="J26" i="85"/>
  <c r="J28" i="85" s="1"/>
  <c r="I26" i="85"/>
  <c r="I28" i="85" s="1"/>
  <c r="H26" i="85"/>
  <c r="H28" i="85" s="1"/>
  <c r="G26" i="85"/>
  <c r="F26" i="85"/>
  <c r="F28" i="85" s="1"/>
  <c r="E26" i="85"/>
  <c r="E25" i="85" s="1"/>
  <c r="D26" i="85"/>
  <c r="D28" i="85" s="1"/>
  <c r="C26" i="85"/>
  <c r="J23" i="85"/>
  <c r="I23" i="85"/>
  <c r="H23" i="85"/>
  <c r="G23" i="85"/>
  <c r="F23" i="85"/>
  <c r="E23" i="85"/>
  <c r="D23" i="85"/>
  <c r="C23" i="85"/>
  <c r="J22" i="85"/>
  <c r="J24" i="85" s="1"/>
  <c r="I22" i="85"/>
  <c r="I24" i="85" s="1"/>
  <c r="I25" i="85" s="1"/>
  <c r="H22" i="85"/>
  <c r="H24" i="85" s="1"/>
  <c r="H25" i="85" s="1"/>
  <c r="G22" i="85"/>
  <c r="G24" i="85" s="1"/>
  <c r="G25" i="85" s="1"/>
  <c r="F22" i="85"/>
  <c r="F24" i="85" s="1"/>
  <c r="F25" i="85" s="1"/>
  <c r="E22" i="85"/>
  <c r="E24" i="85" s="1"/>
  <c r="D22" i="85"/>
  <c r="D24" i="85" s="1"/>
  <c r="D25" i="85" s="1"/>
  <c r="C22" i="85"/>
  <c r="C24" i="85" s="1"/>
  <c r="E18" i="85"/>
  <c r="J16" i="85"/>
  <c r="I16" i="85"/>
  <c r="I18" i="85" s="1"/>
  <c r="H16" i="85"/>
  <c r="H18" i="85" s="1"/>
  <c r="G16" i="85"/>
  <c r="G18" i="85" s="1"/>
  <c r="F16" i="85"/>
  <c r="E16" i="85"/>
  <c r="D16" i="85"/>
  <c r="D18" i="85" s="1"/>
  <c r="C16" i="85"/>
  <c r="C18" i="85" s="1"/>
  <c r="H14" i="85"/>
  <c r="H15" i="85" s="1"/>
  <c r="J13" i="85"/>
  <c r="I13" i="85"/>
  <c r="I14" i="85" s="1"/>
  <c r="H13" i="85"/>
  <c r="G13" i="85"/>
  <c r="C13" i="85"/>
  <c r="J12" i="85"/>
  <c r="J14" i="85" s="1"/>
  <c r="I12" i="85"/>
  <c r="H12" i="85"/>
  <c r="G12" i="85"/>
  <c r="G14" i="85" s="1"/>
  <c r="G15" i="85" s="1"/>
  <c r="E12" i="85"/>
  <c r="D12" i="85"/>
  <c r="C12" i="85"/>
  <c r="E6" i="85"/>
  <c r="E8" i="85" s="1"/>
  <c r="D6" i="85"/>
  <c r="D8" i="85" s="1"/>
  <c r="C6" i="85"/>
  <c r="C8" i="85" s="1"/>
  <c r="E3" i="85"/>
  <c r="D3" i="85"/>
  <c r="C3" i="85"/>
  <c r="N2" i="85"/>
  <c r="M2" i="85"/>
  <c r="M12" i="85" s="1"/>
  <c r="M22" i="85" s="1"/>
  <c r="L2" i="85"/>
  <c r="L12" i="85" s="1"/>
  <c r="L22" i="85" s="1"/>
  <c r="K2" i="85"/>
  <c r="H2" i="85"/>
  <c r="E2" i="85"/>
  <c r="E4" i="85" s="1"/>
  <c r="D2" i="85"/>
  <c r="C2" i="85"/>
  <c r="C4" i="85" s="1"/>
  <c r="C5" i="85" s="1"/>
  <c r="K12" i="85" l="1"/>
  <c r="K22" i="85" s="1"/>
  <c r="N12" i="85"/>
  <c r="N22" i="85" s="1"/>
  <c r="I15" i="85"/>
  <c r="C14" i="85"/>
  <c r="C15" i="85" s="1"/>
  <c r="C25" i="85"/>
  <c r="C28" i="85"/>
  <c r="F18" i="85"/>
  <c r="J18" i="85"/>
  <c r="D4" i="85"/>
  <c r="D5" i="85" s="1"/>
  <c r="O2" i="85"/>
  <c r="E5" i="85"/>
  <c r="F8" i="85"/>
  <c r="G8" i="85"/>
  <c r="J40" i="74"/>
  <c r="K40" i="74"/>
  <c r="L40" i="74"/>
  <c r="M40" i="74"/>
  <c r="N40" i="74"/>
  <c r="O40" i="74"/>
  <c r="I40" i="74"/>
  <c r="F40" i="74"/>
  <c r="G40" i="74"/>
  <c r="H40" i="74"/>
  <c r="E40" i="74"/>
  <c r="J27" i="74"/>
  <c r="K27" i="74"/>
  <c r="L27" i="74"/>
  <c r="M27" i="74"/>
  <c r="N27" i="74"/>
  <c r="O27" i="74"/>
  <c r="I27" i="74"/>
  <c r="F27" i="74"/>
  <c r="G27" i="74"/>
  <c r="H27" i="74"/>
  <c r="E27" i="74"/>
  <c r="J14" i="74"/>
  <c r="K14" i="74"/>
  <c r="L14" i="74"/>
  <c r="M14" i="74"/>
  <c r="N14" i="74"/>
  <c r="O14" i="74"/>
  <c r="I14" i="74"/>
  <c r="F14" i="74"/>
  <c r="G14" i="74"/>
  <c r="H14" i="74"/>
  <c r="E14" i="74"/>
  <c r="J1" i="74"/>
  <c r="K1" i="74"/>
  <c r="L1" i="74"/>
  <c r="M1" i="74"/>
  <c r="N1" i="74"/>
  <c r="O1" i="74"/>
  <c r="I1" i="74"/>
  <c r="F1" i="74"/>
  <c r="G1" i="74"/>
  <c r="H1" i="74"/>
  <c r="F46" i="74"/>
  <c r="F44" i="74"/>
  <c r="F38" i="74"/>
  <c r="F37" i="74"/>
  <c r="F36" i="74"/>
  <c r="F35" i="74"/>
  <c r="F34" i="74"/>
  <c r="F33" i="74"/>
  <c r="F32" i="74"/>
  <c r="F31" i="74"/>
  <c r="F30" i="74"/>
  <c r="F29" i="74"/>
  <c r="F28" i="74"/>
  <c r="F25" i="74"/>
  <c r="F24" i="74"/>
  <c r="F50" i="74" s="1"/>
  <c r="F23" i="74"/>
  <c r="F22" i="74"/>
  <c r="F48" i="74" s="1"/>
  <c r="F21" i="74"/>
  <c r="F20" i="74"/>
  <c r="F19" i="74"/>
  <c r="F18" i="74"/>
  <c r="F17" i="74"/>
  <c r="F43" i="74" s="1"/>
  <c r="F16" i="74"/>
  <c r="F42" i="74" s="1"/>
  <c r="F15" i="74"/>
  <c r="F41" i="74" s="1"/>
  <c r="F11" i="74"/>
  <c r="F9" i="74"/>
  <c r="F7" i="74"/>
  <c r="F5" i="74"/>
  <c r="F4" i="74"/>
  <c r="F3" i="74"/>
  <c r="F2" i="74"/>
  <c r="D4" i="73"/>
  <c r="E4" i="73"/>
  <c r="F4" i="73"/>
  <c r="G4" i="73"/>
  <c r="H4" i="73"/>
  <c r="C4" i="73"/>
  <c r="G2" i="73"/>
  <c r="H2" i="73"/>
  <c r="I2" i="73"/>
  <c r="I4" i="73" s="1"/>
  <c r="J2" i="73"/>
  <c r="J4" i="73" s="1"/>
  <c r="K2" i="73"/>
  <c r="K4" i="73" s="1"/>
  <c r="F9" i="73"/>
  <c r="F6" i="73"/>
  <c r="F8" i="73" s="1"/>
  <c r="F10" i="73" s="1"/>
  <c r="F12" i="73" s="1"/>
  <c r="F2" i="73"/>
  <c r="F1" i="73"/>
  <c r="D3" i="71"/>
  <c r="E3" i="71"/>
  <c r="F3" i="71"/>
  <c r="G3" i="71"/>
  <c r="H3" i="71"/>
  <c r="C3" i="71"/>
  <c r="G2" i="71"/>
  <c r="H2" i="71"/>
  <c r="I2" i="71"/>
  <c r="I4" i="71" s="1"/>
  <c r="J2" i="71"/>
  <c r="K2" i="71"/>
  <c r="F9" i="71"/>
  <c r="F6" i="71"/>
  <c r="F8" i="71" s="1"/>
  <c r="F10" i="71" s="1"/>
  <c r="F12" i="71" s="1"/>
  <c r="F2" i="71"/>
  <c r="F1" i="71"/>
  <c r="P4" i="46"/>
  <c r="O12" i="85" l="1"/>
  <c r="M2" i="46"/>
  <c r="N2" i="46"/>
  <c r="O2" i="46"/>
  <c r="P2" i="46"/>
  <c r="Q2" i="46"/>
  <c r="Q4" i="46" s="1"/>
  <c r="L2" i="46"/>
  <c r="L9" i="46"/>
  <c r="L6" i="46"/>
  <c r="L1" i="46"/>
  <c r="O22" i="85" l="1"/>
  <c r="L8" i="46"/>
  <c r="F6" i="74"/>
  <c r="F45" i="74" s="1"/>
  <c r="L10" i="46" l="1"/>
  <c r="F8" i="74"/>
  <c r="F47" i="74" s="1"/>
  <c r="L12" i="46" l="1"/>
  <c r="F12" i="74" s="1"/>
  <c r="F51" i="74" s="1"/>
  <c r="F10" i="74"/>
  <c r="F49" i="74" s="1"/>
  <c r="H34" i="31" l="1"/>
  <c r="I34" i="31"/>
  <c r="J34" i="31"/>
  <c r="K34" i="31"/>
  <c r="M34" i="31"/>
  <c r="N34" i="31"/>
  <c r="O34" i="31"/>
  <c r="F12" i="85" s="1"/>
  <c r="F14" i="85" s="1"/>
  <c r="F15" i="85" s="1"/>
  <c r="L34" i="31"/>
  <c r="N8" i="84"/>
  <c r="P6" i="84"/>
  <c r="P8" i="84" s="1"/>
  <c r="O6" i="84"/>
  <c r="N6" i="84"/>
  <c r="M6" i="84"/>
  <c r="M8" i="84" s="1"/>
  <c r="L6" i="84"/>
  <c r="L8" i="84" s="1"/>
  <c r="K6" i="84"/>
  <c r="K8" i="84" s="1"/>
  <c r="J6" i="84"/>
  <c r="J8" i="84" s="1"/>
  <c r="I6" i="84"/>
  <c r="I8" i="84" s="1"/>
  <c r="H6" i="84"/>
  <c r="H8" i="84" s="1"/>
  <c r="P2" i="84"/>
  <c r="O2" i="84"/>
  <c r="N2" i="84"/>
  <c r="M2" i="84"/>
  <c r="L2" i="84"/>
  <c r="K2" i="84"/>
  <c r="J2" i="84"/>
  <c r="I2" i="84"/>
  <c r="H2" i="84"/>
  <c r="N8" i="83"/>
  <c r="P6" i="83"/>
  <c r="P8" i="83" s="1"/>
  <c r="O6" i="83"/>
  <c r="O8" i="83" s="1"/>
  <c r="N6" i="83"/>
  <c r="M6" i="83"/>
  <c r="M8" i="83" s="1"/>
  <c r="L6" i="83"/>
  <c r="L8" i="83" s="1"/>
  <c r="K6" i="83"/>
  <c r="K8" i="83" s="1"/>
  <c r="J6" i="83"/>
  <c r="J8" i="83" s="1"/>
  <c r="I6" i="83"/>
  <c r="I8" i="83" s="1"/>
  <c r="H6" i="83"/>
  <c r="H8" i="83" s="1"/>
  <c r="W2" i="83"/>
  <c r="V2" i="83"/>
  <c r="U2" i="83"/>
  <c r="T2" i="83"/>
  <c r="Q2" i="83"/>
  <c r="P2" i="83"/>
  <c r="O2" i="83"/>
  <c r="N2" i="83"/>
  <c r="M2" i="83"/>
  <c r="L2" i="83"/>
  <c r="K2" i="83"/>
  <c r="J2" i="83"/>
  <c r="I2" i="83"/>
  <c r="H2" i="83"/>
  <c r="X6" i="82"/>
  <c r="D14" i="82"/>
  <c r="Q7" i="82"/>
  <c r="Q8" i="82" s="1"/>
  <c r="Q9" i="82" s="1"/>
  <c r="P7" i="82"/>
  <c r="P8" i="82" s="1"/>
  <c r="P9" i="82" s="1"/>
  <c r="O7" i="82"/>
  <c r="O8" i="82" s="1"/>
  <c r="O9" i="82" s="1"/>
  <c r="N7" i="82"/>
  <c r="M7" i="82"/>
  <c r="M8" i="82" s="1"/>
  <c r="M9" i="82" s="1"/>
  <c r="L7" i="82"/>
  <c r="L8" i="82" s="1"/>
  <c r="L9" i="82" s="1"/>
  <c r="K7" i="82"/>
  <c r="K8" i="82" s="1"/>
  <c r="K9" i="82" s="1"/>
  <c r="J7" i="82"/>
  <c r="J8" i="82" s="1"/>
  <c r="J9" i="82" s="1"/>
  <c r="I7" i="82"/>
  <c r="I8" i="82" s="1"/>
  <c r="I9" i="82" s="1"/>
  <c r="H7" i="82"/>
  <c r="H8" i="82" s="1"/>
  <c r="H9" i="82" s="1"/>
  <c r="G7" i="82"/>
  <c r="G8" i="82" s="1"/>
  <c r="G9" i="82" s="1"/>
  <c r="F7" i="82"/>
  <c r="E7" i="82"/>
  <c r="E8" i="82" s="1"/>
  <c r="E9" i="82" s="1"/>
  <c r="D7" i="82"/>
  <c r="D8" i="82" s="1"/>
  <c r="D9" i="82" s="1"/>
  <c r="C7" i="82"/>
  <c r="C8" i="82" s="1"/>
  <c r="C9" i="82" s="1"/>
  <c r="W5" i="82"/>
  <c r="V5" i="82"/>
  <c r="U5" i="82"/>
  <c r="T5" i="82"/>
  <c r="Q5" i="82"/>
  <c r="P5" i="82"/>
  <c r="Q7" i="58"/>
  <c r="Q8" i="58" s="1"/>
  <c r="Q9" i="58" s="1"/>
  <c r="P7" i="58"/>
  <c r="P8" i="58" s="1"/>
  <c r="P9" i="58" s="1"/>
  <c r="O7" i="58"/>
  <c r="O8" i="58" s="1"/>
  <c r="O9" i="58" s="1"/>
  <c r="N7" i="58"/>
  <c r="N8" i="58" s="1"/>
  <c r="N9" i="58" s="1"/>
  <c r="M7" i="58"/>
  <c r="M8" i="58" s="1"/>
  <c r="M9" i="58" s="1"/>
  <c r="L7" i="58"/>
  <c r="K7" i="58"/>
  <c r="J7" i="58"/>
  <c r="J8" i="58" s="1"/>
  <c r="J9" i="58" s="1"/>
  <c r="J10" i="58" s="1"/>
  <c r="I7" i="58"/>
  <c r="I8" i="58" s="1"/>
  <c r="I9" i="58" s="1"/>
  <c r="H7" i="58"/>
  <c r="H8" i="58" s="1"/>
  <c r="H9" i="58" s="1"/>
  <c r="G7" i="58"/>
  <c r="G8" i="58" s="1"/>
  <c r="G9" i="58" s="1"/>
  <c r="F7" i="58"/>
  <c r="F8" i="58" s="1"/>
  <c r="F9" i="58" s="1"/>
  <c r="E7" i="58"/>
  <c r="E8" i="58" s="1"/>
  <c r="E9" i="58" s="1"/>
  <c r="D7" i="58"/>
  <c r="C7" i="58"/>
  <c r="W5" i="58"/>
  <c r="V5" i="58"/>
  <c r="U5" i="58"/>
  <c r="T5" i="58"/>
  <c r="Q5" i="58"/>
  <c r="P5" i="58"/>
  <c r="W19" i="81"/>
  <c r="V19" i="81"/>
  <c r="U19" i="81"/>
  <c r="T19" i="81"/>
  <c r="Q19" i="81"/>
  <c r="P19" i="81"/>
  <c r="O19" i="81"/>
  <c r="N19" i="81"/>
  <c r="M19" i="81"/>
  <c r="L19" i="81"/>
  <c r="K19" i="81"/>
  <c r="J19" i="81"/>
  <c r="I19" i="81"/>
  <c r="H19" i="81"/>
  <c r="G19" i="81"/>
  <c r="F19" i="81"/>
  <c r="E19" i="81"/>
  <c r="D19" i="81"/>
  <c r="C19" i="81"/>
  <c r="Q6" i="81"/>
  <c r="Q7" i="81" s="1"/>
  <c r="Q8" i="81" s="1"/>
  <c r="P6" i="81"/>
  <c r="P7" i="81" s="1"/>
  <c r="P8" i="81" s="1"/>
  <c r="O6" i="81"/>
  <c r="O7" i="81" s="1"/>
  <c r="O8" i="81" s="1"/>
  <c r="N6" i="81"/>
  <c r="N7" i="81" s="1"/>
  <c r="N8" i="81" s="1"/>
  <c r="M6" i="81"/>
  <c r="M7" i="81" s="1"/>
  <c r="M8" i="81" s="1"/>
  <c r="L6" i="81"/>
  <c r="L7" i="81" s="1"/>
  <c r="L8" i="81" s="1"/>
  <c r="K6" i="81"/>
  <c r="K7" i="81" s="1"/>
  <c r="K8" i="81" s="1"/>
  <c r="J6" i="81"/>
  <c r="J7" i="81" s="1"/>
  <c r="J8" i="81" s="1"/>
  <c r="I6" i="81"/>
  <c r="I7" i="81" s="1"/>
  <c r="I8" i="81" s="1"/>
  <c r="H6" i="81"/>
  <c r="H7" i="81" s="1"/>
  <c r="H8" i="81" s="1"/>
  <c r="G6" i="81"/>
  <c r="G7" i="81" s="1"/>
  <c r="G8" i="81" s="1"/>
  <c r="F6" i="81"/>
  <c r="F7" i="81" s="1"/>
  <c r="F8" i="81" s="1"/>
  <c r="E6" i="81"/>
  <c r="E7" i="81" s="1"/>
  <c r="E8" i="81" s="1"/>
  <c r="D6" i="81"/>
  <c r="D7" i="81" s="1"/>
  <c r="D8" i="81" s="1"/>
  <c r="C6" i="81"/>
  <c r="C7" i="81" s="1"/>
  <c r="C8" i="81" s="1"/>
  <c r="O3" i="81"/>
  <c r="N3" i="81"/>
  <c r="M3" i="81"/>
  <c r="L3" i="81"/>
  <c r="K3" i="81"/>
  <c r="J3" i="81"/>
  <c r="I3" i="81"/>
  <c r="H3" i="81"/>
  <c r="G3" i="81"/>
  <c r="F3" i="81"/>
  <c r="E3" i="81"/>
  <c r="D3" i="81"/>
  <c r="C3" i="81"/>
  <c r="W2" i="81"/>
  <c r="V2" i="81"/>
  <c r="U2" i="81"/>
  <c r="T2" i="81"/>
  <c r="Q2" i="81"/>
  <c r="P2" i="81"/>
  <c r="O2" i="81"/>
  <c r="N2" i="81"/>
  <c r="M2" i="81"/>
  <c r="L2" i="81"/>
  <c r="L4" i="81" s="1"/>
  <c r="K2" i="81"/>
  <c r="K4" i="81" s="1"/>
  <c r="J2" i="81"/>
  <c r="I2" i="81"/>
  <c r="H2" i="81"/>
  <c r="G2" i="81"/>
  <c r="F2" i="81"/>
  <c r="E2" i="81"/>
  <c r="D2" i="81"/>
  <c r="D4" i="81" s="1"/>
  <c r="C2" i="81"/>
  <c r="C4" i="81" s="1"/>
  <c r="E4" i="81" l="1"/>
  <c r="M4" i="81"/>
  <c r="F4" i="81"/>
  <c r="N4" i="81"/>
  <c r="X5" i="82"/>
  <c r="J4" i="81"/>
  <c r="O4" i="81"/>
  <c r="G4" i="81"/>
  <c r="H4" i="81"/>
  <c r="I4" i="81"/>
  <c r="O8" i="84"/>
  <c r="Q10" i="82"/>
  <c r="Q11" i="82" s="1"/>
  <c r="Q12" i="82" s="1"/>
  <c r="Q18" i="82" s="1"/>
  <c r="Q15" i="82"/>
  <c r="J15" i="82"/>
  <c r="J10" i="82"/>
  <c r="J11" i="82" s="1"/>
  <c r="J12" i="82" s="1"/>
  <c r="J18" i="82" s="1"/>
  <c r="E15" i="82"/>
  <c r="E10" i="82"/>
  <c r="E11" i="82" s="1"/>
  <c r="E12" i="82" s="1"/>
  <c r="C15" i="82"/>
  <c r="C16" i="82" s="1"/>
  <c r="C10" i="82"/>
  <c r="C11" i="82" s="1"/>
  <c r="C12" i="82" s="1"/>
  <c r="C18" i="82" s="1"/>
  <c r="K15" i="82"/>
  <c r="K10" i="82"/>
  <c r="K11" i="82" s="1"/>
  <c r="K12" i="82" s="1"/>
  <c r="K18" i="82" s="1"/>
  <c r="H15" i="82"/>
  <c r="H10" i="82"/>
  <c r="H11" i="82" s="1"/>
  <c r="H12" i="82" s="1"/>
  <c r="G15" i="82"/>
  <c r="G10" i="82"/>
  <c r="G11" i="82" s="1"/>
  <c r="G12" i="82" s="1"/>
  <c r="L15" i="82"/>
  <c r="L10" i="82"/>
  <c r="L11" i="82" s="1"/>
  <c r="L12" i="82" s="1"/>
  <c r="L18" i="82" s="1"/>
  <c r="I10" i="82"/>
  <c r="I11" i="82" s="1"/>
  <c r="I12" i="82" s="1"/>
  <c r="I15" i="82"/>
  <c r="D15" i="82"/>
  <c r="D16" i="82" s="1"/>
  <c r="D10" i="82"/>
  <c r="D11" i="82" s="1"/>
  <c r="D12" i="82" s="1"/>
  <c r="D18" i="82" s="1"/>
  <c r="M15" i="82"/>
  <c r="M10" i="82"/>
  <c r="M11" i="82"/>
  <c r="M12" i="82" s="1"/>
  <c r="M18" i="82" s="1"/>
  <c r="P10" i="82"/>
  <c r="P11" i="82" s="1"/>
  <c r="P12" i="82" s="1"/>
  <c r="P18" i="82" s="1"/>
  <c r="P15" i="82"/>
  <c r="O15" i="82"/>
  <c r="O10" i="82"/>
  <c r="O11" i="82" s="1"/>
  <c r="O12" i="82" s="1"/>
  <c r="O18" i="82" s="1"/>
  <c r="F8" i="82"/>
  <c r="F9" i="82" s="1"/>
  <c r="N8" i="82"/>
  <c r="N9" i="82" s="1"/>
  <c r="I10" i="58"/>
  <c r="I11" i="58" s="1"/>
  <c r="I12" i="58" s="1"/>
  <c r="I18" i="58" s="1"/>
  <c r="I15" i="58"/>
  <c r="Q10" i="58"/>
  <c r="Q11" i="58"/>
  <c r="Q12" i="58" s="1"/>
  <c r="Q18" i="58" s="1"/>
  <c r="Q15" i="58"/>
  <c r="N15" i="58"/>
  <c r="N10" i="58"/>
  <c r="N11" i="58" s="1"/>
  <c r="N12" i="58" s="1"/>
  <c r="N18" i="58" s="1"/>
  <c r="M10" i="58"/>
  <c r="M11" i="58" s="1"/>
  <c r="M12" i="58" s="1"/>
  <c r="M18" i="58" s="1"/>
  <c r="M15" i="58"/>
  <c r="G15" i="58"/>
  <c r="G10" i="58"/>
  <c r="G11" i="58" s="1"/>
  <c r="G12" i="58" s="1"/>
  <c r="G18" i="58" s="1"/>
  <c r="O15" i="58"/>
  <c r="O10" i="58"/>
  <c r="O11" i="58" s="1"/>
  <c r="O12" i="58" s="1"/>
  <c r="O18" i="58" s="1"/>
  <c r="F10" i="58"/>
  <c r="F11" i="58" s="1"/>
  <c r="F12" i="58" s="1"/>
  <c r="F18" i="58" s="1"/>
  <c r="F15" i="58"/>
  <c r="H10" i="58"/>
  <c r="H11" i="58" s="1"/>
  <c r="H12" i="58" s="1"/>
  <c r="H18" i="58" s="1"/>
  <c r="H15" i="58"/>
  <c r="P10" i="58"/>
  <c r="P11" i="58" s="1"/>
  <c r="P12" i="58" s="1"/>
  <c r="P18" i="58" s="1"/>
  <c r="P15" i="58"/>
  <c r="E10" i="58"/>
  <c r="E11" i="58" s="1"/>
  <c r="E12" i="58" s="1"/>
  <c r="E18" i="58" s="1"/>
  <c r="E15" i="58"/>
  <c r="L8" i="58"/>
  <c r="L9" i="58" s="1"/>
  <c r="D8" i="58"/>
  <c r="D9" i="58" s="1"/>
  <c r="K8" i="58"/>
  <c r="K9" i="58" s="1"/>
  <c r="J11" i="58"/>
  <c r="J12" i="58" s="1"/>
  <c r="J18" i="58" s="1"/>
  <c r="J15" i="58"/>
  <c r="E10" i="81"/>
  <c r="E11" i="81" s="1"/>
  <c r="E15" i="81"/>
  <c r="E12" i="81"/>
  <c r="E13" i="81" s="1"/>
  <c r="M10" i="81"/>
  <c r="M11" i="81" s="1"/>
  <c r="M15" i="81"/>
  <c r="M16" i="81" s="1"/>
  <c r="N10" i="81"/>
  <c r="N11" i="81" s="1"/>
  <c r="N15" i="81"/>
  <c r="N16" i="81" s="1"/>
  <c r="G10" i="81"/>
  <c r="G11" i="81" s="1"/>
  <c r="G15" i="81"/>
  <c r="O10" i="81"/>
  <c r="O11" i="81" s="1"/>
  <c r="O15" i="81"/>
  <c r="O16" i="81" s="1"/>
  <c r="L10" i="81"/>
  <c r="L11" i="81" s="1"/>
  <c r="L15" i="81"/>
  <c r="L16" i="81" s="1"/>
  <c r="C10" i="81"/>
  <c r="C11" i="81" s="1"/>
  <c r="F10" i="81"/>
  <c r="F11" i="81" s="1"/>
  <c r="F15" i="81"/>
  <c r="F12" i="81"/>
  <c r="F13" i="81" s="1"/>
  <c r="H15" i="81"/>
  <c r="H12" i="81"/>
  <c r="H13" i="81" s="1"/>
  <c r="H10" i="81"/>
  <c r="H11" i="81" s="1"/>
  <c r="P15" i="81"/>
  <c r="P16" i="81" s="1"/>
  <c r="P10" i="81"/>
  <c r="P11" i="81" s="1"/>
  <c r="J10" i="81"/>
  <c r="J11" i="81" s="1"/>
  <c r="J15" i="81"/>
  <c r="K10" i="81"/>
  <c r="K11" i="81" s="1"/>
  <c r="K15" i="81"/>
  <c r="K16" i="81" s="1"/>
  <c r="I15" i="81"/>
  <c r="I10" i="81"/>
  <c r="I11" i="81" s="1"/>
  <c r="Q15" i="81"/>
  <c r="Q16" i="81" s="1"/>
  <c r="Q10" i="81"/>
  <c r="Q11" i="81" s="1"/>
  <c r="D12" i="81"/>
  <c r="D10" i="81"/>
  <c r="D11" i="81" s="1"/>
  <c r="D15" i="81"/>
  <c r="D16" i="81" s="1"/>
  <c r="O12" i="81" l="1"/>
  <c r="P12" i="81"/>
  <c r="P18" i="81" s="1"/>
  <c r="P20" i="81" s="1"/>
  <c r="P22" i="81" s="1"/>
  <c r="P24" i="81" s="1"/>
  <c r="C12" i="81"/>
  <c r="C18" i="81" s="1"/>
  <c r="C20" i="81" s="1"/>
  <c r="C22" i="81" s="1"/>
  <c r="C24" i="81" s="1"/>
  <c r="G12" i="81"/>
  <c r="G13" i="81" s="1"/>
  <c r="Q12" i="81"/>
  <c r="Q18" i="81" s="1"/>
  <c r="Q20" i="81" s="1"/>
  <c r="Q22" i="81" s="1"/>
  <c r="Q24" i="81" s="1"/>
  <c r="I12" i="81"/>
  <c r="I13" i="81" s="1"/>
  <c r="M12" i="81"/>
  <c r="L12" i="81"/>
  <c r="L18" i="81" s="1"/>
  <c r="L20" i="81" s="1"/>
  <c r="L22" i="81" s="1"/>
  <c r="L24" i="81" s="1"/>
  <c r="F16" i="81"/>
  <c r="F18" i="81" s="1"/>
  <c r="F20" i="81" s="1"/>
  <c r="F22" i="81" s="1"/>
  <c r="F24" i="81" s="1"/>
  <c r="M18" i="81"/>
  <c r="M20" i="81" s="1"/>
  <c r="M22" i="81" s="1"/>
  <c r="M24" i="81" s="1"/>
  <c r="J12" i="81"/>
  <c r="J13" i="81" s="1"/>
  <c r="J16" i="81" s="1"/>
  <c r="J18" i="81" s="1"/>
  <c r="J20" i="81" s="1"/>
  <c r="J22" i="81" s="1"/>
  <c r="J24" i="81" s="1"/>
  <c r="D18" i="81"/>
  <c r="D20" i="81" s="1"/>
  <c r="D22" i="81" s="1"/>
  <c r="D24" i="81" s="1"/>
  <c r="I18" i="82"/>
  <c r="I13" i="82"/>
  <c r="E18" i="82"/>
  <c r="E13" i="82"/>
  <c r="E16" i="82" s="1"/>
  <c r="N15" i="82"/>
  <c r="N10" i="82"/>
  <c r="N11" i="82"/>
  <c r="N12" i="82" s="1"/>
  <c r="N18" i="82" s="1"/>
  <c r="G13" i="82"/>
  <c r="G18" i="82"/>
  <c r="F15" i="82"/>
  <c r="F10" i="82"/>
  <c r="F11" i="82" s="1"/>
  <c r="F12" i="82" s="1"/>
  <c r="H13" i="82"/>
  <c r="H18" i="82"/>
  <c r="D10" i="58"/>
  <c r="D11" i="58" s="1"/>
  <c r="D12" i="58" s="1"/>
  <c r="D18" i="58" s="1"/>
  <c r="L10" i="58"/>
  <c r="L11" i="58" s="1"/>
  <c r="L12" i="58" s="1"/>
  <c r="L18" i="58" s="1"/>
  <c r="L15" i="58"/>
  <c r="K15" i="58"/>
  <c r="K10" i="58"/>
  <c r="K11" i="58" s="1"/>
  <c r="K12" i="58" s="1"/>
  <c r="K18" i="58" s="1"/>
  <c r="K12" i="81"/>
  <c r="K18" i="81" s="1"/>
  <c r="K20" i="81" s="1"/>
  <c r="K22" i="81" s="1"/>
  <c r="K24" i="81" s="1"/>
  <c r="H16" i="81"/>
  <c r="H18" i="81" s="1"/>
  <c r="H20" i="81" s="1"/>
  <c r="H22" i="81" s="1"/>
  <c r="H24" i="81" s="1"/>
  <c r="O18" i="81"/>
  <c r="O20" i="81" s="1"/>
  <c r="O22" i="81" s="1"/>
  <c r="O24" i="81" s="1"/>
  <c r="E16" i="81"/>
  <c r="E18" i="81" s="1"/>
  <c r="E20" i="81" s="1"/>
  <c r="E22" i="81" s="1"/>
  <c r="E24" i="81" s="1"/>
  <c r="G16" i="81"/>
  <c r="G18" i="81" s="1"/>
  <c r="G20" i="81" s="1"/>
  <c r="G22" i="81" s="1"/>
  <c r="G24" i="81" s="1"/>
  <c r="N12" i="81"/>
  <c r="I16" i="81"/>
  <c r="I18" i="81" s="1"/>
  <c r="I20" i="81" s="1"/>
  <c r="I22" i="81" s="1"/>
  <c r="I24" i="81" s="1"/>
  <c r="N18" i="81"/>
  <c r="N20" i="81" s="1"/>
  <c r="N22" i="81" s="1"/>
  <c r="N24" i="81" s="1"/>
  <c r="F13" i="82" l="1"/>
  <c r="F16" i="82" s="1"/>
  <c r="F18" i="82"/>
  <c r="D19" i="80" l="1"/>
  <c r="E19" i="80"/>
  <c r="F19" i="80"/>
  <c r="G19" i="80"/>
  <c r="H19" i="80"/>
  <c r="I19" i="80"/>
  <c r="J19" i="80"/>
  <c r="K19" i="80"/>
  <c r="C19" i="80"/>
  <c r="H7" i="80"/>
  <c r="H8" i="80" s="1"/>
  <c r="G7" i="80"/>
  <c r="G8" i="80" s="1"/>
  <c r="E7" i="80"/>
  <c r="E8" i="80" s="1"/>
  <c r="D7" i="80"/>
  <c r="D8" i="80" s="1"/>
  <c r="F7" i="80" l="1"/>
  <c r="F8" i="80" s="1"/>
  <c r="F10" i="80" s="1"/>
  <c r="G10" i="80"/>
  <c r="G11" i="80" s="1"/>
  <c r="H10" i="80"/>
  <c r="H11" i="80" s="1"/>
  <c r="H15" i="80"/>
  <c r="E15" i="80"/>
  <c r="E10" i="80"/>
  <c r="E11" i="80" s="1"/>
  <c r="D10" i="80"/>
  <c r="D11" i="80" s="1"/>
  <c r="K7" i="80"/>
  <c r="K8" i="80" s="1"/>
  <c r="J7" i="80"/>
  <c r="J8" i="80" s="1"/>
  <c r="I7" i="80"/>
  <c r="I8" i="80" s="1"/>
  <c r="G15" i="80"/>
  <c r="D15" i="80"/>
  <c r="D16" i="80" s="1"/>
  <c r="C7" i="80"/>
  <c r="C8" i="80" s="1"/>
  <c r="F15" i="80" l="1"/>
  <c r="G12" i="80"/>
  <c r="G13" i="80" s="1"/>
  <c r="G16" i="80" s="1"/>
  <c r="G18" i="80" s="1"/>
  <c r="G20" i="80" s="1"/>
  <c r="G22" i="80" s="1"/>
  <c r="G24" i="80" s="1"/>
  <c r="F11" i="80"/>
  <c r="F12" i="80" s="1"/>
  <c r="F13" i="80" s="1"/>
  <c r="E12" i="80"/>
  <c r="E16" i="80" s="1"/>
  <c r="E18" i="80" s="1"/>
  <c r="E20" i="80" s="1"/>
  <c r="E22" i="80" s="1"/>
  <c r="E24" i="80" s="1"/>
  <c r="J10" i="80"/>
  <c r="J11" i="80" s="1"/>
  <c r="J12" i="80" s="1"/>
  <c r="J13" i="80" s="1"/>
  <c r="J15" i="80"/>
  <c r="K10" i="80"/>
  <c r="K11" i="80" s="1"/>
  <c r="K15" i="80"/>
  <c r="K16" i="80" s="1"/>
  <c r="H12" i="80"/>
  <c r="H13" i="80" s="1"/>
  <c r="H16" i="80" s="1"/>
  <c r="H18" i="80" s="1"/>
  <c r="H20" i="80" s="1"/>
  <c r="H22" i="80" s="1"/>
  <c r="H24" i="80" s="1"/>
  <c r="I10" i="80"/>
  <c r="I11" i="80" s="1"/>
  <c r="I15" i="80"/>
  <c r="D12" i="80"/>
  <c r="D18" i="80" s="1"/>
  <c r="D20" i="80" s="1"/>
  <c r="D22" i="80" s="1"/>
  <c r="D24" i="80" s="1"/>
  <c r="C10" i="80"/>
  <c r="C11" i="80" s="1"/>
  <c r="F16" i="80" l="1"/>
  <c r="F18" i="80" s="1"/>
  <c r="F20" i="80" s="1"/>
  <c r="F22" i="80" s="1"/>
  <c r="F24" i="80" s="1"/>
  <c r="I12" i="80"/>
  <c r="I13" i="80" s="1"/>
  <c r="I16" i="80" s="1"/>
  <c r="I18" i="80" s="1"/>
  <c r="I20" i="80" s="1"/>
  <c r="I22" i="80" s="1"/>
  <c r="I24" i="80" s="1"/>
  <c r="J16" i="80"/>
  <c r="J18" i="80" s="1"/>
  <c r="J20" i="80" s="1"/>
  <c r="J22" i="80" s="1"/>
  <c r="J24" i="80" s="1"/>
  <c r="K12" i="80"/>
  <c r="K18" i="80" s="1"/>
  <c r="K20" i="80" s="1"/>
  <c r="K22" i="80" s="1"/>
  <c r="K24" i="80" s="1"/>
  <c r="C12" i="80"/>
  <c r="C18" i="80" l="1"/>
  <c r="C20" i="80" s="1"/>
  <c r="C22" i="80" s="1"/>
  <c r="C24" i="80" s="1"/>
  <c r="I2" i="85" l="1"/>
  <c r="H6" i="85"/>
  <c r="H8" i="85" s="1"/>
  <c r="U30" i="31"/>
  <c r="M30" i="31"/>
  <c r="M26" i="31" s="1"/>
  <c r="W21" i="31"/>
  <c r="W30" i="31" s="1"/>
  <c r="V21" i="31"/>
  <c r="V30" i="31" s="1"/>
  <c r="U21" i="31"/>
  <c r="T21" i="31"/>
  <c r="Q21" i="31"/>
  <c r="P21" i="31"/>
  <c r="O21" i="31"/>
  <c r="O26" i="31" s="1"/>
  <c r="N21" i="31"/>
  <c r="N30" i="31" s="1"/>
  <c r="N26" i="31" s="1"/>
  <c r="M21" i="31"/>
  <c r="L21" i="31"/>
  <c r="L19" i="31"/>
  <c r="W15" i="31"/>
  <c r="W25" i="31" s="1"/>
  <c r="V15" i="31"/>
  <c r="V25" i="31" s="1"/>
  <c r="V26" i="31" s="1"/>
  <c r="M3" i="85" s="1"/>
  <c r="U15" i="31"/>
  <c r="T15" i="31"/>
  <c r="T25" i="31" s="1"/>
  <c r="Q15" i="31"/>
  <c r="P15" i="31"/>
  <c r="O15" i="31"/>
  <c r="N15" i="31"/>
  <c r="M15" i="31"/>
  <c r="L15" i="31"/>
  <c r="W14" i="31"/>
  <c r="V14" i="31"/>
  <c r="U14" i="31"/>
  <c r="U16" i="31" s="1"/>
  <c r="T14" i="31"/>
  <c r="Q14" i="31"/>
  <c r="P14" i="31"/>
  <c r="O14" i="31"/>
  <c r="R14" i="31" s="1"/>
  <c r="N14" i="31"/>
  <c r="M14" i="31"/>
  <c r="M16" i="31" s="1"/>
  <c r="M17" i="31" s="1"/>
  <c r="L14" i="31"/>
  <c r="L16" i="31" s="1"/>
  <c r="L17" i="31" s="1"/>
  <c r="T16" i="31" l="1"/>
  <c r="V16" i="31"/>
  <c r="W16" i="31"/>
  <c r="M13" i="85"/>
  <c r="M4" i="85"/>
  <c r="M6" i="85" s="1"/>
  <c r="M8" i="85" s="1"/>
  <c r="M9" i="85" s="1"/>
  <c r="F3" i="85"/>
  <c r="F4" i="85" s="1"/>
  <c r="F5" i="85" s="1"/>
  <c r="O16" i="31"/>
  <c r="M3" i="83"/>
  <c r="M4" i="83" s="1"/>
  <c r="M5" i="83" s="1"/>
  <c r="M3" i="84"/>
  <c r="M4" i="84" s="1"/>
  <c r="M5" i="84" s="1"/>
  <c r="M27" i="31"/>
  <c r="M28" i="31" s="1"/>
  <c r="N3" i="83"/>
  <c r="N4" i="83" s="1"/>
  <c r="N5" i="83" s="1"/>
  <c r="N3" i="84"/>
  <c r="N4" i="84" s="1"/>
  <c r="N5" i="84" s="1"/>
  <c r="N27" i="31"/>
  <c r="N28" i="31" s="1"/>
  <c r="S14" i="31"/>
  <c r="R2" i="58"/>
  <c r="R2" i="82"/>
  <c r="O3" i="83"/>
  <c r="O4" i="83" s="1"/>
  <c r="O5" i="83" s="1"/>
  <c r="O3" i="84"/>
  <c r="O27" i="31"/>
  <c r="O28" i="31" s="1"/>
  <c r="W26" i="31"/>
  <c r="N3" i="85" s="1"/>
  <c r="V3" i="83"/>
  <c r="V4" i="83" s="1"/>
  <c r="V4" i="84"/>
  <c r="V27" i="31"/>
  <c r="V29" i="31" s="1"/>
  <c r="P2" i="58"/>
  <c r="P2" i="82"/>
  <c r="T3" i="81"/>
  <c r="T4" i="81" s="1"/>
  <c r="Q2" i="82"/>
  <c r="Q2" i="58"/>
  <c r="N3" i="58"/>
  <c r="N3" i="82"/>
  <c r="L5" i="82"/>
  <c r="L5" i="58"/>
  <c r="W3" i="58"/>
  <c r="W3" i="82"/>
  <c r="T2" i="58"/>
  <c r="T2" i="82"/>
  <c r="T19" i="82"/>
  <c r="T19" i="58"/>
  <c r="U3" i="81"/>
  <c r="U4" i="81" s="1"/>
  <c r="O3" i="58"/>
  <c r="O3" i="82"/>
  <c r="L19" i="82"/>
  <c r="L20" i="82" s="1"/>
  <c r="L22" i="82" s="1"/>
  <c r="L24" i="82" s="1"/>
  <c r="L27" i="82" s="1"/>
  <c r="L19" i="58"/>
  <c r="L20" i="58" s="1"/>
  <c r="L22" i="58" s="1"/>
  <c r="L24" i="58" s="1"/>
  <c r="V3" i="81"/>
  <c r="V4" i="81" s="1"/>
  <c r="U2" i="58"/>
  <c r="U2" i="82"/>
  <c r="P3" i="82"/>
  <c r="P3" i="58"/>
  <c r="M19" i="58"/>
  <c r="M20" i="58" s="1"/>
  <c r="M22" i="58" s="1"/>
  <c r="M24" i="58" s="1"/>
  <c r="M19" i="82"/>
  <c r="M20" i="82" s="1"/>
  <c r="M22" i="82" s="1"/>
  <c r="M24" i="82" s="1"/>
  <c r="M27" i="82" s="1"/>
  <c r="U19" i="58"/>
  <c r="U19" i="82"/>
  <c r="M3" i="58"/>
  <c r="M3" i="82"/>
  <c r="W3" i="81"/>
  <c r="W4" i="81" s="1"/>
  <c r="P3" i="81"/>
  <c r="P4" i="81" s="1"/>
  <c r="L2" i="58"/>
  <c r="L2" i="82"/>
  <c r="V2" i="82"/>
  <c r="V2" i="58"/>
  <c r="Q3" i="82"/>
  <c r="Q3" i="58"/>
  <c r="N16" i="31"/>
  <c r="N17" i="31" s="1"/>
  <c r="N19" i="82"/>
  <c r="N20" i="82" s="1"/>
  <c r="N22" i="82" s="1"/>
  <c r="N24" i="82" s="1"/>
  <c r="N27" i="82" s="1"/>
  <c r="N19" i="58"/>
  <c r="N20" i="58" s="1"/>
  <c r="N22" i="58" s="1"/>
  <c r="N24" i="58" s="1"/>
  <c r="V19" i="82"/>
  <c r="V19" i="58"/>
  <c r="R15" i="31"/>
  <c r="J2" i="85"/>
  <c r="R2" i="83"/>
  <c r="W2" i="82"/>
  <c r="W2" i="58"/>
  <c r="W4" i="58" s="1"/>
  <c r="W7" i="58" s="1"/>
  <c r="Q26" i="31"/>
  <c r="Q27" i="31" s="1"/>
  <c r="Q6" i="83"/>
  <c r="Q8" i="83" s="1"/>
  <c r="Q3" i="81"/>
  <c r="Q4" i="81" s="1"/>
  <c r="W19" i="58"/>
  <c r="W19" i="82"/>
  <c r="N2" i="82"/>
  <c r="N2" i="58"/>
  <c r="U3" i="58"/>
  <c r="U3" i="82"/>
  <c r="P16" i="31"/>
  <c r="P19" i="58"/>
  <c r="P20" i="58" s="1"/>
  <c r="P22" i="58" s="1"/>
  <c r="P24" i="58" s="1"/>
  <c r="P19" i="82"/>
  <c r="P20" i="82" s="1"/>
  <c r="P22" i="82" s="1"/>
  <c r="P24" i="82" s="1"/>
  <c r="M2" i="58"/>
  <c r="M2" i="82"/>
  <c r="M4" i="82" s="1"/>
  <c r="T3" i="58"/>
  <c r="T3" i="82"/>
  <c r="O19" i="58"/>
  <c r="O20" i="58" s="1"/>
  <c r="O22" i="58" s="1"/>
  <c r="O24" i="58" s="1"/>
  <c r="O19" i="82"/>
  <c r="O20" i="82" s="1"/>
  <c r="O22" i="82" s="1"/>
  <c r="O24" i="82" s="1"/>
  <c r="O27" i="82" s="1"/>
  <c r="O2" i="82"/>
  <c r="O4" i="82" s="1"/>
  <c r="O2" i="58"/>
  <c r="L3" i="58"/>
  <c r="L3" i="82"/>
  <c r="V3" i="58"/>
  <c r="V3" i="82"/>
  <c r="Q16" i="31"/>
  <c r="Q19" i="58"/>
  <c r="Q20" i="58" s="1"/>
  <c r="Q22" i="58" s="1"/>
  <c r="Q24" i="58" s="1"/>
  <c r="Q19" i="82"/>
  <c r="Q20" i="82" s="1"/>
  <c r="Q22" i="82" s="1"/>
  <c r="Q24" i="82" s="1"/>
  <c r="L30" i="31"/>
  <c r="L26" i="31" s="1"/>
  <c r="T30" i="31"/>
  <c r="T26" i="31" s="1"/>
  <c r="K3" i="85" s="1"/>
  <c r="U25" i="31"/>
  <c r="U26" i="31" s="1"/>
  <c r="L3" i="85" s="1"/>
  <c r="K13" i="85" l="1"/>
  <c r="K4" i="85"/>
  <c r="K6" i="85" s="1"/>
  <c r="O3" i="85"/>
  <c r="L13" i="85"/>
  <c r="L4" i="85"/>
  <c r="L6" i="85" s="1"/>
  <c r="L8" i="85" s="1"/>
  <c r="L9" i="85" s="1"/>
  <c r="W4" i="82"/>
  <c r="W7" i="82" s="1"/>
  <c r="W8" i="82" s="1"/>
  <c r="W9" i="82" s="1"/>
  <c r="W10" i="82" s="1"/>
  <c r="W11" i="82" s="1"/>
  <c r="W12" i="82" s="1"/>
  <c r="W18" i="82" s="1"/>
  <c r="W20" i="82" s="1"/>
  <c r="W22" i="82" s="1"/>
  <c r="W24" i="82" s="1"/>
  <c r="W25" i="82" s="1"/>
  <c r="W27" i="82" s="1"/>
  <c r="T4" i="58"/>
  <c r="T7" i="58" s="1"/>
  <c r="N13" i="85"/>
  <c r="N4" i="85"/>
  <c r="N6" i="85" s="1"/>
  <c r="N8" i="85" s="1"/>
  <c r="N9" i="85" s="1"/>
  <c r="M23" i="85"/>
  <c r="M24" i="85" s="1"/>
  <c r="M26" i="85" s="1"/>
  <c r="M28" i="85" s="1"/>
  <c r="M29" i="85" s="1"/>
  <c r="M14" i="85"/>
  <c r="M16" i="85" s="1"/>
  <c r="M18" i="85" s="1"/>
  <c r="M19" i="85" s="1"/>
  <c r="H3" i="85"/>
  <c r="H4" i="85" s="1"/>
  <c r="H5" i="85" s="1"/>
  <c r="Q3" i="84"/>
  <c r="Q4" i="84" s="1"/>
  <c r="Q5" i="84" s="1"/>
  <c r="O4" i="84"/>
  <c r="V6" i="83"/>
  <c r="V8" i="83" s="1"/>
  <c r="V9" i="83" s="1"/>
  <c r="V34" i="31"/>
  <c r="V37" i="31" s="1"/>
  <c r="Q4" i="82"/>
  <c r="Q6" i="82" s="1"/>
  <c r="O4" i="58"/>
  <c r="N4" i="82"/>
  <c r="N4" i="58"/>
  <c r="T3" i="83"/>
  <c r="T4" i="83" s="1"/>
  <c r="T27" i="31"/>
  <c r="S2" i="83"/>
  <c r="S15" i="31"/>
  <c r="S16" i="31" s="1"/>
  <c r="R3" i="82"/>
  <c r="R4" i="82" s="1"/>
  <c r="R3" i="58"/>
  <c r="R4" i="58" s="1"/>
  <c r="X3" i="82"/>
  <c r="P26" i="31"/>
  <c r="V4" i="58"/>
  <c r="V7" i="58" s="1"/>
  <c r="U4" i="82"/>
  <c r="U7" i="82" s="1"/>
  <c r="U8" i="82" s="1"/>
  <c r="U9" i="82" s="1"/>
  <c r="P4" i="82"/>
  <c r="P6" i="82" s="1"/>
  <c r="W3" i="83"/>
  <c r="W4" i="83" s="1"/>
  <c r="W4" i="84"/>
  <c r="W27" i="31"/>
  <c r="W29" i="31" s="1"/>
  <c r="Q3" i="83"/>
  <c r="Q4" i="83" s="1"/>
  <c r="Q5" i="83" s="1"/>
  <c r="Q28" i="31"/>
  <c r="V4" i="82"/>
  <c r="V7" i="82" s="1"/>
  <c r="V8" i="82" s="1"/>
  <c r="V9" i="82" s="1"/>
  <c r="U4" i="58"/>
  <c r="U7" i="58" s="1"/>
  <c r="P4" i="58"/>
  <c r="P6" i="58" s="1"/>
  <c r="S2" i="58"/>
  <c r="S2" i="82"/>
  <c r="U3" i="83"/>
  <c r="U4" i="83" s="1"/>
  <c r="U27" i="31"/>
  <c r="U29" i="31" s="1"/>
  <c r="L4" i="82"/>
  <c r="L6" i="82" s="1"/>
  <c r="R16" i="31"/>
  <c r="M4" i="58"/>
  <c r="L4" i="58"/>
  <c r="L6" i="58" s="1"/>
  <c r="L3" i="84"/>
  <c r="L4" i="84" s="1"/>
  <c r="L5" i="84" s="1"/>
  <c r="L3" i="83"/>
  <c r="L4" i="83" s="1"/>
  <c r="L5" i="83" s="1"/>
  <c r="L27" i="31"/>
  <c r="L28" i="31" s="1"/>
  <c r="X2" i="82"/>
  <c r="T4" i="82"/>
  <c r="T7" i="82" s="1"/>
  <c r="Q4" i="58"/>
  <c r="Q6" i="58" s="1"/>
  <c r="X3" i="31"/>
  <c r="M9" i="31"/>
  <c r="L9" i="31"/>
  <c r="N5" i="31"/>
  <c r="M5" i="31"/>
  <c r="L5" i="31"/>
  <c r="N6" i="31"/>
  <c r="N7" i="31" s="1"/>
  <c r="M6" i="31"/>
  <c r="M7" i="31" s="1"/>
  <c r="L6" i="31"/>
  <c r="L7" i="31" s="1"/>
  <c r="H30" i="31"/>
  <c r="H26" i="31" s="1"/>
  <c r="K21" i="31"/>
  <c r="J21" i="31"/>
  <c r="I21" i="31"/>
  <c r="H21" i="31"/>
  <c r="G21" i="31"/>
  <c r="F21" i="31"/>
  <c r="E21" i="31"/>
  <c r="D21" i="31"/>
  <c r="C21" i="31"/>
  <c r="R209" i="79"/>
  <c r="R197" i="79"/>
  <c r="R185" i="79"/>
  <c r="R173" i="79"/>
  <c r="R161" i="79"/>
  <c r="R149" i="79"/>
  <c r="R137" i="79"/>
  <c r="R125" i="79"/>
  <c r="R113" i="79"/>
  <c r="R101" i="79"/>
  <c r="R89" i="79"/>
  <c r="R77" i="79"/>
  <c r="R65" i="79"/>
  <c r="R53" i="79"/>
  <c r="R41" i="79"/>
  <c r="R29" i="79"/>
  <c r="R17" i="79"/>
  <c r="L218" i="79"/>
  <c r="L215" i="79"/>
  <c r="L212" i="79"/>
  <c r="L209" i="79"/>
  <c r="L206" i="79"/>
  <c r="L203" i="79"/>
  <c r="L200" i="79"/>
  <c r="L197" i="79"/>
  <c r="L194" i="79"/>
  <c r="L191" i="79"/>
  <c r="L188" i="79"/>
  <c r="L185" i="79"/>
  <c r="L182" i="79"/>
  <c r="L179" i="79"/>
  <c r="L176" i="79"/>
  <c r="L173" i="79"/>
  <c r="L170" i="79"/>
  <c r="L167" i="79"/>
  <c r="L164" i="79"/>
  <c r="L161" i="79"/>
  <c r="L158" i="79"/>
  <c r="L155" i="79"/>
  <c r="L152" i="79"/>
  <c r="L149" i="79"/>
  <c r="L146" i="79"/>
  <c r="L143" i="79"/>
  <c r="L140" i="79"/>
  <c r="L137" i="79"/>
  <c r="L134" i="79"/>
  <c r="L131" i="79"/>
  <c r="L128" i="79"/>
  <c r="L125" i="79"/>
  <c r="L122" i="79"/>
  <c r="L119" i="79"/>
  <c r="L116" i="79"/>
  <c r="L113" i="79"/>
  <c r="L110" i="79"/>
  <c r="L107" i="79"/>
  <c r="L104" i="79"/>
  <c r="L101" i="79"/>
  <c r="L98" i="79"/>
  <c r="L95" i="79"/>
  <c r="L92" i="79"/>
  <c r="L89" i="79"/>
  <c r="L86" i="79"/>
  <c r="L83" i="79"/>
  <c r="L80" i="79"/>
  <c r="L77" i="79"/>
  <c r="L74" i="79"/>
  <c r="L71" i="79"/>
  <c r="L68" i="79"/>
  <c r="L65" i="79"/>
  <c r="L62" i="79"/>
  <c r="L59" i="79"/>
  <c r="L56" i="79"/>
  <c r="L53" i="79"/>
  <c r="L50" i="79"/>
  <c r="L47" i="79"/>
  <c r="L44" i="79"/>
  <c r="L41" i="79"/>
  <c r="L38" i="79"/>
  <c r="L35" i="79"/>
  <c r="L32" i="79"/>
  <c r="L29" i="79"/>
  <c r="L26" i="79"/>
  <c r="L23" i="79"/>
  <c r="L20" i="79"/>
  <c r="L17" i="79"/>
  <c r="L14" i="79"/>
  <c r="L11" i="79"/>
  <c r="L8" i="79"/>
  <c r="L5" i="79"/>
  <c r="K15" i="31"/>
  <c r="J15" i="31"/>
  <c r="I15" i="31"/>
  <c r="H15" i="31"/>
  <c r="G15" i="31"/>
  <c r="F15" i="31"/>
  <c r="E15" i="31"/>
  <c r="D15" i="31"/>
  <c r="C15" i="31"/>
  <c r="K14" i="31"/>
  <c r="J14" i="31"/>
  <c r="I14" i="31"/>
  <c r="H14" i="31"/>
  <c r="G14" i="31"/>
  <c r="F14" i="31"/>
  <c r="E14" i="31"/>
  <c r="D14" i="31"/>
  <c r="C14" i="31"/>
  <c r="K6" i="31"/>
  <c r="K7" i="31" s="1"/>
  <c r="J6" i="31"/>
  <c r="J7" i="31" s="1"/>
  <c r="I6" i="31"/>
  <c r="I7" i="31" s="1"/>
  <c r="H6" i="31"/>
  <c r="O197" i="79"/>
  <c r="O185" i="79"/>
  <c r="O173" i="79"/>
  <c r="O161" i="79"/>
  <c r="I173" i="79"/>
  <c r="I170" i="79"/>
  <c r="I167" i="79"/>
  <c r="I164" i="79"/>
  <c r="I161" i="79"/>
  <c r="O209" i="79"/>
  <c r="N53" i="79"/>
  <c r="P53" i="79"/>
  <c r="Q53" i="79"/>
  <c r="N65" i="79"/>
  <c r="P65" i="79"/>
  <c r="Q65" i="79"/>
  <c r="N77" i="79"/>
  <c r="P77" i="79"/>
  <c r="Q77" i="79"/>
  <c r="N89" i="79"/>
  <c r="P89" i="79"/>
  <c r="Q89" i="79"/>
  <c r="N101" i="79"/>
  <c r="P101" i="79"/>
  <c r="Q101" i="79"/>
  <c r="N113" i="79"/>
  <c r="P113" i="79"/>
  <c r="Q113" i="79"/>
  <c r="N125" i="79"/>
  <c r="P125" i="79"/>
  <c r="Q125" i="79"/>
  <c r="N137" i="79"/>
  <c r="P137" i="79"/>
  <c r="Q137" i="79"/>
  <c r="N149" i="79"/>
  <c r="P149" i="79"/>
  <c r="Q149" i="79"/>
  <c r="N161" i="79"/>
  <c r="P161" i="79"/>
  <c r="Q161" i="79"/>
  <c r="N173" i="79"/>
  <c r="P173" i="79"/>
  <c r="Q173" i="79"/>
  <c r="N185" i="79"/>
  <c r="P185" i="79"/>
  <c r="Q185" i="79"/>
  <c r="N197" i="79"/>
  <c r="P197" i="79"/>
  <c r="Q197" i="79"/>
  <c r="N209" i="79"/>
  <c r="P209" i="79"/>
  <c r="Q209" i="79"/>
  <c r="Q41" i="79"/>
  <c r="P41" i="79"/>
  <c r="N41" i="79"/>
  <c r="Q29" i="79"/>
  <c r="P29" i="79"/>
  <c r="N29" i="79"/>
  <c r="Q17" i="79"/>
  <c r="P17" i="79"/>
  <c r="N17" i="79"/>
  <c r="I179" i="79"/>
  <c r="I182" i="79"/>
  <c r="I185" i="79"/>
  <c r="I188" i="79"/>
  <c r="I191" i="79"/>
  <c r="I194" i="79"/>
  <c r="I197" i="79"/>
  <c r="I200" i="79"/>
  <c r="I203" i="79"/>
  <c r="I206" i="79"/>
  <c r="I209" i="79"/>
  <c r="I212" i="79"/>
  <c r="I215" i="79"/>
  <c r="I218" i="79"/>
  <c r="I176" i="79"/>
  <c r="H8" i="79"/>
  <c r="J8" i="79"/>
  <c r="K8" i="79"/>
  <c r="H11" i="79"/>
  <c r="J11" i="79"/>
  <c r="K11" i="79"/>
  <c r="H14" i="79"/>
  <c r="J14" i="79"/>
  <c r="K14" i="79"/>
  <c r="H17" i="79"/>
  <c r="J17" i="79"/>
  <c r="K17" i="79"/>
  <c r="H20" i="79"/>
  <c r="J20" i="79"/>
  <c r="K20" i="79"/>
  <c r="H23" i="79"/>
  <c r="J23" i="79"/>
  <c r="K23" i="79"/>
  <c r="H26" i="79"/>
  <c r="J26" i="79"/>
  <c r="K26" i="79"/>
  <c r="H29" i="79"/>
  <c r="J29" i="79"/>
  <c r="K29" i="79"/>
  <c r="H32" i="79"/>
  <c r="J32" i="79"/>
  <c r="K32" i="79"/>
  <c r="H35" i="79"/>
  <c r="J35" i="79"/>
  <c r="K35" i="79"/>
  <c r="H38" i="79"/>
  <c r="J38" i="79"/>
  <c r="K38" i="79"/>
  <c r="H41" i="79"/>
  <c r="J41" i="79"/>
  <c r="K41" i="79"/>
  <c r="H44" i="79"/>
  <c r="J44" i="79"/>
  <c r="K44" i="79"/>
  <c r="H47" i="79"/>
  <c r="J47" i="79"/>
  <c r="K47" i="79"/>
  <c r="H50" i="79"/>
  <c r="J50" i="79"/>
  <c r="K50" i="79"/>
  <c r="H53" i="79"/>
  <c r="J53" i="79"/>
  <c r="K53" i="79"/>
  <c r="H56" i="79"/>
  <c r="J56" i="79"/>
  <c r="K56" i="79"/>
  <c r="H59" i="79"/>
  <c r="J59" i="79"/>
  <c r="K59" i="79"/>
  <c r="H62" i="79"/>
  <c r="J62" i="79"/>
  <c r="K62" i="79"/>
  <c r="H65" i="79"/>
  <c r="J65" i="79"/>
  <c r="K65" i="79"/>
  <c r="H68" i="79"/>
  <c r="J68" i="79"/>
  <c r="K68" i="79"/>
  <c r="H71" i="79"/>
  <c r="J71" i="79"/>
  <c r="K71" i="79"/>
  <c r="H74" i="79"/>
  <c r="J74" i="79"/>
  <c r="K74" i="79"/>
  <c r="H77" i="79"/>
  <c r="J77" i="79"/>
  <c r="K77" i="79"/>
  <c r="H80" i="79"/>
  <c r="J80" i="79"/>
  <c r="K80" i="79"/>
  <c r="H83" i="79"/>
  <c r="J83" i="79"/>
  <c r="K83" i="79"/>
  <c r="H86" i="79"/>
  <c r="J86" i="79"/>
  <c r="K86" i="79"/>
  <c r="H89" i="79"/>
  <c r="J89" i="79"/>
  <c r="K89" i="79"/>
  <c r="H92" i="79"/>
  <c r="J92" i="79"/>
  <c r="K92" i="79"/>
  <c r="H95" i="79"/>
  <c r="J95" i="79"/>
  <c r="K95" i="79"/>
  <c r="H98" i="79"/>
  <c r="J98" i="79"/>
  <c r="K98" i="79"/>
  <c r="H101" i="79"/>
  <c r="J101" i="79"/>
  <c r="K101" i="79"/>
  <c r="H104" i="79"/>
  <c r="J104" i="79"/>
  <c r="K104" i="79"/>
  <c r="H107" i="79"/>
  <c r="J107" i="79"/>
  <c r="K107" i="79"/>
  <c r="H110" i="79"/>
  <c r="J110" i="79"/>
  <c r="K110" i="79"/>
  <c r="H113" i="79"/>
  <c r="J113" i="79"/>
  <c r="K113" i="79"/>
  <c r="H116" i="79"/>
  <c r="J116" i="79"/>
  <c r="K116" i="79"/>
  <c r="H119" i="79"/>
  <c r="J119" i="79"/>
  <c r="K119" i="79"/>
  <c r="H122" i="79"/>
  <c r="J122" i="79"/>
  <c r="K122" i="79"/>
  <c r="H125" i="79"/>
  <c r="J125" i="79"/>
  <c r="K125" i="79"/>
  <c r="H128" i="79"/>
  <c r="J128" i="79"/>
  <c r="K128" i="79"/>
  <c r="H131" i="79"/>
  <c r="J131" i="79"/>
  <c r="K131" i="79"/>
  <c r="H134" i="79"/>
  <c r="J134" i="79"/>
  <c r="K134" i="79"/>
  <c r="H137" i="79"/>
  <c r="J137" i="79"/>
  <c r="K137" i="79"/>
  <c r="H140" i="79"/>
  <c r="J140" i="79"/>
  <c r="K140" i="79"/>
  <c r="H143" i="79"/>
  <c r="J143" i="79"/>
  <c r="K143" i="79"/>
  <c r="H146" i="79"/>
  <c r="J146" i="79"/>
  <c r="K146" i="79"/>
  <c r="H149" i="79"/>
  <c r="J149" i="79"/>
  <c r="K149" i="79"/>
  <c r="H152" i="79"/>
  <c r="J152" i="79"/>
  <c r="K152" i="79"/>
  <c r="H155" i="79"/>
  <c r="J155" i="79"/>
  <c r="K155" i="79"/>
  <c r="H158" i="79"/>
  <c r="J158" i="79"/>
  <c r="K158" i="79"/>
  <c r="H161" i="79"/>
  <c r="J161" i="79"/>
  <c r="K161" i="79"/>
  <c r="H164" i="79"/>
  <c r="J164" i="79"/>
  <c r="K164" i="79"/>
  <c r="H167" i="79"/>
  <c r="J167" i="79"/>
  <c r="K167" i="79"/>
  <c r="H170" i="79"/>
  <c r="J170" i="79"/>
  <c r="K170" i="79"/>
  <c r="H173" i="79"/>
  <c r="J173" i="79"/>
  <c r="K173" i="79"/>
  <c r="H176" i="79"/>
  <c r="J176" i="79"/>
  <c r="K176" i="79"/>
  <c r="H179" i="79"/>
  <c r="J179" i="79"/>
  <c r="K179" i="79"/>
  <c r="H182" i="79"/>
  <c r="J182" i="79"/>
  <c r="K182" i="79"/>
  <c r="H185" i="79"/>
  <c r="J185" i="79"/>
  <c r="K185" i="79"/>
  <c r="H188" i="79"/>
  <c r="J188" i="79"/>
  <c r="K188" i="79"/>
  <c r="H191" i="79"/>
  <c r="J191" i="79"/>
  <c r="K191" i="79"/>
  <c r="H194" i="79"/>
  <c r="J194" i="79"/>
  <c r="K194" i="79"/>
  <c r="H197" i="79"/>
  <c r="J197" i="79"/>
  <c r="K197" i="79"/>
  <c r="H200" i="79"/>
  <c r="J200" i="79"/>
  <c r="K200" i="79"/>
  <c r="H203" i="79"/>
  <c r="J203" i="79"/>
  <c r="K203" i="79"/>
  <c r="H206" i="79"/>
  <c r="J206" i="79"/>
  <c r="K206" i="79"/>
  <c r="H209" i="79"/>
  <c r="J209" i="79"/>
  <c r="K209" i="79"/>
  <c r="H212" i="79"/>
  <c r="J212" i="79"/>
  <c r="K212" i="79"/>
  <c r="H215" i="79"/>
  <c r="J215" i="79"/>
  <c r="K215" i="79"/>
  <c r="H218" i="79"/>
  <c r="J218" i="79"/>
  <c r="K218" i="79"/>
  <c r="K5" i="79"/>
  <c r="J5" i="79"/>
  <c r="H5" i="79"/>
  <c r="N23" i="85" l="1"/>
  <c r="N24" i="85" s="1"/>
  <c r="N26" i="85" s="1"/>
  <c r="N28" i="85" s="1"/>
  <c r="N29" i="85" s="1"/>
  <c r="N14" i="85"/>
  <c r="N16" i="85" s="1"/>
  <c r="N18" i="85" s="1"/>
  <c r="N19" i="85" s="1"/>
  <c r="X3" i="84"/>
  <c r="X4" i="84" s="1"/>
  <c r="U4" i="84"/>
  <c r="U6" i="84" s="1"/>
  <c r="U8" i="84" s="1"/>
  <c r="U9" i="84" s="1"/>
  <c r="L23" i="85"/>
  <c r="L24" i="85" s="1"/>
  <c r="L26" i="85" s="1"/>
  <c r="L28" i="85" s="1"/>
  <c r="L29" i="85" s="1"/>
  <c r="L14" i="85"/>
  <c r="L16" i="85" s="1"/>
  <c r="L18" i="85" s="1"/>
  <c r="L19" i="85" s="1"/>
  <c r="O13" i="85"/>
  <c r="O4" i="85"/>
  <c r="W15" i="82"/>
  <c r="K8" i="85"/>
  <c r="K9" i="85" s="1"/>
  <c r="O6" i="85"/>
  <c r="K23" i="85"/>
  <c r="K24" i="85" s="1"/>
  <c r="K26" i="85" s="1"/>
  <c r="K14" i="85"/>
  <c r="K16" i="85" s="1"/>
  <c r="V5" i="83"/>
  <c r="G3" i="85"/>
  <c r="G4" i="85" s="1"/>
  <c r="G5" i="85" s="1"/>
  <c r="R26" i="31"/>
  <c r="I3" i="85" s="1"/>
  <c r="I4" i="85" s="1"/>
  <c r="O5" i="84"/>
  <c r="W31" i="82"/>
  <c r="W6" i="83"/>
  <c r="W8" i="83" s="1"/>
  <c r="W9" i="83" s="1"/>
  <c r="W34" i="31"/>
  <c r="W37" i="31" s="1"/>
  <c r="U6" i="83"/>
  <c r="U5" i="83" s="1"/>
  <c r="U34" i="31"/>
  <c r="U37" i="31" s="1"/>
  <c r="H3" i="82"/>
  <c r="H3" i="58"/>
  <c r="E2" i="58"/>
  <c r="E2" i="82"/>
  <c r="D3" i="58"/>
  <c r="D3" i="82"/>
  <c r="J30" i="31"/>
  <c r="J26" i="31" s="1"/>
  <c r="J19" i="58"/>
  <c r="J20" i="58" s="1"/>
  <c r="J22" i="58" s="1"/>
  <c r="J24" i="58" s="1"/>
  <c r="J19" i="82"/>
  <c r="J20" i="82" s="1"/>
  <c r="J22" i="82" s="1"/>
  <c r="J24" i="82" s="1"/>
  <c r="J27" i="82" s="1"/>
  <c r="V10" i="82"/>
  <c r="V11" i="82" s="1"/>
  <c r="V12" i="82" s="1"/>
  <c r="V18" i="82" s="1"/>
  <c r="V20" i="82" s="1"/>
  <c r="V22" i="82" s="1"/>
  <c r="V24" i="82" s="1"/>
  <c r="V25" i="82" s="1"/>
  <c r="V27" i="82" s="1"/>
  <c r="V15" i="82"/>
  <c r="F2" i="82"/>
  <c r="F2" i="58"/>
  <c r="E3" i="58"/>
  <c r="E3" i="82"/>
  <c r="C30" i="31"/>
  <c r="C19" i="82"/>
  <c r="C20" i="82" s="1"/>
  <c r="C22" i="82" s="1"/>
  <c r="C24" i="82" s="1"/>
  <c r="C27" i="82" s="1"/>
  <c r="C19" i="58"/>
  <c r="K30" i="31"/>
  <c r="K26" i="31" s="1"/>
  <c r="K19" i="82"/>
  <c r="K20" i="82" s="1"/>
  <c r="K22" i="82" s="1"/>
  <c r="K24" i="82" s="1"/>
  <c r="K27" i="82" s="1"/>
  <c r="K19" i="58"/>
  <c r="K20" i="58" s="1"/>
  <c r="K22" i="58" s="1"/>
  <c r="K24" i="58" s="1"/>
  <c r="L5" i="81"/>
  <c r="G2" i="82"/>
  <c r="G4" i="82" s="1"/>
  <c r="G2" i="58"/>
  <c r="F3" i="58"/>
  <c r="F3" i="82"/>
  <c r="D30" i="31"/>
  <c r="D19" i="82"/>
  <c r="D20" i="82" s="1"/>
  <c r="D22" i="82" s="1"/>
  <c r="D24" i="82" s="1"/>
  <c r="D27" i="82" s="1"/>
  <c r="D19" i="58"/>
  <c r="D20" i="58" s="1"/>
  <c r="D22" i="58" s="1"/>
  <c r="D24" i="58" s="1"/>
  <c r="H3" i="83"/>
  <c r="H4" i="83" s="1"/>
  <c r="H5" i="83" s="1"/>
  <c r="H3" i="84"/>
  <c r="H4" i="84" s="1"/>
  <c r="H5" i="84" s="1"/>
  <c r="M5" i="81"/>
  <c r="U15" i="82"/>
  <c r="U10" i="82"/>
  <c r="U11" i="82" s="1"/>
  <c r="U12" i="82" s="1"/>
  <c r="U18" i="82" s="1"/>
  <c r="U20" i="82" s="1"/>
  <c r="U22" i="82" s="1"/>
  <c r="U24" i="82" s="1"/>
  <c r="U25" i="82" s="1"/>
  <c r="U27" i="82" s="1"/>
  <c r="H2" i="58"/>
  <c r="H4" i="58" s="1"/>
  <c r="H2" i="82"/>
  <c r="H4" i="82" s="1"/>
  <c r="G3" i="58"/>
  <c r="G3" i="82"/>
  <c r="E30" i="31"/>
  <c r="E19" i="58"/>
  <c r="E20" i="58" s="1"/>
  <c r="E22" i="58" s="1"/>
  <c r="E24" i="58" s="1"/>
  <c r="E19" i="82"/>
  <c r="E20" i="82" s="1"/>
  <c r="E22" i="82" s="1"/>
  <c r="E24" i="82" s="1"/>
  <c r="E27" i="82" s="1"/>
  <c r="X15" i="31"/>
  <c r="I2" i="58"/>
  <c r="I2" i="82"/>
  <c r="I3" i="82"/>
  <c r="I3" i="58"/>
  <c r="G30" i="31"/>
  <c r="G19" i="58"/>
  <c r="G20" i="58" s="1"/>
  <c r="G22" i="58" s="1"/>
  <c r="G24" i="58" s="1"/>
  <c r="G19" i="82"/>
  <c r="G20" i="82" s="1"/>
  <c r="G22" i="82" s="1"/>
  <c r="G24" i="82" s="1"/>
  <c r="G27" i="82" s="1"/>
  <c r="P3" i="83"/>
  <c r="P4" i="83" s="1"/>
  <c r="P5" i="83" s="1"/>
  <c r="P3" i="84"/>
  <c r="P27" i="31"/>
  <c r="P28" i="31" s="1"/>
  <c r="F30" i="31"/>
  <c r="F19" i="82"/>
  <c r="F20" i="82" s="1"/>
  <c r="F22" i="82" s="1"/>
  <c r="F24" i="82" s="1"/>
  <c r="F27" i="82" s="1"/>
  <c r="F19" i="58"/>
  <c r="F20" i="58" s="1"/>
  <c r="F22" i="58" s="1"/>
  <c r="F24" i="58" s="1"/>
  <c r="J2" i="58"/>
  <c r="J2" i="82"/>
  <c r="J4" i="82" s="1"/>
  <c r="C2" i="58"/>
  <c r="C2" i="82"/>
  <c r="C4" i="82" s="1"/>
  <c r="K2" i="58"/>
  <c r="K2" i="82"/>
  <c r="J3" i="82"/>
  <c r="J3" i="58"/>
  <c r="H19" i="58"/>
  <c r="H20" i="58" s="1"/>
  <c r="H22" i="58" s="1"/>
  <c r="H24" i="58" s="1"/>
  <c r="H19" i="82"/>
  <c r="H20" i="82" s="1"/>
  <c r="H22" i="82" s="1"/>
  <c r="H24" i="82" s="1"/>
  <c r="H27" i="82" s="1"/>
  <c r="T8" i="82"/>
  <c r="T9" i="82" s="1"/>
  <c r="X7" i="82"/>
  <c r="X4" i="82"/>
  <c r="D2" i="58"/>
  <c r="D4" i="58" s="1"/>
  <c r="D2" i="82"/>
  <c r="D4" i="82" s="1"/>
  <c r="C3" i="58"/>
  <c r="C3" i="82"/>
  <c r="K3" i="58"/>
  <c r="K3" i="82"/>
  <c r="I30" i="31"/>
  <c r="I26" i="31" s="1"/>
  <c r="I19" i="58"/>
  <c r="I20" i="58" s="1"/>
  <c r="I22" i="58" s="1"/>
  <c r="I24" i="58" s="1"/>
  <c r="I19" i="82"/>
  <c r="I20" i="82" s="1"/>
  <c r="I22" i="82" s="1"/>
  <c r="I24" i="82" s="1"/>
  <c r="I27" i="82" s="1"/>
  <c r="S3" i="58"/>
  <c r="S4" i="58" s="1"/>
  <c r="S3" i="82"/>
  <c r="S4" i="82" s="1"/>
  <c r="T8" i="84"/>
  <c r="T9" i="84" s="1"/>
  <c r="R2" i="31"/>
  <c r="R3" i="31"/>
  <c r="R4" i="31"/>
  <c r="K5" i="31"/>
  <c r="O5" i="31"/>
  <c r="P5" i="31"/>
  <c r="Q5" i="31"/>
  <c r="O6" i="31"/>
  <c r="O7" i="31" s="1"/>
  <c r="P6" i="31"/>
  <c r="P7" i="31" s="1"/>
  <c r="Q6" i="31"/>
  <c r="Q7" i="31" s="1"/>
  <c r="R8" i="31"/>
  <c r="K9" i="31"/>
  <c r="N9" i="31"/>
  <c r="O9" i="31"/>
  <c r="P9" i="31"/>
  <c r="Q9" i="31"/>
  <c r="R10" i="31"/>
  <c r="R11" i="31"/>
  <c r="K16" i="31"/>
  <c r="K17" i="31" s="1"/>
  <c r="O17" i="31"/>
  <c r="P17" i="31"/>
  <c r="Q17" i="31"/>
  <c r="R18" i="31"/>
  <c r="S18" i="31" s="1"/>
  <c r="K19" i="31"/>
  <c r="M19" i="31"/>
  <c r="N19" i="31"/>
  <c r="K27" i="31"/>
  <c r="K28" i="31" s="1"/>
  <c r="I6" i="85"/>
  <c r="I8" i="85" s="1"/>
  <c r="H27" i="31"/>
  <c r="H28" i="31" s="1"/>
  <c r="X24" i="31"/>
  <c r="X19" i="31"/>
  <c r="X5" i="58" s="1"/>
  <c r="I19" i="31"/>
  <c r="H19" i="31"/>
  <c r="G19" i="31"/>
  <c r="F19" i="31"/>
  <c r="E19" i="31"/>
  <c r="D19" i="31"/>
  <c r="C19" i="31"/>
  <c r="I16" i="31"/>
  <c r="I17" i="31" s="1"/>
  <c r="H16" i="31"/>
  <c r="H17" i="31" s="1"/>
  <c r="G16" i="31"/>
  <c r="G17" i="31" s="1"/>
  <c r="F16" i="31"/>
  <c r="F17" i="31" s="1"/>
  <c r="E16" i="31"/>
  <c r="E17" i="31" s="1"/>
  <c r="D16" i="31"/>
  <c r="D17" i="31" s="1"/>
  <c r="C16" i="31"/>
  <c r="C17" i="31" s="1"/>
  <c r="D5" i="31"/>
  <c r="D7" i="31" s="1"/>
  <c r="E5" i="31"/>
  <c r="E7" i="31" s="1"/>
  <c r="F5" i="31"/>
  <c r="F7" i="31" s="1"/>
  <c r="G5" i="31"/>
  <c r="G7" i="31" s="1"/>
  <c r="H5" i="31"/>
  <c r="H7" i="31" s="1"/>
  <c r="I5" i="31"/>
  <c r="T5" i="31"/>
  <c r="U5" i="31"/>
  <c r="V5" i="31"/>
  <c r="W5" i="31"/>
  <c r="X11" i="31"/>
  <c r="U14" i="84" l="1"/>
  <c r="U17" i="84"/>
  <c r="K18" i="85"/>
  <c r="K19" i="85" s="1"/>
  <c r="O16" i="85"/>
  <c r="O18" i="85" s="1"/>
  <c r="O19" i="85" s="1"/>
  <c r="P19" i="85" s="1"/>
  <c r="K28" i="85"/>
  <c r="K29" i="85" s="1"/>
  <c r="O26" i="85"/>
  <c r="O28" i="85" s="1"/>
  <c r="O29" i="85" s="1"/>
  <c r="P29" i="85" s="1"/>
  <c r="O5" i="85"/>
  <c r="O8" i="85"/>
  <c r="O23" i="85"/>
  <c r="O24" i="85" s="1"/>
  <c r="O14" i="85"/>
  <c r="W5" i="83"/>
  <c r="P4" i="84"/>
  <c r="R3" i="84"/>
  <c r="S3" i="84" s="1"/>
  <c r="R27" i="31"/>
  <c r="R28" i="31" s="1"/>
  <c r="S26" i="31"/>
  <c r="S27" i="31" s="1"/>
  <c r="S28" i="31" s="1"/>
  <c r="U31" i="82"/>
  <c r="V31" i="82"/>
  <c r="T14" i="84"/>
  <c r="T17" i="84"/>
  <c r="U11" i="84"/>
  <c r="T11" i="84"/>
  <c r="U12" i="84"/>
  <c r="U8" i="83"/>
  <c r="U9" i="83" s="1"/>
  <c r="I5" i="85"/>
  <c r="L2" i="73"/>
  <c r="L4" i="73" s="1"/>
  <c r="L2" i="71"/>
  <c r="R2" i="46"/>
  <c r="R4" i="46" s="1"/>
  <c r="I3" i="83"/>
  <c r="I4" i="83" s="1"/>
  <c r="I5" i="83" s="1"/>
  <c r="I3" i="84"/>
  <c r="I4" i="84" s="1"/>
  <c r="I5" i="84" s="1"/>
  <c r="F4" i="82"/>
  <c r="Q5" i="81"/>
  <c r="C5" i="58"/>
  <c r="C5" i="82"/>
  <c r="C6" i="82" s="1"/>
  <c r="X2" i="83"/>
  <c r="P5" i="81"/>
  <c r="T15" i="82"/>
  <c r="T10" i="82"/>
  <c r="T11" i="82" s="1"/>
  <c r="T12" i="82" s="1"/>
  <c r="T18" i="82" s="1"/>
  <c r="T20" i="82" s="1"/>
  <c r="T22" i="82" s="1"/>
  <c r="T24" i="82" s="1"/>
  <c r="T25" i="82" s="1"/>
  <c r="T27" i="82" s="1"/>
  <c r="H6" i="82"/>
  <c r="K3" i="84"/>
  <c r="K4" i="84" s="1"/>
  <c r="K5" i="84" s="1"/>
  <c r="K3" i="83"/>
  <c r="K4" i="83" s="1"/>
  <c r="K5" i="83" s="1"/>
  <c r="J3" i="84"/>
  <c r="J4" i="84" s="1"/>
  <c r="J5" i="84" s="1"/>
  <c r="J3" i="83"/>
  <c r="J4" i="83" s="1"/>
  <c r="J5" i="83" s="1"/>
  <c r="K5" i="82"/>
  <c r="K5" i="58"/>
  <c r="D5" i="82"/>
  <c r="D5" i="58"/>
  <c r="O5" i="81"/>
  <c r="X3" i="58"/>
  <c r="X25" i="31"/>
  <c r="H6" i="58"/>
  <c r="E5" i="82"/>
  <c r="E5" i="58"/>
  <c r="I27" i="31"/>
  <c r="I28" i="31" s="1"/>
  <c r="N5" i="81"/>
  <c r="J4" i="58"/>
  <c r="F5" i="58"/>
  <c r="F5" i="82"/>
  <c r="R8" i="84"/>
  <c r="R10" i="84" s="1"/>
  <c r="R6" i="83"/>
  <c r="J6" i="85"/>
  <c r="J8" i="85" s="1"/>
  <c r="K5" i="81"/>
  <c r="E4" i="82"/>
  <c r="E6" i="82" s="1"/>
  <c r="S8" i="31"/>
  <c r="D6" i="82"/>
  <c r="I4" i="82"/>
  <c r="E4" i="58"/>
  <c r="E6" i="58" s="1"/>
  <c r="G5" i="58"/>
  <c r="G5" i="82"/>
  <c r="G6" i="82" s="1"/>
  <c r="R3" i="81"/>
  <c r="H5" i="58"/>
  <c r="H5" i="82"/>
  <c r="N5" i="58"/>
  <c r="N6" i="58" s="1"/>
  <c r="N5" i="82"/>
  <c r="N6" i="82" s="1"/>
  <c r="S11" i="31"/>
  <c r="R19" i="81"/>
  <c r="R21" i="31"/>
  <c r="D6" i="58"/>
  <c r="K4" i="82"/>
  <c r="K6" i="82" s="1"/>
  <c r="I4" i="58"/>
  <c r="X19" i="81"/>
  <c r="X21" i="31"/>
  <c r="I5" i="58"/>
  <c r="I5" i="82"/>
  <c r="M5" i="82"/>
  <c r="M6" i="82" s="1"/>
  <c r="M5" i="58"/>
  <c r="M6" i="58" s="1"/>
  <c r="S10" i="31"/>
  <c r="R6" i="81"/>
  <c r="R2" i="81"/>
  <c r="K4" i="58"/>
  <c r="K6" i="58" s="1"/>
  <c r="R3" i="83"/>
  <c r="R4" i="83" s="1"/>
  <c r="G4" i="58"/>
  <c r="G6" i="58" s="1"/>
  <c r="F4" i="58"/>
  <c r="F6" i="58" s="1"/>
  <c r="R17" i="31"/>
  <c r="R6" i="31"/>
  <c r="R7" i="31" s="1"/>
  <c r="R9" i="31"/>
  <c r="J27" i="31"/>
  <c r="J28" i="31" s="1"/>
  <c r="R5" i="31"/>
  <c r="J16" i="31"/>
  <c r="J17" i="31" s="1"/>
  <c r="J19" i="31"/>
  <c r="S17" i="31"/>
  <c r="D9" i="31"/>
  <c r="E9" i="31"/>
  <c r="F9" i="31"/>
  <c r="G9" i="31"/>
  <c r="H9" i="31"/>
  <c r="I9" i="31"/>
  <c r="C9" i="31"/>
  <c r="C5" i="31"/>
  <c r="C7" i="31" s="1"/>
  <c r="O15" i="85" l="1"/>
  <c r="O9" i="85"/>
  <c r="P9" i="85" s="1"/>
  <c r="P8" i="85"/>
  <c r="O25" i="85"/>
  <c r="P5" i="84"/>
  <c r="R4" i="84"/>
  <c r="S4" i="84" s="1"/>
  <c r="S5" i="84" s="1"/>
  <c r="J3" i="85"/>
  <c r="J4" i="85" s="1"/>
  <c r="J5" i="85" s="1"/>
  <c r="P5" i="85" s="1"/>
  <c r="T31" i="82"/>
  <c r="M2" i="73"/>
  <c r="M4" i="73" s="1"/>
  <c r="M2" i="71"/>
  <c r="S2" i="46"/>
  <c r="S4" i="46" s="1"/>
  <c r="R4" i="81"/>
  <c r="R5" i="81" s="1"/>
  <c r="R19" i="82"/>
  <c r="R19" i="58"/>
  <c r="C5" i="81"/>
  <c r="H5" i="81"/>
  <c r="S2" i="81"/>
  <c r="X19" i="58"/>
  <c r="X19" i="82"/>
  <c r="X30" i="31"/>
  <c r="X26" i="31" s="1"/>
  <c r="S3" i="81"/>
  <c r="J6" i="58"/>
  <c r="F6" i="82"/>
  <c r="J5" i="82"/>
  <c r="J6" i="82" s="1"/>
  <c r="J5" i="58"/>
  <c r="G5" i="81"/>
  <c r="S19" i="81"/>
  <c r="L19" i="80"/>
  <c r="S21" i="31"/>
  <c r="F5" i="81"/>
  <c r="R7" i="81"/>
  <c r="R8" i="81" s="1"/>
  <c r="I6" i="58"/>
  <c r="S6" i="83"/>
  <c r="I5" i="81"/>
  <c r="E5" i="81"/>
  <c r="S6" i="81"/>
  <c r="L7" i="80"/>
  <c r="L8" i="80" s="1"/>
  <c r="D5" i="81"/>
  <c r="S3" i="83"/>
  <c r="S4" i="83" s="1"/>
  <c r="I6" i="82"/>
  <c r="R8" i="83"/>
  <c r="R5" i="83"/>
  <c r="J5" i="31"/>
  <c r="R5" i="84" l="1"/>
  <c r="J15" i="85"/>
  <c r="J25" i="85" s="1"/>
  <c r="P25" i="85" s="1"/>
  <c r="S4" i="81"/>
  <c r="X3" i="83"/>
  <c r="X4" i="83" s="1"/>
  <c r="X27" i="31"/>
  <c r="S8" i="83"/>
  <c r="S5" i="83"/>
  <c r="S8" i="84"/>
  <c r="S10" i="84" s="1"/>
  <c r="S7" i="81"/>
  <c r="S8" i="81" s="1"/>
  <c r="L10" i="80"/>
  <c r="L11" i="80" s="1"/>
  <c r="L15" i="80"/>
  <c r="L16" i="80" s="1"/>
  <c r="R10" i="81"/>
  <c r="R11" i="81" s="1"/>
  <c r="R15" i="81"/>
  <c r="R16" i="81" s="1"/>
  <c r="S19" i="82"/>
  <c r="S19" i="58"/>
  <c r="S30" i="31"/>
  <c r="D14" i="58"/>
  <c r="D15" i="58" s="1"/>
  <c r="P15" i="85" l="1"/>
  <c r="L12" i="80"/>
  <c r="L18" i="80" s="1"/>
  <c r="L20" i="80" s="1"/>
  <c r="L22" i="80" s="1"/>
  <c r="L24" i="80" s="1"/>
  <c r="S15" i="81"/>
  <c r="S16" i="81" s="1"/>
  <c r="S10" i="81"/>
  <c r="S11" i="81" s="1"/>
  <c r="S12" i="81" s="1"/>
  <c r="S18" i="81" s="1"/>
  <c r="S20" i="81" s="1"/>
  <c r="S22" i="81" s="1"/>
  <c r="S24" i="81" s="1"/>
  <c r="R12" i="81"/>
  <c r="R18" i="81" s="1"/>
  <c r="R20" i="81" s="1"/>
  <c r="R22" i="81" s="1"/>
  <c r="R24" i="81" s="1"/>
  <c r="D16" i="58"/>
  <c r="J9" i="31" l="1"/>
  <c r="X2" i="31"/>
  <c r="C8" i="58"/>
  <c r="C9" i="58" s="1"/>
  <c r="C15" i="58" s="1"/>
  <c r="C16" i="58" s="1"/>
  <c r="J5" i="81" l="1"/>
  <c r="X2" i="81"/>
  <c r="X14" i="31"/>
  <c r="X5" i="31"/>
  <c r="S5" i="31"/>
  <c r="S9" i="31"/>
  <c r="F13" i="58"/>
  <c r="F16" i="58" s="1"/>
  <c r="H13" i="58"/>
  <c r="E13" i="58"/>
  <c r="E16" i="58" s="1"/>
  <c r="G13" i="58"/>
  <c r="I13" i="58"/>
  <c r="C10" i="58"/>
  <c r="C11" i="58" s="1"/>
  <c r="C12" i="58" s="1"/>
  <c r="C18" i="58" s="1"/>
  <c r="C20" i="58" s="1"/>
  <c r="C22" i="58" s="1"/>
  <c r="C24" i="58" s="1"/>
  <c r="C4" i="58"/>
  <c r="S5" i="81" l="1"/>
  <c r="X2" i="58"/>
  <c r="X4" i="58" s="1"/>
  <c r="X16" i="31"/>
  <c r="C29" i="74"/>
  <c r="D29" i="74"/>
  <c r="E29" i="74"/>
  <c r="G29" i="74"/>
  <c r="H29" i="74"/>
  <c r="I29" i="74"/>
  <c r="J29" i="74"/>
  <c r="K29" i="74"/>
  <c r="L29" i="74"/>
  <c r="M29" i="74"/>
  <c r="N29" i="74"/>
  <c r="O29" i="74"/>
  <c r="C30" i="74"/>
  <c r="D30" i="74"/>
  <c r="E30" i="74"/>
  <c r="G30" i="74"/>
  <c r="H30" i="74"/>
  <c r="C31" i="74"/>
  <c r="D31" i="74"/>
  <c r="E31" i="74"/>
  <c r="G31" i="74"/>
  <c r="H31" i="74"/>
  <c r="I31" i="74"/>
  <c r="J31" i="74"/>
  <c r="K31" i="74"/>
  <c r="L31" i="74"/>
  <c r="M31" i="74"/>
  <c r="N31" i="74"/>
  <c r="O31" i="74"/>
  <c r="C33" i="74"/>
  <c r="D33" i="74"/>
  <c r="E33" i="74"/>
  <c r="G33" i="74"/>
  <c r="H33" i="74"/>
  <c r="I33" i="74"/>
  <c r="J33" i="74"/>
  <c r="K33" i="74"/>
  <c r="L33" i="74"/>
  <c r="M33" i="74"/>
  <c r="N33" i="74"/>
  <c r="O33" i="74"/>
  <c r="C37" i="74"/>
  <c r="D37" i="74"/>
  <c r="E37" i="74"/>
  <c r="G37" i="74"/>
  <c r="H37" i="74"/>
  <c r="I37" i="74"/>
  <c r="J37" i="74"/>
  <c r="K37" i="74"/>
  <c r="L37" i="74"/>
  <c r="M37" i="74"/>
  <c r="N37" i="74"/>
  <c r="O37" i="74"/>
  <c r="D16" i="74"/>
  <c r="E16" i="74"/>
  <c r="G16" i="74"/>
  <c r="H16" i="74"/>
  <c r="I16" i="74"/>
  <c r="J16" i="74"/>
  <c r="K16" i="74"/>
  <c r="L16" i="74"/>
  <c r="M16" i="74"/>
  <c r="N16" i="74"/>
  <c r="O16" i="74"/>
  <c r="D17" i="74"/>
  <c r="E17" i="74"/>
  <c r="G17" i="74"/>
  <c r="H17" i="74"/>
  <c r="D18" i="74"/>
  <c r="E18" i="74"/>
  <c r="G18" i="74"/>
  <c r="H18" i="74"/>
  <c r="I18" i="74"/>
  <c r="J18" i="74"/>
  <c r="K18" i="74"/>
  <c r="L18" i="74"/>
  <c r="M18" i="74"/>
  <c r="N18" i="74"/>
  <c r="O18" i="74"/>
  <c r="D20" i="74"/>
  <c r="E20" i="74"/>
  <c r="G20" i="74"/>
  <c r="H20" i="74"/>
  <c r="I20" i="74"/>
  <c r="J20" i="74"/>
  <c r="K20" i="74"/>
  <c r="L20" i="74"/>
  <c r="M20" i="74"/>
  <c r="N20" i="74"/>
  <c r="O20" i="74"/>
  <c r="D24" i="74"/>
  <c r="E24" i="74"/>
  <c r="G24" i="74"/>
  <c r="H24" i="74"/>
  <c r="I24" i="74"/>
  <c r="J24" i="74"/>
  <c r="K24" i="74"/>
  <c r="L24" i="74"/>
  <c r="M24" i="74"/>
  <c r="N24" i="74"/>
  <c r="O24" i="74"/>
  <c r="C16" i="74"/>
  <c r="C17" i="74"/>
  <c r="C20" i="74"/>
  <c r="C24" i="74"/>
  <c r="G3" i="74"/>
  <c r="H3" i="74"/>
  <c r="I3" i="74"/>
  <c r="I42" i="74" s="1"/>
  <c r="K3" i="74"/>
  <c r="L3" i="74"/>
  <c r="L42" i="74" s="1"/>
  <c r="M3" i="74"/>
  <c r="N3" i="74"/>
  <c r="D4" i="74"/>
  <c r="E4" i="74"/>
  <c r="G4" i="74"/>
  <c r="H4" i="74"/>
  <c r="D5" i="74"/>
  <c r="E5" i="74"/>
  <c r="G5" i="74"/>
  <c r="G44" i="74" s="1"/>
  <c r="H5" i="74"/>
  <c r="I5" i="74"/>
  <c r="K5" i="74"/>
  <c r="K44" i="74" s="1"/>
  <c r="L5" i="74"/>
  <c r="M5" i="74"/>
  <c r="M44" i="74" s="1"/>
  <c r="N5" i="74"/>
  <c r="D7" i="74"/>
  <c r="D46" i="74" s="1"/>
  <c r="E7" i="74"/>
  <c r="E46" i="74" s="1"/>
  <c r="G7" i="74"/>
  <c r="G46" i="74" s="1"/>
  <c r="H7" i="74"/>
  <c r="I7" i="74"/>
  <c r="J7" i="74"/>
  <c r="K7" i="74"/>
  <c r="K46" i="74" s="1"/>
  <c r="L7" i="74"/>
  <c r="L46" i="74" s="1"/>
  <c r="M7" i="74"/>
  <c r="M46" i="74" s="1"/>
  <c r="N7" i="74"/>
  <c r="N46" i="74" s="1"/>
  <c r="O7" i="74"/>
  <c r="O46" i="74" s="1"/>
  <c r="D11" i="74"/>
  <c r="E11" i="74"/>
  <c r="G11" i="74"/>
  <c r="H11" i="74"/>
  <c r="H50" i="74" s="1"/>
  <c r="I11" i="74"/>
  <c r="I50" i="74" s="1"/>
  <c r="J11" i="74"/>
  <c r="J50" i="74" s="1"/>
  <c r="K11" i="74"/>
  <c r="L11" i="74"/>
  <c r="M11" i="74"/>
  <c r="N11" i="74"/>
  <c r="O11" i="74"/>
  <c r="O50" i="74" s="1"/>
  <c r="C4" i="74"/>
  <c r="C5" i="74"/>
  <c r="C7" i="74"/>
  <c r="C46" i="74" s="1"/>
  <c r="C11" i="74"/>
  <c r="O9" i="73"/>
  <c r="O35" i="74" s="1"/>
  <c r="N9" i="73"/>
  <c r="N35" i="74" s="1"/>
  <c r="M9" i="73"/>
  <c r="M35" i="74" s="1"/>
  <c r="L9" i="73"/>
  <c r="L35" i="74" s="1"/>
  <c r="K9" i="73"/>
  <c r="K35" i="74" s="1"/>
  <c r="J9" i="73"/>
  <c r="J35" i="74" s="1"/>
  <c r="I9" i="73"/>
  <c r="I35" i="74" s="1"/>
  <c r="H9" i="73"/>
  <c r="H35" i="74" s="1"/>
  <c r="G9" i="73"/>
  <c r="G35" i="74" s="1"/>
  <c r="E9" i="73"/>
  <c r="E35" i="74" s="1"/>
  <c r="D9" i="73"/>
  <c r="D35" i="74" s="1"/>
  <c r="C9" i="73"/>
  <c r="C35" i="74" s="1"/>
  <c r="H6" i="73"/>
  <c r="H8" i="73" s="1"/>
  <c r="H34" i="74" s="1"/>
  <c r="G6" i="73"/>
  <c r="G8" i="73" s="1"/>
  <c r="G34" i="74" s="1"/>
  <c r="E6" i="73"/>
  <c r="E8" i="73" s="1"/>
  <c r="E34" i="74" s="1"/>
  <c r="D6" i="73"/>
  <c r="D8" i="73" s="1"/>
  <c r="D34" i="74" s="1"/>
  <c r="C6" i="73"/>
  <c r="C8" i="73" s="1"/>
  <c r="C34" i="74" s="1"/>
  <c r="H28" i="74"/>
  <c r="G28" i="74"/>
  <c r="E2" i="73"/>
  <c r="E28" i="74" s="1"/>
  <c r="D2" i="73"/>
  <c r="D28" i="74" s="1"/>
  <c r="C2" i="73"/>
  <c r="C28" i="74" s="1"/>
  <c r="N1" i="73"/>
  <c r="M1" i="73"/>
  <c r="L1" i="73"/>
  <c r="K1" i="73"/>
  <c r="J1" i="73"/>
  <c r="I1" i="73"/>
  <c r="L44" i="74" l="1"/>
  <c r="K42" i="74"/>
  <c r="G50" i="74"/>
  <c r="N50" i="74"/>
  <c r="M50" i="74"/>
  <c r="D50" i="74"/>
  <c r="L50" i="74"/>
  <c r="N42" i="74"/>
  <c r="C50" i="74"/>
  <c r="M42" i="74"/>
  <c r="E50" i="74"/>
  <c r="E44" i="74"/>
  <c r="N44" i="74"/>
  <c r="D44" i="74"/>
  <c r="H32" i="74"/>
  <c r="G32" i="74"/>
  <c r="E32" i="74"/>
  <c r="D32" i="74"/>
  <c r="C32" i="74"/>
  <c r="H43" i="74"/>
  <c r="G43" i="74"/>
  <c r="E43" i="74"/>
  <c r="C43" i="74"/>
  <c r="J46" i="74"/>
  <c r="H42" i="74"/>
  <c r="G42" i="74"/>
  <c r="I44" i="74"/>
  <c r="D43" i="74"/>
  <c r="H44" i="74"/>
  <c r="K50" i="74"/>
  <c r="I46" i="74"/>
  <c r="H46" i="74"/>
  <c r="C10" i="73"/>
  <c r="C12" i="73" s="1"/>
  <c r="C13" i="73" s="1"/>
  <c r="D10" i="73"/>
  <c r="E10" i="73"/>
  <c r="G10" i="73"/>
  <c r="H10" i="73"/>
  <c r="C38" i="74" l="1"/>
  <c r="C36" i="74"/>
  <c r="G12" i="73"/>
  <c r="G36" i="74"/>
  <c r="H12" i="73"/>
  <c r="H36" i="74"/>
  <c r="E12" i="73"/>
  <c r="E36" i="74"/>
  <c r="D12" i="73"/>
  <c r="D36" i="74"/>
  <c r="D13" i="73" l="1"/>
  <c r="D38" i="74"/>
  <c r="E13" i="73"/>
  <c r="E15" i="73" s="1"/>
  <c r="E38" i="74"/>
  <c r="H13" i="73"/>
  <c r="H38" i="74"/>
  <c r="G13" i="73"/>
  <c r="G38" i="74"/>
  <c r="O9" i="71"/>
  <c r="O22" i="74" s="1"/>
  <c r="N9" i="71"/>
  <c r="N22" i="74" s="1"/>
  <c r="M9" i="71"/>
  <c r="M22" i="74" s="1"/>
  <c r="L9" i="71"/>
  <c r="L22" i="74" s="1"/>
  <c r="K9" i="71"/>
  <c r="K22" i="74" s="1"/>
  <c r="J9" i="71"/>
  <c r="J22" i="74" s="1"/>
  <c r="I9" i="71"/>
  <c r="I22" i="74" s="1"/>
  <c r="H9" i="71"/>
  <c r="H22" i="74" s="1"/>
  <c r="G9" i="71"/>
  <c r="G22" i="74" s="1"/>
  <c r="E9" i="71"/>
  <c r="E22" i="74" s="1"/>
  <c r="D9" i="71"/>
  <c r="D22" i="74" s="1"/>
  <c r="C9" i="71"/>
  <c r="C22" i="74" s="1"/>
  <c r="H6" i="71"/>
  <c r="G6" i="71"/>
  <c r="E6" i="71"/>
  <c r="E19" i="74" s="1"/>
  <c r="D6" i="71"/>
  <c r="H15" i="74"/>
  <c r="G15" i="74"/>
  <c r="E2" i="71"/>
  <c r="E15" i="74" s="1"/>
  <c r="D2" i="71"/>
  <c r="D15" i="74" s="1"/>
  <c r="C2" i="71"/>
  <c r="C15" i="74" s="1"/>
  <c r="N1" i="71"/>
  <c r="M1" i="71"/>
  <c r="L1" i="71"/>
  <c r="K1" i="71"/>
  <c r="J1" i="71"/>
  <c r="I1" i="71"/>
  <c r="G8" i="71" l="1"/>
  <c r="G21" i="74" s="1"/>
  <c r="G19" i="74"/>
  <c r="H8" i="71"/>
  <c r="H21" i="74" s="1"/>
  <c r="H19" i="74"/>
  <c r="E8" i="71"/>
  <c r="E21" i="74" s="1"/>
  <c r="D8" i="71"/>
  <c r="D21" i="74" s="1"/>
  <c r="D19" i="74"/>
  <c r="G10" i="71"/>
  <c r="G12" i="71" s="1"/>
  <c r="H10" i="71"/>
  <c r="E10" i="71" l="1"/>
  <c r="E12" i="71" s="1"/>
  <c r="E13" i="71" s="1"/>
  <c r="E15" i="71" s="1"/>
  <c r="D10" i="71"/>
  <c r="D23" i="74" s="1"/>
  <c r="E23" i="74"/>
  <c r="G23" i="74"/>
  <c r="D12" i="71"/>
  <c r="G13" i="71"/>
  <c r="G25" i="74"/>
  <c r="H12" i="71"/>
  <c r="H23" i="74"/>
  <c r="U3" i="46"/>
  <c r="O3" i="74" s="1"/>
  <c r="O42" i="74" s="1"/>
  <c r="U5" i="46"/>
  <c r="O5" i="74" s="1"/>
  <c r="O44" i="74" s="1"/>
  <c r="P5" i="46"/>
  <c r="J5" i="74" s="1"/>
  <c r="J44" i="74" s="1"/>
  <c r="C2" i="46"/>
  <c r="C3" i="46" s="1"/>
  <c r="D2" i="46"/>
  <c r="D3" i="46" s="1"/>
  <c r="E2" i="46"/>
  <c r="E3" i="46" s="1"/>
  <c r="F2" i="46"/>
  <c r="F3" i="46" s="1"/>
  <c r="G2" i="46"/>
  <c r="G3" i="46" s="1"/>
  <c r="H2" i="46"/>
  <c r="H3" i="46" s="1"/>
  <c r="I2" i="46"/>
  <c r="J2" i="46"/>
  <c r="K2" i="46"/>
  <c r="E2" i="74" s="1"/>
  <c r="E41" i="74" s="1"/>
  <c r="G2" i="74"/>
  <c r="G41" i="74" s="1"/>
  <c r="H2" i="74"/>
  <c r="H41" i="74" s="1"/>
  <c r="C6" i="46"/>
  <c r="C8" i="46" s="1"/>
  <c r="D6" i="46"/>
  <c r="D8" i="46" s="1"/>
  <c r="E6" i="46"/>
  <c r="E8" i="46" s="1"/>
  <c r="F6" i="46"/>
  <c r="F8" i="46" s="1"/>
  <c r="G6" i="46"/>
  <c r="G8" i="46" s="1"/>
  <c r="H6" i="46"/>
  <c r="H8" i="46" s="1"/>
  <c r="I6" i="46"/>
  <c r="C6" i="74" s="1"/>
  <c r="J6" i="46"/>
  <c r="D6" i="74" s="1"/>
  <c r="D45" i="74" s="1"/>
  <c r="K6" i="46"/>
  <c r="E6" i="74" s="1"/>
  <c r="E45" i="74" s="1"/>
  <c r="M6" i="46"/>
  <c r="C9" i="46"/>
  <c r="D9" i="46"/>
  <c r="E9" i="46"/>
  <c r="F9" i="46"/>
  <c r="G9" i="46"/>
  <c r="H9" i="46"/>
  <c r="I9" i="46"/>
  <c r="J9" i="46"/>
  <c r="D9" i="74" s="1"/>
  <c r="D48" i="74" s="1"/>
  <c r="K9" i="46"/>
  <c r="E9" i="74" s="1"/>
  <c r="E48" i="74" s="1"/>
  <c r="M9" i="46"/>
  <c r="G9" i="74" s="1"/>
  <c r="G48" i="74" s="1"/>
  <c r="N9" i="46"/>
  <c r="H9" i="74" s="1"/>
  <c r="H48" i="74" s="1"/>
  <c r="O9" i="46"/>
  <c r="I9" i="74" s="1"/>
  <c r="I48" i="74" s="1"/>
  <c r="P9" i="46"/>
  <c r="J9" i="74" s="1"/>
  <c r="J48" i="74" s="1"/>
  <c r="Q9" i="46"/>
  <c r="K9" i="74" s="1"/>
  <c r="K48" i="74" s="1"/>
  <c r="R9" i="46"/>
  <c r="L9" i="74" s="1"/>
  <c r="L48" i="74" s="1"/>
  <c r="S9" i="46"/>
  <c r="M9" i="74" s="1"/>
  <c r="M48" i="74" s="1"/>
  <c r="T9" i="46"/>
  <c r="N9" i="74" s="1"/>
  <c r="N48" i="74" s="1"/>
  <c r="U9" i="46"/>
  <c r="O9" i="74" s="1"/>
  <c r="O48" i="74" s="1"/>
  <c r="C11" i="46"/>
  <c r="D11" i="46"/>
  <c r="E11" i="46"/>
  <c r="F11" i="46"/>
  <c r="G11" i="46"/>
  <c r="K8" i="46" l="1"/>
  <c r="E8" i="74" s="1"/>
  <c r="E47" i="74" s="1"/>
  <c r="J8" i="46"/>
  <c r="D8" i="74" s="1"/>
  <c r="D47" i="74" s="1"/>
  <c r="I8" i="46"/>
  <c r="C8" i="74" s="1"/>
  <c r="E25" i="74"/>
  <c r="M8" i="46"/>
  <c r="G8" i="74" s="1"/>
  <c r="G47" i="74" s="1"/>
  <c r="G6" i="74"/>
  <c r="G45" i="74" s="1"/>
  <c r="D10" i="46"/>
  <c r="D12" i="46" s="1"/>
  <c r="C10" i="46"/>
  <c r="C12" i="46" s="1"/>
  <c r="K10" i="46"/>
  <c r="K12" i="46" s="1"/>
  <c r="E12" i="74" s="1"/>
  <c r="E51" i="74" s="1"/>
  <c r="K3" i="46"/>
  <c r="E3" i="74" s="1"/>
  <c r="E42" i="74" s="1"/>
  <c r="J3" i="46"/>
  <c r="D3" i="74" s="1"/>
  <c r="D42" i="74" s="1"/>
  <c r="D2" i="74"/>
  <c r="D41" i="74" s="1"/>
  <c r="H13" i="71"/>
  <c r="H25" i="74"/>
  <c r="I10" i="46"/>
  <c r="C9" i="74"/>
  <c r="C48" i="74" s="1"/>
  <c r="J10" i="46"/>
  <c r="F10" i="46"/>
  <c r="F12" i="46" s="1"/>
  <c r="D13" i="71"/>
  <c r="D25" i="74"/>
  <c r="I3" i="46"/>
  <c r="C3" i="74" s="1"/>
  <c r="C42" i="74" s="1"/>
  <c r="C2" i="74"/>
  <c r="C41" i="74" s="1"/>
  <c r="G10" i="46"/>
  <c r="G12" i="46" s="1"/>
  <c r="E10" i="46"/>
  <c r="E12" i="46" s="1"/>
  <c r="H10" i="46"/>
  <c r="H12" i="46" s="1"/>
  <c r="M10" i="46" l="1"/>
  <c r="G10" i="74" s="1"/>
  <c r="G49" i="74" s="1"/>
  <c r="E10" i="74"/>
  <c r="E49" i="74" s="1"/>
  <c r="M12" i="46"/>
  <c r="G12" i="74" s="1"/>
  <c r="G51" i="74" s="1"/>
  <c r="P3" i="46"/>
  <c r="J3" i="74" s="1"/>
  <c r="J42" i="74" s="1"/>
  <c r="I12" i="46"/>
  <c r="C12" i="74" s="1"/>
  <c r="C10" i="74"/>
  <c r="J12" i="46"/>
  <c r="D12" i="74" s="1"/>
  <c r="D51" i="74" s="1"/>
  <c r="D10" i="74"/>
  <c r="D49" i="74" s="1"/>
  <c r="U6" i="31"/>
  <c r="U8" i="31" s="1"/>
  <c r="V6" i="31"/>
  <c r="V8" i="31" s="1"/>
  <c r="V10" i="31" s="1"/>
  <c r="V5" i="81" s="1"/>
  <c r="W6" i="31"/>
  <c r="W8" i="31" s="1"/>
  <c r="W10" i="31" s="1"/>
  <c r="W5" i="81" s="1"/>
  <c r="O2" i="73" l="1"/>
  <c r="O4" i="73" s="1"/>
  <c r="O2" i="71"/>
  <c r="U2" i="46"/>
  <c r="U4" i="46" s="1"/>
  <c r="U10" i="31"/>
  <c r="U5" i="81" s="1"/>
  <c r="T6" i="31"/>
  <c r="T8" i="31" s="1"/>
  <c r="X4" i="31"/>
  <c r="T10" i="31" l="1"/>
  <c r="T5" i="81" s="1"/>
  <c r="T6" i="81" s="1"/>
  <c r="N2" i="73"/>
  <c r="N4" i="73" s="1"/>
  <c r="N2" i="71"/>
  <c r="T2" i="46"/>
  <c r="T4" i="46" s="1"/>
  <c r="X6" i="31"/>
  <c r="X3" i="81"/>
  <c r="X4" i="81" s="1"/>
  <c r="X8" i="31"/>
  <c r="I13" i="46"/>
  <c r="J13" i="46"/>
  <c r="X7" i="31" l="1"/>
  <c r="X10" i="31"/>
  <c r="S6" i="31"/>
  <c r="S7" i="31" s="1"/>
  <c r="X9" i="31" l="1"/>
  <c r="D1" i="46" l="1"/>
  <c r="E1" i="46"/>
  <c r="F1" i="46"/>
  <c r="G1" i="46"/>
  <c r="H1" i="46"/>
  <c r="O1" i="46"/>
  <c r="P1" i="46"/>
  <c r="Q1" i="46"/>
  <c r="R1" i="46"/>
  <c r="S1" i="46"/>
  <c r="T1" i="46"/>
  <c r="C1" i="46"/>
  <c r="K13" i="46" l="1"/>
  <c r="K15" i="46" s="1"/>
  <c r="H13" i="46"/>
  <c r="G13" i="46"/>
  <c r="G15" i="46" s="1"/>
  <c r="M13" i="46"/>
  <c r="R11" i="49" l="1"/>
  <c r="R10" i="49"/>
  <c r="S24" i="49" s="1"/>
  <c r="S25" i="49" s="1"/>
  <c r="S26" i="49" s="1"/>
  <c r="S27" i="49" s="1"/>
  <c r="S28" i="49" s="1"/>
  <c r="S29" i="49" s="1"/>
  <c r="S30" i="49" s="1"/>
  <c r="R9" i="49"/>
  <c r="R8" i="49"/>
  <c r="F13" i="46" l="1"/>
  <c r="F15" i="46" s="1"/>
  <c r="E13" i="46" l="1"/>
  <c r="E15" i="46" s="1"/>
  <c r="C13" i="46" l="1"/>
  <c r="C15" i="46" s="1"/>
  <c r="D13" i="46"/>
  <c r="D15" i="46" s="1"/>
  <c r="C6" i="58" l="1"/>
  <c r="E18" i="9" l="1"/>
  <c r="E17" i="9"/>
  <c r="E16" i="9"/>
  <c r="N6" i="46" l="1"/>
  <c r="N8" i="46" l="1"/>
  <c r="H6" i="74"/>
  <c r="H45" i="74" s="1"/>
  <c r="N10" i="46" l="1"/>
  <c r="H8" i="74"/>
  <c r="H47" i="74" s="1"/>
  <c r="N12" i="46" l="1"/>
  <c r="H10" i="74"/>
  <c r="H49" i="74" s="1"/>
  <c r="N13" i="46" l="1"/>
  <c r="H12" i="74"/>
  <c r="H51" i="74" s="1"/>
  <c r="I28" i="74"/>
  <c r="I15" i="74" l="1"/>
  <c r="I2" i="74"/>
  <c r="I6" i="73"/>
  <c r="I30" i="74"/>
  <c r="I17" i="74" l="1"/>
  <c r="I6" i="71"/>
  <c r="I8" i="73"/>
  <c r="I32" i="74"/>
  <c r="J2" i="74"/>
  <c r="J4" i="71"/>
  <c r="J15" i="74"/>
  <c r="I41" i="74"/>
  <c r="O6" i="46"/>
  <c r="I4" i="74"/>
  <c r="J28" i="74"/>
  <c r="I43" i="74" l="1"/>
  <c r="J4" i="74"/>
  <c r="P6" i="46"/>
  <c r="O8" i="46"/>
  <c r="I6" i="74"/>
  <c r="I19" i="74"/>
  <c r="I8" i="71"/>
  <c r="J41" i="74"/>
  <c r="I34" i="74"/>
  <c r="I10" i="73"/>
  <c r="J30" i="74"/>
  <c r="J6" i="73"/>
  <c r="J17" i="74"/>
  <c r="J6" i="71"/>
  <c r="I45" i="74" l="1"/>
  <c r="I12" i="73"/>
  <c r="I36" i="74"/>
  <c r="J32" i="74"/>
  <c r="J8" i="73"/>
  <c r="I8" i="74"/>
  <c r="O10" i="46"/>
  <c r="I10" i="71"/>
  <c r="I21" i="74"/>
  <c r="J19" i="74"/>
  <c r="J8" i="71"/>
  <c r="P8" i="46"/>
  <c r="J6" i="74"/>
  <c r="J43" i="74"/>
  <c r="P10" i="46" l="1"/>
  <c r="J8" i="74"/>
  <c r="J10" i="73"/>
  <c r="J34" i="74"/>
  <c r="I23" i="74"/>
  <c r="I12" i="71"/>
  <c r="I13" i="73"/>
  <c r="I38" i="74"/>
  <c r="I10" i="74"/>
  <c r="O12" i="46"/>
  <c r="J10" i="71"/>
  <c r="J21" i="74"/>
  <c r="J45" i="74"/>
  <c r="I47" i="74"/>
  <c r="I25" i="74" l="1"/>
  <c r="I13" i="71"/>
  <c r="J47" i="74"/>
  <c r="J23" i="74"/>
  <c r="J12" i="71"/>
  <c r="I49" i="74"/>
  <c r="P12" i="46"/>
  <c r="J10" i="74"/>
  <c r="I12" i="74"/>
  <c r="O13" i="46"/>
  <c r="J36" i="74"/>
  <c r="J12" i="73"/>
  <c r="J49" i="74" l="1"/>
  <c r="I51" i="74"/>
  <c r="I52" i="74" s="1"/>
  <c r="J13" i="71"/>
  <c r="J14" i="71" s="1"/>
  <c r="J25" i="74"/>
  <c r="P13" i="46"/>
  <c r="P14" i="46" s="1"/>
  <c r="J12" i="74"/>
  <c r="J38" i="74"/>
  <c r="J13" i="73"/>
  <c r="J14" i="73" s="1"/>
  <c r="J51" i="74" l="1"/>
  <c r="J52" i="74" s="1"/>
  <c r="K1" i="46" l="1"/>
  <c r="E1" i="73"/>
  <c r="E1" i="71"/>
  <c r="E1" i="74"/>
  <c r="G1" i="71"/>
  <c r="M1" i="46"/>
  <c r="G1" i="73"/>
  <c r="H1" i="71"/>
  <c r="H1" i="73"/>
  <c r="N1" i="46"/>
  <c r="K15" i="74" l="1"/>
  <c r="K4" i="71"/>
  <c r="K28" i="74"/>
  <c r="K2" i="74"/>
  <c r="K41" i="74" l="1"/>
  <c r="K17" i="74"/>
  <c r="K6" i="71"/>
  <c r="K4" i="74"/>
  <c r="Q6" i="46"/>
  <c r="K6" i="73"/>
  <c r="K30" i="74"/>
  <c r="K8" i="71" l="1"/>
  <c r="K19" i="74"/>
  <c r="K32" i="74"/>
  <c r="K8" i="73"/>
  <c r="K6" i="74"/>
  <c r="K45" i="74" s="1"/>
  <c r="Q8" i="46"/>
  <c r="K43" i="74"/>
  <c r="K10" i="71" l="1"/>
  <c r="K21" i="74"/>
  <c r="K8" i="74"/>
  <c r="Q10" i="46"/>
  <c r="K34" i="74"/>
  <c r="K10" i="73"/>
  <c r="K12" i="71" l="1"/>
  <c r="K23" i="74"/>
  <c r="K36" i="74"/>
  <c r="K12" i="73"/>
  <c r="Q12" i="46"/>
  <c r="K10" i="74"/>
  <c r="K47" i="74"/>
  <c r="K49" i="74" l="1"/>
  <c r="K25" i="74"/>
  <c r="K13" i="71"/>
  <c r="K14" i="71" s="1"/>
  <c r="K13" i="73"/>
  <c r="K14" i="73" s="1"/>
  <c r="K38" i="74"/>
  <c r="Q13" i="46"/>
  <c r="Q14" i="46" s="1"/>
  <c r="K12" i="74"/>
  <c r="M2" i="74"/>
  <c r="K51" i="74" l="1"/>
  <c r="K52" i="74" s="1"/>
  <c r="M28" i="74"/>
  <c r="L4" i="74"/>
  <c r="R6" i="46"/>
  <c r="L28" i="74"/>
  <c r="N4" i="71"/>
  <c r="N15" i="74"/>
  <c r="L2" i="74"/>
  <c r="N17" i="74" l="1"/>
  <c r="N6" i="71"/>
  <c r="L30" i="74"/>
  <c r="L6" i="73"/>
  <c r="S6" i="46"/>
  <c r="M4" i="74"/>
  <c r="L6" i="74"/>
  <c r="R8" i="46"/>
  <c r="N2" i="74"/>
  <c r="M4" i="71"/>
  <c r="M15" i="74"/>
  <c r="M41" i="74" s="1"/>
  <c r="N28" i="74"/>
  <c r="M30" i="74"/>
  <c r="M6" i="73"/>
  <c r="L4" i="71"/>
  <c r="L15" i="74"/>
  <c r="L41" i="74" s="1"/>
  <c r="L8" i="74" l="1"/>
  <c r="R10" i="46"/>
  <c r="O15" i="74"/>
  <c r="O4" i="71"/>
  <c r="N30" i="74"/>
  <c r="N6" i="73"/>
  <c r="M6" i="74"/>
  <c r="S8" i="46"/>
  <c r="L32" i="74"/>
  <c r="L8" i="73"/>
  <c r="L17" i="74"/>
  <c r="L43" i="74" s="1"/>
  <c r="L6" i="71"/>
  <c r="O28" i="74"/>
  <c r="O2" i="74"/>
  <c r="M32" i="74"/>
  <c r="M8" i="73"/>
  <c r="N41" i="74"/>
  <c r="N8" i="71"/>
  <c r="N19" i="74"/>
  <c r="M6" i="71"/>
  <c r="M17" i="74"/>
  <c r="M43" i="74" s="1"/>
  <c r="T6" i="46"/>
  <c r="N4" i="74"/>
  <c r="O6" i="73" l="1"/>
  <c r="O30" i="74"/>
  <c r="M8" i="71"/>
  <c r="M19" i="74"/>
  <c r="M45" i="74" s="1"/>
  <c r="N8" i="73"/>
  <c r="N32" i="74"/>
  <c r="N21" i="74"/>
  <c r="N10" i="71"/>
  <c r="L8" i="71"/>
  <c r="L19" i="74"/>
  <c r="L45" i="74" s="1"/>
  <c r="O6" i="71"/>
  <c r="O17" i="74"/>
  <c r="L34" i="74"/>
  <c r="L10" i="73"/>
  <c r="N43" i="74"/>
  <c r="M34" i="74"/>
  <c r="M10" i="73"/>
  <c r="O41" i="74"/>
  <c r="M8" i="74"/>
  <c r="S10" i="46"/>
  <c r="L10" i="74"/>
  <c r="R12" i="46"/>
  <c r="T8" i="46"/>
  <c r="N6" i="74"/>
  <c r="N45" i="74" s="1"/>
  <c r="U6" i="46"/>
  <c r="O4" i="74"/>
  <c r="O43" i="74" l="1"/>
  <c r="N23" i="74"/>
  <c r="N12" i="71"/>
  <c r="T10" i="46"/>
  <c r="N8" i="74"/>
  <c r="L12" i="73"/>
  <c r="L36" i="74"/>
  <c r="L12" i="74"/>
  <c r="R13" i="46"/>
  <c r="R14" i="46" s="1"/>
  <c r="N10" i="73"/>
  <c r="N34" i="74"/>
  <c r="S12" i="46"/>
  <c r="M10" i="74"/>
  <c r="M10" i="71"/>
  <c r="M21" i="74"/>
  <c r="M47" i="74" s="1"/>
  <c r="O8" i="71"/>
  <c r="O19" i="74"/>
  <c r="O6" i="74"/>
  <c r="U8" i="46"/>
  <c r="M36" i="74"/>
  <c r="M12" i="73"/>
  <c r="L10" i="71"/>
  <c r="L21" i="74"/>
  <c r="L47" i="74" s="1"/>
  <c r="O32" i="74"/>
  <c r="O8" i="73"/>
  <c r="O45" i="74" l="1"/>
  <c r="M12" i="71"/>
  <c r="M23" i="74"/>
  <c r="L13" i="73"/>
  <c r="L14" i="73" s="1"/>
  <c r="L38" i="74"/>
  <c r="L12" i="71"/>
  <c r="L23" i="74"/>
  <c r="L49" i="74" s="1"/>
  <c r="S13" i="46"/>
  <c r="S14" i="46" s="1"/>
  <c r="M12" i="74"/>
  <c r="N47" i="74"/>
  <c r="O8" i="74"/>
  <c r="U10" i="46"/>
  <c r="T12" i="46"/>
  <c r="N10" i="74"/>
  <c r="O10" i="73"/>
  <c r="O34" i="74"/>
  <c r="N36" i="74"/>
  <c r="N12" i="73"/>
  <c r="N25" i="74"/>
  <c r="N13" i="71"/>
  <c r="N14" i="71" s="1"/>
  <c r="M38" i="74"/>
  <c r="M13" i="73"/>
  <c r="M14" i="73" s="1"/>
  <c r="M49" i="74"/>
  <c r="O21" i="74"/>
  <c r="O10" i="71"/>
  <c r="N49" i="74" l="1"/>
  <c r="O36" i="74"/>
  <c r="O12" i="73"/>
  <c r="L25" i="74"/>
  <c r="L51" i="74" s="1"/>
  <c r="L52" i="74" s="1"/>
  <c r="L13" i="71"/>
  <c r="L14" i="71" s="1"/>
  <c r="O47" i="74"/>
  <c r="N38" i="74"/>
  <c r="N13" i="73"/>
  <c r="N14" i="73" s="1"/>
  <c r="N12" i="74"/>
  <c r="T13" i="46"/>
  <c r="T14" i="46" s="1"/>
  <c r="O10" i="74"/>
  <c r="U12" i="46"/>
  <c r="O12" i="71"/>
  <c r="O23" i="74"/>
  <c r="M25" i="74"/>
  <c r="M51" i="74" s="1"/>
  <c r="M52" i="74" s="1"/>
  <c r="M13" i="71"/>
  <c r="M14" i="71" s="1"/>
  <c r="N51" i="74" l="1"/>
  <c r="N52" i="74" s="1"/>
  <c r="U13" i="46"/>
  <c r="O12" i="74"/>
  <c r="O38" i="74"/>
  <c r="O13" i="73"/>
  <c r="O13" i="71"/>
  <c r="O25" i="74"/>
  <c r="O49" i="74"/>
  <c r="O51" i="74" l="1"/>
  <c r="O52" i="74" s="1"/>
  <c r="O19" i="31"/>
  <c r="R20" i="31"/>
  <c r="R19" i="31" l="1"/>
  <c r="R7" i="58"/>
  <c r="R7" i="82"/>
  <c r="S20" i="31"/>
  <c r="S19" i="31" s="1"/>
  <c r="O5" i="58"/>
  <c r="O6" i="58" s="1"/>
  <c r="O5" i="82"/>
  <c r="O6" i="82" s="1"/>
  <c r="T18" i="31"/>
  <c r="T20" i="31" s="1"/>
  <c r="W18" i="31"/>
  <c r="W20" i="31" s="1"/>
  <c r="U18" i="31"/>
  <c r="U20" i="31" s="1"/>
  <c r="V18" i="31"/>
  <c r="V20" i="31" s="1"/>
  <c r="S5" i="82" l="1"/>
  <c r="S5" i="58"/>
  <c r="X20" i="31"/>
  <c r="V8" i="58"/>
  <c r="V9" i="58" s="1"/>
  <c r="R8" i="82"/>
  <c r="R9" i="82" s="1"/>
  <c r="S7" i="58"/>
  <c r="S7" i="82"/>
  <c r="R8" i="58"/>
  <c r="R9" i="58" s="1"/>
  <c r="U8" i="58"/>
  <c r="U9" i="58" s="1"/>
  <c r="W8" i="58"/>
  <c r="W9" i="58" s="1"/>
  <c r="R5" i="82"/>
  <c r="R6" i="82" s="1"/>
  <c r="R5" i="58"/>
  <c r="R6" i="58" s="1"/>
  <c r="X18" i="31"/>
  <c r="X17" i="31" s="1"/>
  <c r="X6" i="58" s="1"/>
  <c r="X7" i="58" s="1"/>
  <c r="T29" i="31"/>
  <c r="X8" i="82"/>
  <c r="X9" i="82" s="1"/>
  <c r="T6" i="83" l="1"/>
  <c r="T8" i="83" s="1"/>
  <c r="T9" i="83" s="1"/>
  <c r="T34" i="31"/>
  <c r="T37" i="31" s="1"/>
  <c r="W15" i="58"/>
  <c r="W10" i="58"/>
  <c r="W11" i="58" s="1"/>
  <c r="W12" i="58" s="1"/>
  <c r="W18" i="58" s="1"/>
  <c r="W20" i="58" s="1"/>
  <c r="W22" i="58" s="1"/>
  <c r="W24" i="58" s="1"/>
  <c r="W25" i="58" s="1"/>
  <c r="R15" i="82"/>
  <c r="R10" i="82"/>
  <c r="R11" i="82" s="1"/>
  <c r="R12" i="82" s="1"/>
  <c r="R18" i="82" s="1"/>
  <c r="R20" i="82" s="1"/>
  <c r="R22" i="82" s="1"/>
  <c r="R24" i="82" s="1"/>
  <c r="T8" i="58"/>
  <c r="T9" i="58" s="1"/>
  <c r="X8" i="58"/>
  <c r="X9" i="58" s="1"/>
  <c r="U15" i="58"/>
  <c r="U10" i="58"/>
  <c r="U11" i="58" s="1"/>
  <c r="U12" i="58" s="1"/>
  <c r="U18" i="58" s="1"/>
  <c r="U20" i="58" s="1"/>
  <c r="U22" i="58" s="1"/>
  <c r="U24" i="58" s="1"/>
  <c r="U25" i="58" s="1"/>
  <c r="V10" i="58"/>
  <c r="V11" i="58" s="1"/>
  <c r="V12" i="58" s="1"/>
  <c r="V18" i="58" s="1"/>
  <c r="V20" i="58" s="1"/>
  <c r="V22" i="58" s="1"/>
  <c r="V24" i="58" s="1"/>
  <c r="V25" i="58" s="1"/>
  <c r="V15" i="58"/>
  <c r="R10" i="58"/>
  <c r="R11" i="58" s="1"/>
  <c r="R12" i="58" s="1"/>
  <c r="R18" i="58" s="1"/>
  <c r="R20" i="58" s="1"/>
  <c r="R22" i="58" s="1"/>
  <c r="R24" i="58" s="1"/>
  <c r="R15" i="58"/>
  <c r="S8" i="82"/>
  <c r="S9" i="82" s="1"/>
  <c r="S6" i="82"/>
  <c r="S6" i="58"/>
  <c r="S8" i="58"/>
  <c r="S9" i="58" s="1"/>
  <c r="X29" i="31"/>
  <c r="X34" i="31" s="1"/>
  <c r="X15" i="82"/>
  <c r="X10" i="82"/>
  <c r="X11" i="82" s="1"/>
  <c r="X12" i="82" s="1"/>
  <c r="X18" i="82" s="1"/>
  <c r="X20" i="82" s="1"/>
  <c r="X22" i="82" s="1"/>
  <c r="X24" i="82" s="1"/>
  <c r="X25" i="82" s="1"/>
  <c r="X27" i="82" s="1"/>
  <c r="T5" i="83" l="1"/>
  <c r="S15" i="82"/>
  <c r="S10" i="82"/>
  <c r="S11" i="82" s="1"/>
  <c r="S12" i="82" s="1"/>
  <c r="S18" i="82" s="1"/>
  <c r="S20" i="82" s="1"/>
  <c r="S22" i="82" s="1"/>
  <c r="S24" i="82" s="1"/>
  <c r="X10" i="58"/>
  <c r="X11" i="58" s="1"/>
  <c r="X12" i="58" s="1"/>
  <c r="X18" i="58" s="1"/>
  <c r="X20" i="58" s="1"/>
  <c r="X22" i="58" s="1"/>
  <c r="X24" i="58" s="1"/>
  <c r="X25" i="58" s="1"/>
  <c r="X15" i="58"/>
  <c r="T10" i="58"/>
  <c r="T11" i="58" s="1"/>
  <c r="T12" i="58" s="1"/>
  <c r="T18" i="58" s="1"/>
  <c r="T20" i="58" s="1"/>
  <c r="T22" i="58" s="1"/>
  <c r="T24" i="58" s="1"/>
  <c r="T25" i="58" s="1"/>
  <c r="T15" i="58"/>
  <c r="S10" i="58"/>
  <c r="S11" i="58" s="1"/>
  <c r="S12" i="58" s="1"/>
  <c r="S18" i="58" s="1"/>
  <c r="S20" i="58" s="1"/>
  <c r="S22" i="58" s="1"/>
  <c r="S24" i="58" s="1"/>
  <c r="S15" i="58"/>
  <c r="X28" i="31"/>
  <c r="X6" i="83"/>
  <c r="V6" i="84"/>
  <c r="V8" i="84" s="1"/>
  <c r="V9" i="84" s="1"/>
  <c r="V14" i="84" l="1"/>
  <c r="V17" i="84"/>
  <c r="V11" i="84"/>
  <c r="V12" i="84"/>
  <c r="X5" i="83"/>
  <c r="X8" i="83"/>
  <c r="X9" i="83" s="1"/>
  <c r="C6" i="71" l="1"/>
  <c r="C19" i="74" s="1"/>
  <c r="C45" i="74" s="1"/>
  <c r="C18" i="74"/>
  <c r="C44" i="74" s="1"/>
  <c r="C8" i="71" l="1"/>
  <c r="C10" i="71" l="1"/>
  <c r="C21" i="74"/>
  <c r="C47" i="74" s="1"/>
  <c r="C12" i="71" l="1"/>
  <c r="C23" i="74"/>
  <c r="C49" i="74" s="1"/>
  <c r="C13" i="71" l="1"/>
  <c r="C25" i="74"/>
  <c r="C51" i="74" s="1"/>
  <c r="W6" i="84" l="1"/>
  <c r="X6" i="84" s="1"/>
  <c r="X8" i="84" l="1"/>
  <c r="X9" i="84" s="1"/>
  <c r="W8" i="84"/>
  <c r="W9" i="84" s="1"/>
  <c r="W17" i="84" l="1"/>
  <c r="W11" i="84"/>
  <c r="W14" i="84"/>
  <c r="W12" i="84"/>
  <c r="V6" i="81" l="1"/>
  <c r="V7" i="81" s="1"/>
  <c r="V8" i="81" s="1"/>
  <c r="U6" i="81"/>
  <c r="U7" i="81" s="1"/>
  <c r="U8" i="81" s="1"/>
  <c r="U10" i="81" s="1"/>
  <c r="U11" i="81" s="1"/>
  <c r="W6" i="81"/>
  <c r="W7" i="81" s="1"/>
  <c r="W8" i="81" s="1"/>
  <c r="V10" i="81" l="1"/>
  <c r="V11" i="81" s="1"/>
  <c r="V15" i="81"/>
  <c r="V16" i="81" s="1"/>
  <c r="W10" i="81"/>
  <c r="W11" i="81" s="1"/>
  <c r="W15" i="81"/>
  <c r="W16" i="81" s="1"/>
  <c r="U12" i="81"/>
  <c r="U15" i="81"/>
  <c r="U16" i="81" s="1"/>
  <c r="V12" i="81" l="1"/>
  <c r="V18" i="81"/>
  <c r="V20" i="81" s="1"/>
  <c r="V22" i="81" s="1"/>
  <c r="V24" i="81" s="1"/>
  <c r="V25" i="81" s="1"/>
  <c r="V29" i="81" s="1"/>
  <c r="U18" i="81"/>
  <c r="U20" i="81" s="1"/>
  <c r="U22" i="81" s="1"/>
  <c r="U24" i="81" s="1"/>
  <c r="U25" i="81" s="1"/>
  <c r="U29" i="81" s="1"/>
  <c r="W12" i="81"/>
  <c r="W18" i="81"/>
  <c r="W20" i="81" s="1"/>
  <c r="W22" i="81" s="1"/>
  <c r="W24" i="81" s="1"/>
  <c r="W25" i="81" s="1"/>
  <c r="W29" i="81" s="1"/>
  <c r="T7" i="81"/>
  <c r="T8" i="81" s="1"/>
  <c r="X5" i="81"/>
  <c r="X6" i="81" l="1"/>
  <c r="X7" i="81" s="1"/>
  <c r="X8" i="81" s="1"/>
  <c r="X10" i="81" s="1"/>
  <c r="X11" i="81" s="1"/>
  <c r="T15" i="81"/>
  <c r="T16" i="81" s="1"/>
  <c r="T10" i="81"/>
  <c r="T11" i="81" s="1"/>
  <c r="X15" i="81" l="1"/>
  <c r="X16" i="81" s="1"/>
  <c r="X12" i="81"/>
  <c r="T12" i="81"/>
  <c r="T18" i="81" s="1"/>
  <c r="T20" i="81" s="1"/>
  <c r="T22" i="81" s="1"/>
  <c r="T24" i="81" s="1"/>
  <c r="T25" i="81" s="1"/>
  <c r="T29" i="81" s="1"/>
  <c r="X18" i="81" l="1"/>
  <c r="X20" i="81" s="1"/>
  <c r="X22" i="81" s="1"/>
  <c r="X24" i="81" s="1"/>
  <c r="X25" i="8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Verma</author>
  </authors>
  <commentList>
    <comment ref="HW25" authorId="0" shapeId="0" xr:uid="{4FA0AD6B-62E6-4907-85A6-B80ED930BA0B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Till Dec'18 - Rungta index was used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Verma</author>
  </authors>
  <commentList>
    <comment ref="I9" authorId="0" shapeId="0" xr:uid="{71053459-586B-45FB-8B36-B3B0D435362D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Custom duty reduced to 9.2% in Q4 FY21</t>
        </r>
      </text>
    </comment>
    <comment ref="J9" authorId="0" shapeId="0" xr:uid="{1F23B9B6-847A-4662-A761-A227CC4C7AF6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Custom Duty Reduced to 7.5% in FY22</t>
        </r>
      </text>
    </comment>
    <comment ref="K13" authorId="0" shapeId="0" xr:uid="{78B36978-8041-4F5E-BA73-BED321464B52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ADD ended in FY22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Verma</author>
  </authors>
  <commentList>
    <comment ref="T4" authorId="0" shapeId="0" xr:uid="{32ECA82D-32B9-4D38-AEC1-C19637FAE3B2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Average gap of last 2 years $21/t</t>
        </r>
      </text>
    </comment>
    <comment ref="I7" authorId="0" shapeId="0" xr:uid="{19C345B6-A02B-422D-A020-B795FBFF6F31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Based on domestic coal from FY21 onwards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Verma</author>
  </authors>
  <commentList>
    <comment ref="I9" authorId="0" shapeId="0" xr:uid="{05BEB471-C3FC-427E-B1E3-317522CD3B25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Custom duty reduced to 9.2% in Q4 FY21</t>
        </r>
      </text>
    </comment>
    <comment ref="J9" authorId="0" shapeId="0" xr:uid="{83783648-77B8-45CA-9365-E00B8FC55FE1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Custom Duty Reduced to 7.5% in FY22</t>
        </r>
      </text>
    </comment>
    <comment ref="K13" authorId="0" shapeId="0" xr:uid="{43569C9D-E40D-4591-BFD5-98139A977422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ADD ended in FY22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 Verma</author>
  </authors>
  <commentList>
    <comment ref="Q6" authorId="0" shapeId="0" xr:uid="{1CA55FF3-9845-49F8-A097-47DB65F4BC1A}">
      <text>
        <r>
          <rPr>
            <b/>
            <sz val="9"/>
            <color indexed="81"/>
            <rFont val="Tahoma"/>
            <family val="2"/>
          </rPr>
          <t>Ajay Verma:</t>
        </r>
        <r>
          <rPr>
            <sz val="9"/>
            <color indexed="81"/>
            <rFont val="Tahoma"/>
            <family val="2"/>
          </rPr>
          <t xml:space="preserve">
Rs 500/t discount, not reported in market</t>
        </r>
      </text>
    </comment>
  </commentList>
</comments>
</file>

<file path=xl/sharedStrings.xml><?xml version="1.0" encoding="utf-8"?>
<sst xmlns="http://schemas.openxmlformats.org/spreadsheetml/2006/main" count="3038" uniqueCount="261">
  <si>
    <t>HRC Prices China Parity</t>
  </si>
  <si>
    <t>UOM</t>
  </si>
  <si>
    <t>$/t</t>
  </si>
  <si>
    <t>%</t>
  </si>
  <si>
    <t>Exchange Rate</t>
  </si>
  <si>
    <t>INR/$</t>
  </si>
  <si>
    <t>Rs/t</t>
  </si>
  <si>
    <t>Source</t>
  </si>
  <si>
    <t>HCC - FOB Aus - Spot</t>
  </si>
  <si>
    <t>RM Cost (1.6 x Iron ore+ 1x HCC)</t>
  </si>
  <si>
    <t>Calc</t>
  </si>
  <si>
    <t>Cost CFR Gap</t>
  </si>
  <si>
    <t>Calc / Assumption</t>
  </si>
  <si>
    <t>HRC CFR at Mumbai Port (A)</t>
  </si>
  <si>
    <t>Basic Customs Duty (%)</t>
  </si>
  <si>
    <t>Basic Customs Duty Absolute)</t>
  </si>
  <si>
    <t xml:space="preserve">Landed Value </t>
  </si>
  <si>
    <t>Safeguard Duty (%)</t>
  </si>
  <si>
    <t>Safeguard Duty (Absolute)</t>
  </si>
  <si>
    <t>Applicable SGD</t>
  </si>
  <si>
    <t>LC charges &amp; Port Charges</t>
  </si>
  <si>
    <t>Freight (from port to city)</t>
  </si>
  <si>
    <t>Less all India Freight</t>
  </si>
  <si>
    <t>HR Commercial TSL NRs (Model)</t>
  </si>
  <si>
    <t>FY15</t>
  </si>
  <si>
    <t>Landed Price at Port</t>
  </si>
  <si>
    <t>FY17</t>
  </si>
  <si>
    <t>FY18</t>
  </si>
  <si>
    <t>SGD</t>
  </si>
  <si>
    <t>Circular Date</t>
  </si>
  <si>
    <t>Applicability</t>
  </si>
  <si>
    <t>Rate</t>
  </si>
  <si>
    <t>Condition</t>
  </si>
  <si>
    <t>Product Coverage</t>
  </si>
  <si>
    <t>14 Sept 2015 to 13 Sept 2016</t>
  </si>
  <si>
    <t>14 Sept 2016 to 13 Mar 2017</t>
  </si>
  <si>
    <t>14 Mar 2017 to 13 Sept 2017</t>
  </si>
  <si>
    <t>14 Sept 2017 to 13 Mar 2018</t>
  </si>
  <si>
    <t>Extent of Duty</t>
  </si>
  <si>
    <t>SGD less AD</t>
  </si>
  <si>
    <t>MIP</t>
  </si>
  <si>
    <t>5th Feb 2016 to 4 Aug'2016</t>
  </si>
  <si>
    <t>HR 445</t>
  </si>
  <si>
    <t>445-Assessable value</t>
  </si>
  <si>
    <t>173 HS Codes</t>
  </si>
  <si>
    <t>5th Aug 2016 to 4 Oct'2016</t>
  </si>
  <si>
    <t>66 HS Codes (HR not covered)</t>
  </si>
  <si>
    <t>Not applicable on HR</t>
  </si>
  <si>
    <t>5th Oct 2016 to 4 Dec'2016</t>
  </si>
  <si>
    <t>if CIF is &lt; 445 $ (MIP limit)</t>
  </si>
  <si>
    <t>if CIF is &lt; 445 $ (Table entry in SGD circular)</t>
  </si>
  <si>
    <t>As per 29-03-2016 circular</t>
  </si>
  <si>
    <t>Hot Rolled Product not in Coil Form</t>
  </si>
  <si>
    <t>7208 (Hot rolled products of alloy and non alloy &gt; 600mm width in Coil Form)</t>
  </si>
  <si>
    <t>AD</t>
  </si>
  <si>
    <t>Ist Aug'2016 to further review</t>
  </si>
  <si>
    <t>Provisional</t>
  </si>
  <si>
    <t>Country</t>
  </si>
  <si>
    <t>Korea, Japan, China, Russia, Brazil, Indonesia</t>
  </si>
  <si>
    <t>HR 474</t>
  </si>
  <si>
    <t>If LV is &lt;474 $</t>
  </si>
  <si>
    <t xml:space="preserve">Landed  Price @ Mumbai Port </t>
  </si>
  <si>
    <t>HRC Prices - Export Parity</t>
  </si>
  <si>
    <t>Q1</t>
  </si>
  <si>
    <t>Q2</t>
  </si>
  <si>
    <t>Q3</t>
  </si>
  <si>
    <t>Q4</t>
  </si>
  <si>
    <t>HRC FOB at Goa Port</t>
  </si>
  <si>
    <t>Port Handling Charges at Goa Port</t>
  </si>
  <si>
    <t>HRC FOB at Goa Port before handling</t>
  </si>
  <si>
    <t>Freight (Plant to Goa Port)</t>
  </si>
  <si>
    <t>Export parity revenue including DEPB benefit</t>
  </si>
  <si>
    <t>FY16</t>
  </si>
  <si>
    <t>Month</t>
  </si>
  <si>
    <t>Extended by another two months until April</t>
  </si>
  <si>
    <t>Iron ore fines, 62% Fe (China CFR) - Spot</t>
  </si>
  <si>
    <t>HRC FOB from China (Main Ports)</t>
  </si>
  <si>
    <t>Antidumping from 8th Aug'16 to 7th Aug'21</t>
  </si>
  <si>
    <t>FY19</t>
  </si>
  <si>
    <t>Iron ore fines, 62% Fe (China CFR)</t>
  </si>
  <si>
    <t>HCC - FOB Aus</t>
  </si>
  <si>
    <t>Quarterly</t>
  </si>
  <si>
    <t>FY13</t>
  </si>
  <si>
    <t>FY14</t>
  </si>
  <si>
    <t>HRC CFR from China (Mumbai)</t>
  </si>
  <si>
    <t>HRC Prices JP/KR Parity</t>
  </si>
  <si>
    <t>FY20</t>
  </si>
  <si>
    <t>TMILL</t>
  </si>
  <si>
    <t>Head Exports</t>
  </si>
  <si>
    <t>Platts</t>
  </si>
  <si>
    <t>LTP FY'20-25</t>
  </si>
  <si>
    <t>Revised Scenario for BPSL
11th Aug'18</t>
  </si>
  <si>
    <t xml:space="preserve">Earlier Scenario used for TSK Ph#2, BSL &amp; LTP
</t>
  </si>
  <si>
    <t>Parameters</t>
  </si>
  <si>
    <t>Long Term @ 537</t>
  </si>
  <si>
    <t>Near Term @ 565</t>
  </si>
  <si>
    <t>Long Term @ 550</t>
  </si>
  <si>
    <t>Near Term @ 592</t>
  </si>
  <si>
    <t>Long Term @ 510</t>
  </si>
  <si>
    <t>Near Term @ 567</t>
  </si>
  <si>
    <t>Remarks</t>
  </si>
  <si>
    <t xml:space="preserve">Incl TSL Premium </t>
  </si>
  <si>
    <t>FY'20</t>
  </si>
  <si>
    <t>FY'19-20</t>
  </si>
  <si>
    <t>Rationale for Change in Assumptions</t>
  </si>
  <si>
    <t>Iron ore (A)</t>
  </si>
  <si>
    <t>$/T</t>
  </si>
  <si>
    <t>HCC (B)</t>
  </si>
  <si>
    <t>Raw Material Cost ('C) = (A*1.6+B)</t>
  </si>
  <si>
    <t>Cost CFR Spread ('E)</t>
  </si>
  <si>
    <r>
      <t xml:space="preserve">HRC CFR at Mumbai </t>
    </r>
    <r>
      <rPr>
        <b/>
        <sz val="14"/>
        <color rgb="FF000000"/>
        <rFont val="Calibri"/>
        <family val="2"/>
      </rPr>
      <t>(Japan /Korea)</t>
    </r>
    <r>
      <rPr>
        <sz val="14"/>
        <color rgb="FF000000"/>
        <rFont val="Calibri"/>
        <family val="2"/>
      </rPr>
      <t>(F) = C+D+E</t>
    </r>
  </si>
  <si>
    <t>Exchange Rate (I)</t>
  </si>
  <si>
    <t>Port Charges &amp; Handling Cost (J)</t>
  </si>
  <si>
    <t>Rs/T</t>
  </si>
  <si>
    <t xml:space="preserve">HRC Basic price landed at Mumbai = K (F*I+J) </t>
  </si>
  <si>
    <t>Domestic premium = L</t>
  </si>
  <si>
    <t>TSL Average Freight (M)</t>
  </si>
  <si>
    <t>TSL Stretch</t>
  </si>
  <si>
    <t>TSL HR Commercial NR (N) = (K+L-M) rounded off</t>
  </si>
  <si>
    <t xml:space="preserve">*Lower  increase in DET NR by Rs 63/T compared to increase in base HRC on account of no increase in export NR as FOB prices remains same under both the scenarios of 489$/T </t>
  </si>
  <si>
    <t>** Higher increase in DET NR by Rs 68/T compared to increase in base HRC on account of higher increase in export NR as FOB increased by 35$/T a/a increase in domestic price by $21/T only</t>
  </si>
  <si>
    <t>CY18</t>
  </si>
  <si>
    <t>CY19</t>
  </si>
  <si>
    <t>CY20</t>
  </si>
  <si>
    <t>CY21</t>
  </si>
  <si>
    <t>CY22</t>
  </si>
  <si>
    <t>CY23</t>
  </si>
  <si>
    <t>CY24</t>
  </si>
  <si>
    <t>CY25</t>
  </si>
  <si>
    <t>ABP FY'20</t>
  </si>
  <si>
    <t>FY'19E</t>
  </si>
  <si>
    <t>TSL Act</t>
  </si>
  <si>
    <t>Ocean Freight/Delta for J/K (D)</t>
  </si>
  <si>
    <t>Ocean Freight/ FOB to CFR</t>
  </si>
  <si>
    <t>TSL Average freignt (1400); JSW advantage 400</t>
  </si>
  <si>
    <t>FY21</t>
  </si>
  <si>
    <t>FY24f</t>
  </si>
  <si>
    <t>FY25f</t>
  </si>
  <si>
    <t>FY22</t>
  </si>
  <si>
    <t>FY23</t>
  </si>
  <si>
    <t>FY24</t>
  </si>
  <si>
    <t>China HRC FOB</t>
  </si>
  <si>
    <t>HRC SEA (SAE 1006)</t>
  </si>
  <si>
    <t>Platts (TS01041 - HRC CFR Southeast Asia SAE1006 / Southeast Asia)</t>
  </si>
  <si>
    <t>Plus: Freight (from China to Vietnam)</t>
  </si>
  <si>
    <t>Less: Freight (from India to Vietnam)</t>
  </si>
  <si>
    <t>TSL Export NR (Delta of Rs 1000/t)</t>
  </si>
  <si>
    <t>HCC - China Domestic</t>
  </si>
  <si>
    <t>RM Cost (1.6 x Iron ore+ 0.9x HCC)</t>
  </si>
  <si>
    <t>RM Cost (1.6 x Iron ore+ 0.9x HCC domestic)</t>
  </si>
  <si>
    <t>Assessable value ($/t)</t>
  </si>
  <si>
    <t>Social Welfare Surcharge @10% on BCD</t>
  </si>
  <si>
    <t>Landed Value (LV) ($/t)</t>
  </si>
  <si>
    <t>Port charges ($/t)</t>
  </si>
  <si>
    <t>Landed Price at Port (LV) ($/t)</t>
  </si>
  <si>
    <t>INR/USD (Closing rate)</t>
  </si>
  <si>
    <t>Local Freight +Credit charges (INR/t)</t>
  </si>
  <si>
    <t>Landed Cost to Customer in Mumbai (INR/t)</t>
  </si>
  <si>
    <t>HR Commercial TSL NRs</t>
  </si>
  <si>
    <t>HRC NR Ex-Plant (Exports) - model output</t>
  </si>
  <si>
    <t>Less: Freight (from India to Europe)</t>
  </si>
  <si>
    <t>Plus: Freight (from China to ME)</t>
  </si>
  <si>
    <t>HRC ME</t>
  </si>
  <si>
    <t>Less: Freight (from India to ME)</t>
  </si>
  <si>
    <t>Plus: Freight (from China to Europe)</t>
  </si>
  <si>
    <t>HRC Prices - Export Parity-SEA</t>
  </si>
  <si>
    <t>HRC Prices - Export Parity-ME</t>
  </si>
  <si>
    <t>HRC Prices - Export Parity-EU</t>
  </si>
  <si>
    <t>HRC Prices - Export Parity-Weighted avg</t>
  </si>
  <si>
    <t>Anti-dumping wef. from 10th Aug'16 (If LV is below $489, then diff of $489 and actual LV ($/t) (8th Aug'16 to 7th Aug'21)</t>
  </si>
  <si>
    <t>Platts / CS&amp;P</t>
  </si>
  <si>
    <t>CMIE</t>
  </si>
  <si>
    <t>Key Pricing Assumptions - China</t>
  </si>
  <si>
    <t>Spread - Cost CFR Gap</t>
  </si>
  <si>
    <t>HRC CFR from JP / Korea (Mumbai)</t>
  </si>
  <si>
    <t>Key Pricing Assumptions - Japan / Korea</t>
  </si>
  <si>
    <t>Key Pricing Assumptions - India Domestic</t>
  </si>
  <si>
    <t>Iron Ore 62%, (Odisha Index) 0-10 mm incl. Statutory Levy</t>
  </si>
  <si>
    <t>HCC India Imports - Spot</t>
  </si>
  <si>
    <t>HRC Mumbai</t>
  </si>
  <si>
    <t>HRC Chennai</t>
  </si>
  <si>
    <t>HRC Kolkata</t>
  </si>
  <si>
    <t>Q1 FY24</t>
  </si>
  <si>
    <t>Q2 FY24</t>
  </si>
  <si>
    <t>Q3 FY24</t>
  </si>
  <si>
    <t>Q4 FY24</t>
  </si>
  <si>
    <t>Q1 FY25f</t>
  </si>
  <si>
    <t>Q2 FY25f</t>
  </si>
  <si>
    <t>Q3 FY25f</t>
  </si>
  <si>
    <t>Q4 FY25f</t>
  </si>
  <si>
    <t>Source (Act/Forecast)</t>
  </si>
  <si>
    <t>HCC (Aus FOB)</t>
  </si>
  <si>
    <t>HCC (China Domestic)</t>
  </si>
  <si>
    <t>Iron Ore 62%Fe (China CFR)</t>
  </si>
  <si>
    <t>HRC (China FOB)</t>
  </si>
  <si>
    <t>Argus</t>
  </si>
  <si>
    <t>Annual - FY</t>
  </si>
  <si>
    <t>FY07</t>
  </si>
  <si>
    <t>FY08</t>
  </si>
  <si>
    <t>FY09</t>
  </si>
  <si>
    <t>FY10</t>
  </si>
  <si>
    <t>FY11</t>
  </si>
  <si>
    <t>FY12</t>
  </si>
  <si>
    <t>HRC FOB from Japan / Korea (Main Ports)</t>
  </si>
  <si>
    <t>CRU</t>
  </si>
  <si>
    <t>HRC (Japan FOB)</t>
  </si>
  <si>
    <t>HRC Faridabad</t>
  </si>
  <si>
    <t>Argus / Derived</t>
  </si>
  <si>
    <t>CMIE/CS&amp;P</t>
  </si>
  <si>
    <t>CRU / Assumption</t>
  </si>
  <si>
    <t>Steelmint / Assumption</t>
  </si>
  <si>
    <t>Steelmint / CS&amp;P</t>
  </si>
  <si>
    <t xml:space="preserve">Steelmint </t>
  </si>
  <si>
    <t>Insurance @1% on CFR</t>
  </si>
  <si>
    <t>CIF / Assessable Value</t>
  </si>
  <si>
    <t>HCC Aus FOB / China Domestic</t>
  </si>
  <si>
    <t>HRC Basic Landed @ Mumbai Market</t>
  </si>
  <si>
    <t>HR Commercial TSL NRs (Actual - Wtd Avg)</t>
  </si>
  <si>
    <t>Round-off</t>
  </si>
  <si>
    <t>S1: Continuation of current spread levels</t>
  </si>
  <si>
    <t>S2: Gradual improvement in spreads to long term average levels</t>
  </si>
  <si>
    <t>Ocean Freight</t>
  </si>
  <si>
    <t>Basic Customs Duty (BCD) @ 0%</t>
  </si>
  <si>
    <r>
      <t xml:space="preserve">Insurance @1% on FOB Value </t>
    </r>
    <r>
      <rPr>
        <b/>
        <sz val="10"/>
        <rFont val="Arial"/>
        <family val="2"/>
      </rPr>
      <t>(B)</t>
    </r>
  </si>
  <si>
    <t>HRC Prices NCR</t>
  </si>
  <si>
    <t>HRC Faridabad (Basic)</t>
  </si>
  <si>
    <t>HRC ME (turkey)</t>
  </si>
  <si>
    <t>HRC Prices NCR - Base Scenario</t>
  </si>
  <si>
    <t>HRC Prices NCR - Upside Scenario</t>
  </si>
  <si>
    <t>Increase in Spread (FY25 over FY24)</t>
  </si>
  <si>
    <t>Higher freight considered due to expected tensions in red sea and indirect impact</t>
  </si>
  <si>
    <t>Assumed production cuts in H2</t>
  </si>
  <si>
    <t>Gap (TSL NR &amp; JP-KR Landed NR)</t>
  </si>
  <si>
    <t>FY24 YTD</t>
  </si>
  <si>
    <t>FY25</t>
  </si>
  <si>
    <t>Production</t>
  </si>
  <si>
    <t>Import</t>
  </si>
  <si>
    <t>Export</t>
  </si>
  <si>
    <t>Stock</t>
  </si>
  <si>
    <t>ASU</t>
  </si>
  <si>
    <t>Capacity</t>
  </si>
  <si>
    <t>Utilization</t>
  </si>
  <si>
    <t>-</t>
  </si>
  <si>
    <t>HRC CIS Black Sea (till Dec-05) / HRC FOB from China (From Jan-06)</t>
  </si>
  <si>
    <t>Spread - Cost FOB Gap (Over Aus FOB)</t>
  </si>
  <si>
    <t>Spread - Cost FOB Gap (China Domestic)</t>
  </si>
  <si>
    <t>Iron Ore (5-18MM, 63) - (Ex Barbil - Rungta)</t>
  </si>
  <si>
    <t>Derived Odisha Index (-Rs 2500/t)</t>
  </si>
  <si>
    <t>Steelmint</t>
  </si>
  <si>
    <t>Derived</t>
  </si>
  <si>
    <t>Spread - Cost CFR Gap (Faridabad)</t>
  </si>
  <si>
    <t>Calculated</t>
  </si>
  <si>
    <t>Ocean Freight FOB to CFR (Spot)</t>
  </si>
  <si>
    <t>HRC FOB from Japan</t>
  </si>
  <si>
    <t>HRC CFR from China (Mumbai) (Derived till May-15)</t>
  </si>
  <si>
    <t>HRC CFR from JP / Korea (Mumbai) (Derived till May-15)</t>
  </si>
  <si>
    <t>HCC Aus FOB / China Domestic from Aug 2020</t>
  </si>
  <si>
    <t>HRC FOB China</t>
  </si>
  <si>
    <t>Sea Freight</t>
  </si>
  <si>
    <t>MIP (5th Feb 2016 to 4th Aug 2016)</t>
  </si>
  <si>
    <t>HRC FOB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</si>
</sst>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43" formatCode="_ * #,##0.00_ ;_ * \-#,##0.00_ ;_ * &quot;-&quot;??_ ;_ @_ "/>
    <numFmt numFmtId="164" formatCode="_(* #,##0.00_);_(* \(#,##0.00\);_(* &quot;-&quot;??_);_(@_)"/>
    <numFmt numFmtId="165" formatCode="_-* #,##0.00_-;\-* #,##0.00_-;_-* &quot;-&quot;??_-;_-@_-"/>
    <numFmt numFmtId="166" formatCode="#,##0.0"/>
    <numFmt numFmtId="167" formatCode="0.0%"/>
    <numFmt numFmtId="168" formatCode="_(* #,##0_);_(* \(#,##0\);_(* &quot;-&quot;??_);_(@_)"/>
    <numFmt numFmtId="169" formatCode="0.0"/>
    <numFmt numFmtId="170" formatCode="#,##0.0000_);\(#,##0.0000\)"/>
    <numFmt numFmtId="171" formatCode="_-* #,##0\ &quot;F&quot;_-;\-* #,##0\ &quot;F&quot;_-;_-* &quot;-&quot;\ &quot;F&quot;_-;_-@_-"/>
    <numFmt numFmtId="172" formatCode="0.00000_)"/>
    <numFmt numFmtId="173" formatCode="_-* #,##0\ _F_-;\-* #,##0\ _F_-;_-* &quot;-&quot;\ _F_-;_-@_-"/>
    <numFmt numFmtId="174" formatCode="yyyy"/>
    <numFmt numFmtId="175" formatCode="General_)"/>
    <numFmt numFmtId="176" formatCode="0.000"/>
    <numFmt numFmtId="177" formatCode="#,##0.0_);\(#,##0.0\)"/>
    <numFmt numFmtId="178" formatCode="#,##0.000_);\(#,##0.000\)"/>
    <numFmt numFmtId="179" formatCode="\(0.00%"/>
    <numFmt numFmtId="180" formatCode="&quot;\&quot;#,##0.00;[Red]\-&quot;\&quot;#,##0.00"/>
    <numFmt numFmtId="181" formatCode="#,##0.0_);[Red]\(#,##0.0\)"/>
    <numFmt numFmtId="182" formatCode="0.00_);\(0.00\);0.00"/>
    <numFmt numFmtId="183" formatCode="0.00_)"/>
    <numFmt numFmtId="184" formatCode="\U\S\$#,##0.00;\(\U\S\$#,##0.00\)"/>
    <numFmt numFmtId="185" formatCode="_([$€-2]* #,##0.00_);_([$€-2]* \(#,##0.00\);_([$€-2]* &quot;-&quot;??_)"/>
    <numFmt numFmtId="186" formatCode="#,##0.0000\ ;\(#,##0.0000\)"/>
    <numFmt numFmtId="187" formatCode="0.00_);\(0.00\);0.00_)"/>
    <numFmt numFmtId="188" formatCode="#,##0.000"/>
    <numFmt numFmtId="189" formatCode="0.00\%;\-0.00\%;0.00\%"/>
    <numFmt numFmtId="190" formatCode="0.00\x;\-0.00\x;0.00\x"/>
    <numFmt numFmtId="191" formatCode="##0.00000"/>
    <numFmt numFmtId="192" formatCode="\+0.00%\+"/>
    <numFmt numFmtId="193" formatCode="0.00%\)"/>
    <numFmt numFmtId="194" formatCode="#,##0.000\ ;\(#,##0.000\)"/>
    <numFmt numFmtId="195" formatCode="#,##0.00\ ;\(#,##0.00\)"/>
    <numFmt numFmtId="196" formatCode="#,##0.0;\-#,##0.0"/>
    <numFmt numFmtId="197" formatCode="[$-409]mmm\-yy;@"/>
  </numFmts>
  <fonts count="1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sz val="11"/>
      <color indexed="9"/>
      <name val="Calibri"/>
      <family val="2"/>
    </font>
    <font>
      <sz val="14"/>
      <name val="AngsanaUPC"/>
      <family val="1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1"/>
      <color indexed="20"/>
      <name val="Calibri"/>
      <family val="2"/>
    </font>
    <font>
      <sz val="8"/>
      <color indexed="12"/>
      <name val="Tms Rmn"/>
      <family val="1"/>
    </font>
    <font>
      <sz val="12"/>
      <name val="¹ÙÅÁÃ¼"/>
      <charset val="129"/>
    </font>
    <font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</font>
    <font>
      <sz val="10"/>
      <color indexed="18"/>
      <name val="Times New Roman"/>
      <family val="1"/>
    </font>
    <font>
      <b/>
      <sz val="11"/>
      <color indexed="9"/>
      <name val="Calibri"/>
      <family val="2"/>
    </font>
    <font>
      <sz val="12"/>
      <name val="Arial"/>
      <family val="2"/>
    </font>
    <font>
      <sz val="8"/>
      <name val="Verdana"/>
      <family val="2"/>
    </font>
    <font>
      <sz val="10"/>
      <color theme="1"/>
      <name val="Tahoma"/>
      <family val="2"/>
    </font>
    <font>
      <sz val="10"/>
      <name val="Geneva"/>
      <family val="2"/>
    </font>
    <font>
      <sz val="12"/>
      <name val="Helv"/>
    </font>
    <font>
      <sz val="10"/>
      <color indexed="8"/>
      <name val="Arial"/>
      <family val="2"/>
    </font>
    <font>
      <sz val="9"/>
      <name val="Tms Rmn"/>
    </font>
    <font>
      <i/>
      <sz val="11"/>
      <color indexed="23"/>
      <name val="Calibri"/>
      <family val="2"/>
    </font>
    <font>
      <sz val="10"/>
      <color indexed="10"/>
      <name val="Arial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1"/>
      <name val="Arial"/>
      <family val="2"/>
    </font>
    <font>
      <i/>
      <sz val="10"/>
      <name val="Helv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i/>
      <sz val="10"/>
      <name val="Helvetica"/>
      <family val="2"/>
    </font>
    <font>
      <b/>
      <sz val="10"/>
      <name val="Arial CE"/>
      <family val="2"/>
      <charset val="238"/>
    </font>
    <font>
      <sz val="10"/>
      <color indexed="17"/>
      <name val="MS Sans Serif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u/>
      <sz val="9"/>
      <color indexed="36"/>
      <name val="Arial"/>
      <family val="2"/>
    </font>
    <font>
      <sz val="10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name val="바탕체"/>
      <family val="1"/>
      <charset val="129"/>
    </font>
    <font>
      <sz val="12"/>
      <name val="宋体"/>
      <charset val="134"/>
    </font>
    <font>
      <sz val="10"/>
      <name val="ＭＳ 明朝"/>
      <family val="1"/>
      <charset val="128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8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sz val="11"/>
      <color rgb="FF0070C0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4"/>
      <color rgb="FFFFFFFF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8E5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B7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90">
    <xf numFmtId="0" fontId="0" fillId="0" borderId="0"/>
    <xf numFmtId="9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9" fontId="10" fillId="0" borderId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17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8" applyNumberFormat="0" applyFill="0" applyBorder="0" applyAlignment="0" applyProtection="0"/>
    <xf numFmtId="0" fontId="11" fillId="0" borderId="8" applyNumberFormat="0" applyFill="0" applyBorder="0" applyAlignment="0" applyProtection="0"/>
    <xf numFmtId="0" fontId="12" fillId="0" borderId="8" applyNumberFormat="0" applyFill="0" applyBorder="0" applyAlignment="0" applyProtection="0"/>
    <xf numFmtId="0" fontId="13" fillId="0" borderId="8" applyNumberFormat="0" applyFill="0" applyAlignment="0" applyProtection="0"/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14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174" fontId="4" fillId="0" borderId="0" applyFill="0" applyBorder="0" applyAlignment="0"/>
    <xf numFmtId="175" fontId="17" fillId="0" borderId="0" applyFill="0" applyBorder="0" applyAlignment="0"/>
    <xf numFmtId="176" fontId="17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4" fontId="4" fillId="0" borderId="0" applyFill="0" applyBorder="0" applyAlignment="0"/>
    <xf numFmtId="179" fontId="4" fillId="0" borderId="0" applyFill="0" applyBorder="0" applyAlignment="0"/>
    <xf numFmtId="175" fontId="17" fillId="0" borderId="0" applyFill="0" applyBorder="0" applyAlignment="0"/>
    <xf numFmtId="0" fontId="19" fillId="22" borderId="9" applyNumberFormat="0" applyAlignment="0" applyProtection="0"/>
    <xf numFmtId="1" fontId="20" fillId="0" borderId="0"/>
    <xf numFmtId="0" fontId="21" fillId="23" borderId="10" applyNumberFormat="0" applyAlignment="0" applyProtection="0"/>
    <xf numFmtId="0" fontId="4" fillId="0" borderId="0">
      <alignment horizontal="center" wrapText="1"/>
      <protection hidden="1"/>
    </xf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80" fontId="4" fillId="0" borderId="0"/>
    <xf numFmtId="174" fontId="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4" fillId="24" borderId="0">
      <alignment horizontal="center" vertical="center" wrapText="1"/>
    </xf>
    <xf numFmtId="182" fontId="4" fillId="0" borderId="0" applyFill="0" applyBorder="0">
      <alignment horizontal="right"/>
      <protection locked="0"/>
    </xf>
    <xf numFmtId="175" fontId="17" fillId="0" borderId="0" applyFont="0" applyFill="0" applyBorder="0" applyAlignment="0" applyProtection="0"/>
    <xf numFmtId="183" fontId="26" fillId="0" borderId="0"/>
    <xf numFmtId="183" fontId="26" fillId="0" borderId="0"/>
    <xf numFmtId="0" fontId="4" fillId="0" borderId="11"/>
    <xf numFmtId="14" fontId="27" fillId="0" borderId="0" applyFill="0" applyBorder="0" applyAlignment="0"/>
    <xf numFmtId="184" fontId="4" fillId="0" borderId="12">
      <alignment vertical="center"/>
    </xf>
    <xf numFmtId="169" fontId="28" fillId="0" borderId="0"/>
    <xf numFmtId="174" fontId="4" fillId="0" borderId="0" applyFill="0" applyBorder="0" applyAlignment="0"/>
    <xf numFmtId="175" fontId="17" fillId="0" borderId="0" applyFill="0" applyBorder="0" applyAlignment="0"/>
    <xf numFmtId="174" fontId="4" fillId="0" borderId="0" applyFill="0" applyBorder="0" applyAlignment="0"/>
    <xf numFmtId="179" fontId="4" fillId="0" borderId="0" applyFill="0" applyBorder="0" applyAlignment="0"/>
    <xf numFmtId="175" fontId="17" fillId="0" borderId="0" applyFill="0" applyBorder="0" applyAlignment="0"/>
    <xf numFmtId="185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66" fontId="30" fillId="0" borderId="13">
      <alignment horizontal="right"/>
    </xf>
    <xf numFmtId="186" fontId="11" fillId="0" borderId="0" applyBorder="0" applyProtection="0"/>
    <xf numFmtId="0" fontId="31" fillId="6" borderId="0" applyNumberFormat="0" applyBorder="0" applyAlignment="0" applyProtection="0"/>
    <xf numFmtId="38" fontId="13" fillId="25" borderId="0" applyNumberFormat="0" applyBorder="0" applyAlignment="0" applyProtection="0"/>
    <xf numFmtId="0" fontId="32" fillId="0" borderId="14" applyNumberFormat="0" applyAlignment="0" applyProtection="0">
      <alignment horizontal="left" vertical="center"/>
    </xf>
    <xf numFmtId="0" fontId="32" fillId="0" borderId="7">
      <alignment horizontal="left" vertical="center"/>
    </xf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5" fillId="0" borderId="17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0" fontId="13" fillId="26" borderId="6" applyNumberFormat="0" applyBorder="0" applyAlignment="0" applyProtection="0"/>
    <xf numFmtId="0" fontId="37" fillId="9" borderId="9" applyNumberFormat="0" applyAlignment="0" applyProtection="0"/>
    <xf numFmtId="0" fontId="4" fillId="0" borderId="0" applyFill="0" applyBorder="0">
      <alignment horizontal="right"/>
      <protection locked="0"/>
    </xf>
    <xf numFmtId="187" fontId="4" fillId="0" borderId="0" applyFill="0" applyBorder="0">
      <alignment horizontal="right"/>
      <protection locked="0"/>
    </xf>
    <xf numFmtId="0" fontId="7" fillId="27" borderId="18">
      <alignment horizontal="left" vertical="center" wrapText="1"/>
    </xf>
    <xf numFmtId="183" fontId="26" fillId="0" borderId="0"/>
    <xf numFmtId="177" fontId="4" fillId="0" borderId="0" applyNumberFormat="0" applyAlignment="0">
      <alignment horizontal="left"/>
    </xf>
    <xf numFmtId="174" fontId="4" fillId="0" borderId="0" applyFill="0" applyBorder="0" applyAlignment="0"/>
    <xf numFmtId="175" fontId="17" fillId="0" borderId="0" applyFill="0" applyBorder="0" applyAlignment="0"/>
    <xf numFmtId="174" fontId="4" fillId="0" borderId="0" applyFill="0" applyBorder="0" applyAlignment="0"/>
    <xf numFmtId="179" fontId="4" fillId="0" borderId="0" applyFill="0" applyBorder="0" applyAlignment="0"/>
    <xf numFmtId="175" fontId="17" fillId="0" borderId="0" applyFill="0" applyBorder="0" applyAlignment="0"/>
    <xf numFmtId="0" fontId="38" fillId="0" borderId="19" applyNumberFormat="0" applyFill="0" applyAlignment="0" applyProtection="0"/>
    <xf numFmtId="0" fontId="7" fillId="0" borderId="0">
      <alignment horizontal="center"/>
    </xf>
    <xf numFmtId="0" fontId="39" fillId="28" borderId="0" applyNumberFormat="0" applyBorder="0" applyAlignment="0" applyProtection="0"/>
    <xf numFmtId="37" fontId="40" fillId="0" borderId="0"/>
    <xf numFmtId="183" fontId="4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2" fillId="0" borderId="0"/>
    <xf numFmtId="0" fontId="2" fillId="29" borderId="20" applyNumberFormat="0" applyFont="0" applyAlignment="0" applyProtection="0"/>
    <xf numFmtId="0" fontId="43" fillId="0" borderId="21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22" borderId="22" applyNumberFormat="0" applyAlignment="0" applyProtection="0"/>
    <xf numFmtId="0" fontId="46" fillId="30" borderId="0"/>
    <xf numFmtId="167" fontId="47" fillId="0" borderId="0" applyFill="0" applyBorder="0" applyProtection="0">
      <alignment vertical="top"/>
    </xf>
    <xf numFmtId="178" fontId="18" fillId="0" borderId="0" applyFont="0" applyFill="0" applyBorder="0" applyAlignment="0" applyProtection="0"/>
    <xf numFmtId="188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89" fontId="4" fillId="0" borderId="0" applyFill="0" applyBorder="0">
      <alignment horizontal="right"/>
      <protection locked="0"/>
    </xf>
    <xf numFmtId="0" fontId="48" fillId="0" borderId="0" applyFont="0"/>
    <xf numFmtId="174" fontId="4" fillId="0" borderId="0" applyFill="0" applyBorder="0" applyAlignment="0"/>
    <xf numFmtId="175" fontId="17" fillId="0" borderId="0" applyFill="0" applyBorder="0" applyAlignment="0"/>
    <xf numFmtId="174" fontId="4" fillId="0" borderId="0" applyFill="0" applyBorder="0" applyAlignment="0"/>
    <xf numFmtId="179" fontId="4" fillId="0" borderId="0" applyFill="0" applyBorder="0" applyAlignment="0"/>
    <xf numFmtId="175" fontId="17" fillId="0" borderId="0" applyFill="0" applyBorder="0" applyAlignment="0"/>
    <xf numFmtId="38" fontId="49" fillId="0" borderId="0"/>
    <xf numFmtId="190" fontId="4" fillId="0" borderId="0">
      <alignment horizontal="right"/>
      <protection locked="0"/>
    </xf>
    <xf numFmtId="183" fontId="26" fillId="0" borderId="0"/>
    <xf numFmtId="4" fontId="50" fillId="28" borderId="23" applyNumberFormat="0" applyProtection="0">
      <alignment vertical="center"/>
    </xf>
    <xf numFmtId="4" fontId="51" fillId="31" borderId="23" applyNumberFormat="0" applyProtection="0">
      <alignment vertical="center"/>
    </xf>
    <xf numFmtId="4" fontId="50" fillId="31" borderId="23" applyNumberFormat="0" applyProtection="0">
      <alignment horizontal="left" vertical="center" indent="1"/>
    </xf>
    <xf numFmtId="0" fontId="50" fillId="31" borderId="23" applyNumberFormat="0" applyProtection="0">
      <alignment horizontal="left" vertical="top" indent="1"/>
    </xf>
    <xf numFmtId="4" fontId="50" fillId="32" borderId="0" applyNumberFormat="0" applyProtection="0">
      <alignment horizontal="left" vertical="center" indent="1"/>
    </xf>
    <xf numFmtId="4" fontId="27" fillId="5" borderId="23" applyNumberFormat="0" applyProtection="0">
      <alignment horizontal="right" vertical="center"/>
    </xf>
    <xf numFmtId="4" fontId="27" fillId="11" borderId="23" applyNumberFormat="0" applyProtection="0">
      <alignment horizontal="right" vertical="center"/>
    </xf>
    <xf numFmtId="4" fontId="27" fillId="19" borderId="23" applyNumberFormat="0" applyProtection="0">
      <alignment horizontal="right" vertical="center"/>
    </xf>
    <xf numFmtId="4" fontId="27" fillId="13" borderId="23" applyNumberFormat="0" applyProtection="0">
      <alignment horizontal="right" vertical="center"/>
    </xf>
    <xf numFmtId="4" fontId="27" fillId="17" borderId="23" applyNumberFormat="0" applyProtection="0">
      <alignment horizontal="right" vertical="center"/>
    </xf>
    <xf numFmtId="4" fontId="27" fillId="21" borderId="23" applyNumberFormat="0" applyProtection="0">
      <alignment horizontal="right" vertical="center"/>
    </xf>
    <xf numFmtId="4" fontId="27" fillId="20" borderId="23" applyNumberFormat="0" applyProtection="0">
      <alignment horizontal="right" vertical="center"/>
    </xf>
    <xf numFmtId="4" fontId="27" fillId="33" borderId="23" applyNumberFormat="0" applyProtection="0">
      <alignment horizontal="right" vertical="center"/>
    </xf>
    <xf numFmtId="4" fontId="27" fillId="12" borderId="23" applyNumberFormat="0" applyProtection="0">
      <alignment horizontal="right" vertical="center"/>
    </xf>
    <xf numFmtId="4" fontId="50" fillId="34" borderId="24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52" fillId="36" borderId="0" applyNumberFormat="0" applyProtection="0">
      <alignment horizontal="left" vertical="center" indent="1"/>
    </xf>
    <xf numFmtId="4" fontId="27" fillId="37" borderId="23" applyNumberFormat="0" applyProtection="0">
      <alignment horizontal="right" vertical="center"/>
    </xf>
    <xf numFmtId="4" fontId="27" fillId="35" borderId="0" applyNumberFormat="0" applyProtection="0">
      <alignment horizontal="left" vertical="center" indent="1"/>
    </xf>
    <xf numFmtId="4" fontId="27" fillId="32" borderId="0" applyNumberFormat="0" applyProtection="0">
      <alignment horizontal="left" vertical="center" indent="1"/>
    </xf>
    <xf numFmtId="0" fontId="4" fillId="36" borderId="23" applyNumberFormat="0" applyProtection="0">
      <alignment horizontal="left" vertical="center" indent="1"/>
    </xf>
    <xf numFmtId="0" fontId="4" fillId="36" borderId="23" applyNumberFormat="0" applyProtection="0">
      <alignment horizontal="left" vertical="center" indent="1"/>
    </xf>
    <xf numFmtId="0" fontId="4" fillId="36" borderId="23" applyNumberFormat="0" applyProtection="0">
      <alignment horizontal="left" vertical="center" indent="1"/>
    </xf>
    <xf numFmtId="0" fontId="4" fillId="36" borderId="23" applyNumberFormat="0" applyProtection="0">
      <alignment horizontal="left" vertical="top" indent="1"/>
    </xf>
    <xf numFmtId="0" fontId="4" fillId="32" borderId="23" applyNumberFormat="0" applyProtection="0">
      <alignment horizontal="left" vertical="center" indent="1"/>
    </xf>
    <xf numFmtId="0" fontId="4" fillId="32" borderId="23" applyNumberFormat="0" applyProtection="0">
      <alignment horizontal="left" vertical="top" indent="1"/>
    </xf>
    <xf numFmtId="0" fontId="4" fillId="38" borderId="23" applyNumberFormat="0" applyProtection="0">
      <alignment horizontal="left" vertical="center" indent="1"/>
    </xf>
    <xf numFmtId="0" fontId="4" fillId="38" borderId="23" applyNumberFormat="0" applyProtection="0">
      <alignment horizontal="left" vertical="top" indent="1"/>
    </xf>
    <xf numFmtId="0" fontId="4" fillId="39" borderId="23" applyNumberFormat="0" applyProtection="0">
      <alignment horizontal="left" vertical="center" indent="1"/>
    </xf>
    <xf numFmtId="0" fontId="4" fillId="39" borderId="23" applyNumberFormat="0" applyProtection="0">
      <alignment horizontal="left" vertical="top" indent="1"/>
    </xf>
    <xf numFmtId="4" fontId="27" fillId="26" borderId="23" applyNumberFormat="0" applyProtection="0">
      <alignment vertical="center"/>
    </xf>
    <xf numFmtId="4" fontId="53" fillId="26" borderId="23" applyNumberFormat="0" applyProtection="0">
      <alignment vertical="center"/>
    </xf>
    <xf numFmtId="4" fontId="27" fillId="26" borderId="23" applyNumberFormat="0" applyProtection="0">
      <alignment horizontal="left" vertical="center" indent="1"/>
    </xf>
    <xf numFmtId="0" fontId="27" fillId="26" borderId="23" applyNumberFormat="0" applyProtection="0">
      <alignment horizontal="left" vertical="top" indent="1"/>
    </xf>
    <xf numFmtId="4" fontId="27" fillId="35" borderId="23" applyNumberFormat="0" applyProtection="0">
      <alignment horizontal="right" vertical="center"/>
    </xf>
    <xf numFmtId="4" fontId="53" fillId="35" borderId="23" applyNumberFormat="0" applyProtection="0">
      <alignment horizontal="right" vertical="center"/>
    </xf>
    <xf numFmtId="4" fontId="27" fillId="37" borderId="23" applyNumberFormat="0" applyProtection="0">
      <alignment horizontal="left" vertical="center" indent="1"/>
    </xf>
    <xf numFmtId="0" fontId="27" fillId="32" borderId="23" applyNumberFormat="0" applyProtection="0">
      <alignment horizontal="left" vertical="top" indent="1"/>
    </xf>
    <xf numFmtId="4" fontId="54" fillId="40" borderId="0" applyNumberFormat="0" applyProtection="0">
      <alignment horizontal="left" vertical="center" indent="1"/>
    </xf>
    <xf numFmtId="4" fontId="30" fillId="35" borderId="23" applyNumberFormat="0" applyProtection="0">
      <alignment horizontal="right" vertical="center"/>
    </xf>
    <xf numFmtId="191" fontId="4" fillId="0" borderId="0" applyFill="0" applyBorder="0">
      <alignment horizontal="right"/>
      <protection hidden="1"/>
    </xf>
    <xf numFmtId="0" fontId="32" fillId="24" borderId="6">
      <alignment horizontal="center" vertical="center" wrapText="1"/>
      <protection hidden="1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4" fillId="0" borderId="0"/>
    <xf numFmtId="0" fontId="4" fillId="0" borderId="8" applyNumberFormat="0" applyFill="0" applyBorder="0" applyAlignment="0" applyProtection="0"/>
    <xf numFmtId="183" fontId="26" fillId="0" borderId="0"/>
    <xf numFmtId="49" fontId="27" fillId="0" borderId="0" applyFill="0" applyBorder="0" applyAlignment="0"/>
    <xf numFmtId="192" fontId="4" fillId="0" borderId="0" applyFill="0" applyBorder="0" applyAlignment="0"/>
    <xf numFmtId="193" fontId="4" fillId="0" borderId="0" applyFill="0" applyBorder="0" applyAlignment="0"/>
    <xf numFmtId="194" fontId="11" fillId="0" borderId="0" applyBorder="0" applyProtection="0">
      <alignment horizontal="right"/>
    </xf>
    <xf numFmtId="183" fontId="26" fillId="0" borderId="0"/>
    <xf numFmtId="0" fontId="57" fillId="0" borderId="0" applyNumberFormat="0" applyFill="0" applyBorder="0" applyAlignment="0" applyProtection="0"/>
    <xf numFmtId="0" fontId="4" fillId="0" borderId="0" applyBorder="0"/>
    <xf numFmtId="0" fontId="58" fillId="0" borderId="25" applyNumberFormat="0" applyFill="0" applyAlignment="0" applyProtection="0"/>
    <xf numFmtId="183" fontId="26" fillId="0" borderId="0"/>
    <xf numFmtId="183" fontId="26" fillId="0" borderId="0"/>
    <xf numFmtId="195" fontId="13" fillId="0" borderId="0" applyBorder="0" applyProtection="0">
      <alignment horizontal="right"/>
    </xf>
    <xf numFmtId="0" fontId="59" fillId="0" borderId="0" applyNumberFormat="0" applyFill="0" applyBorder="0" applyAlignment="0" applyProtection="0"/>
    <xf numFmtId="0" fontId="4" fillId="0" borderId="8" applyNumberFormat="0" applyFill="0" applyBorder="0" applyAlignment="0" applyProtection="0"/>
    <xf numFmtId="0" fontId="4" fillId="0" borderId="8" applyNumberFormat="0" applyFill="0" applyBorder="0" applyAlignment="0" applyProtection="0"/>
    <xf numFmtId="0" fontId="4" fillId="0" borderId="8" applyNumberFormat="0" applyFill="0" applyBorder="0" applyAlignment="0" applyProtection="0"/>
    <xf numFmtId="0" fontId="60" fillId="0" borderId="0"/>
    <xf numFmtId="196" fontId="61" fillId="0" borderId="0"/>
    <xf numFmtId="0" fontId="62" fillId="0" borderId="0"/>
    <xf numFmtId="0" fontId="63" fillId="0" borderId="0"/>
    <xf numFmtId="0" fontId="68" fillId="0" borderId="0" applyFill="0" applyProtection="0"/>
    <xf numFmtId="0" fontId="4" fillId="0" borderId="0"/>
    <xf numFmtId="0" fontId="69" fillId="0" borderId="0">
      <alignment wrapText="1"/>
    </xf>
    <xf numFmtId="0" fontId="4" fillId="0" borderId="0">
      <alignment wrapText="1"/>
    </xf>
    <xf numFmtId="0" fontId="7" fillId="0" borderId="11">
      <alignment horizontal="center" vertical="center" wrapText="1"/>
    </xf>
    <xf numFmtId="0" fontId="4" fillId="0" borderId="0">
      <alignment wrapText="1"/>
    </xf>
    <xf numFmtId="0" fontId="70" fillId="0" borderId="0"/>
    <xf numFmtId="0" fontId="71" fillId="0" borderId="0">
      <alignment wrapText="1"/>
    </xf>
    <xf numFmtId="0" fontId="70" fillId="0" borderId="0">
      <alignment wrapText="1"/>
    </xf>
    <xf numFmtId="0" fontId="70" fillId="0" borderId="11"/>
    <xf numFmtId="0" fontId="72" fillId="0" borderId="11">
      <alignment horizontal="center" vertical="center" wrapText="1"/>
    </xf>
    <xf numFmtId="0" fontId="70" fillId="0" borderId="0">
      <alignment wrapText="1"/>
    </xf>
    <xf numFmtId="0" fontId="70" fillId="0" borderId="0"/>
    <xf numFmtId="0" fontId="68" fillId="0" borderId="0" applyFill="0" applyProtection="0"/>
    <xf numFmtId="0" fontId="2" fillId="0" borderId="0" applyFill="0" applyProtection="0"/>
    <xf numFmtId="0" fontId="4" fillId="0" borderId="0"/>
    <xf numFmtId="0" fontId="69" fillId="0" borderId="0">
      <alignment wrapText="1"/>
    </xf>
    <xf numFmtId="0" fontId="4" fillId="0" borderId="0">
      <alignment wrapText="1"/>
    </xf>
    <xf numFmtId="0" fontId="4" fillId="0" borderId="11"/>
    <xf numFmtId="0" fontId="7" fillId="0" borderId="11">
      <alignment horizontal="center" vertical="center" wrapText="1"/>
    </xf>
    <xf numFmtId="0" fontId="4" fillId="0" borderId="0">
      <alignment wrapText="1"/>
    </xf>
    <xf numFmtId="0" fontId="4" fillId="0" borderId="0"/>
    <xf numFmtId="0" fontId="2" fillId="0" borderId="0" applyFill="0" applyProtection="0"/>
    <xf numFmtId="0" fontId="76" fillId="0" borderId="0"/>
    <xf numFmtId="0" fontId="77" fillId="0" borderId="0">
      <alignment wrapText="1"/>
    </xf>
    <xf numFmtId="0" fontId="76" fillId="0" borderId="0">
      <alignment wrapText="1"/>
    </xf>
    <xf numFmtId="0" fontId="76" fillId="0" borderId="11"/>
    <xf numFmtId="0" fontId="78" fillId="0" borderId="11">
      <alignment horizontal="center" vertical="center" wrapText="1"/>
    </xf>
    <xf numFmtId="0" fontId="76" fillId="0" borderId="0">
      <alignment wrapText="1"/>
    </xf>
    <xf numFmtId="0" fontId="4" fillId="0" borderId="0"/>
    <xf numFmtId="9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9" fillId="0" borderId="0">
      <alignment wrapText="1"/>
    </xf>
    <xf numFmtId="0" fontId="4" fillId="0" borderId="0">
      <alignment wrapText="1"/>
    </xf>
    <xf numFmtId="0" fontId="4" fillId="0" borderId="11"/>
    <xf numFmtId="0" fontId="7" fillId="0" borderId="11">
      <alignment horizontal="center" vertical="center" wrapText="1"/>
    </xf>
    <xf numFmtId="0" fontId="4" fillId="0" borderId="0">
      <alignment wrapTex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ill="0" applyProtection="0">
      <alignment horizontal="center"/>
    </xf>
  </cellStyleXfs>
  <cellXfs count="675">
    <xf numFmtId="0" fontId="0" fillId="0" borderId="0" xfId="0"/>
    <xf numFmtId="9" fontId="4" fillId="0" borderId="6" xfId="1" applyFont="1" applyFill="1" applyBorder="1" applyAlignment="1">
      <alignment horizontal="center" vertical="center"/>
    </xf>
    <xf numFmtId="1" fontId="4" fillId="0" borderId="6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4" fillId="0" borderId="6" xfId="3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7" fillId="3" borderId="6" xfId="2" applyNumberFormat="1" applyFont="1" applyFill="1" applyBorder="1" applyAlignment="1">
      <alignment horizontal="center" vertical="center"/>
    </xf>
    <xf numFmtId="1" fontId="7" fillId="3" borderId="6" xfId="1" applyNumberFormat="1" applyFont="1" applyFill="1" applyBorder="1" applyAlignment="1">
      <alignment horizontal="center" vertical="center"/>
    </xf>
    <xf numFmtId="167" fontId="4" fillId="0" borderId="6" xfId="1" applyNumberFormat="1" applyFont="1" applyFill="1" applyBorder="1" applyAlignment="1">
      <alignment horizontal="center" vertical="center"/>
    </xf>
    <xf numFmtId="169" fontId="4" fillId="0" borderId="6" xfId="1" applyNumberFormat="1" applyFont="1" applyFill="1" applyBorder="1" applyAlignment="1">
      <alignment horizontal="center" vertical="center"/>
    </xf>
    <xf numFmtId="0" fontId="64" fillId="0" borderId="0" xfId="0" applyFont="1" applyFill="1" applyAlignment="1">
      <alignment horizontal="center" vertical="center"/>
    </xf>
    <xf numFmtId="3" fontId="4" fillId="0" borderId="35" xfId="2" applyNumberFormat="1" applyFont="1" applyFill="1" applyBorder="1" applyAlignment="1">
      <alignment horizontal="center" vertical="center"/>
    </xf>
    <xf numFmtId="9" fontId="0" fillId="0" borderId="0" xfId="0" applyNumberFormat="1"/>
    <xf numFmtId="3" fontId="7" fillId="0" borderId="6" xfId="2" applyNumberFormat="1" applyFont="1" applyFill="1" applyBorder="1" applyAlignment="1">
      <alignment horizontal="center" vertical="center"/>
    </xf>
    <xf numFmtId="3" fontId="4" fillId="0" borderId="31" xfId="2" applyNumberFormat="1" applyFont="1" applyFill="1" applyBorder="1" applyAlignment="1">
      <alignment horizontal="center" vertical="center"/>
    </xf>
    <xf numFmtId="1" fontId="4" fillId="0" borderId="31" xfId="3" applyNumberFormat="1" applyFont="1" applyFill="1" applyBorder="1" applyAlignment="1">
      <alignment horizontal="center" vertical="center"/>
    </xf>
    <xf numFmtId="168" fontId="4" fillId="0" borderId="49" xfId="4" applyNumberFormat="1" applyFont="1" applyFill="1" applyBorder="1" applyAlignment="1">
      <alignment horizontal="center" vertical="center"/>
    </xf>
    <xf numFmtId="3" fontId="4" fillId="0" borderId="28" xfId="2" applyNumberFormat="1" applyFont="1" applyFill="1" applyBorder="1" applyAlignment="1">
      <alignment horizontal="center" vertical="center"/>
    </xf>
    <xf numFmtId="1" fontId="4" fillId="0" borderId="28" xfId="3" applyNumberFormat="1" applyFont="1" applyFill="1" applyBorder="1" applyAlignment="1">
      <alignment horizontal="center" vertical="center"/>
    </xf>
    <xf numFmtId="3" fontId="7" fillId="3" borderId="28" xfId="2" applyNumberFormat="1" applyFont="1" applyFill="1" applyBorder="1" applyAlignment="1">
      <alignment horizontal="center" vertical="center"/>
    </xf>
    <xf numFmtId="3" fontId="7" fillId="3" borderId="31" xfId="2" applyNumberFormat="1" applyFont="1" applyFill="1" applyBorder="1" applyAlignment="1">
      <alignment horizontal="center" vertical="center"/>
    </xf>
    <xf numFmtId="9" fontId="4" fillId="0" borderId="28" xfId="1" applyFont="1" applyFill="1" applyBorder="1" applyAlignment="1">
      <alignment horizontal="center" vertical="center"/>
    </xf>
    <xf numFmtId="9" fontId="4" fillId="0" borderId="31" xfId="1" applyFont="1" applyFill="1" applyBorder="1" applyAlignment="1">
      <alignment horizontal="center" vertical="center"/>
    </xf>
    <xf numFmtId="1" fontId="7" fillId="3" borderId="28" xfId="1" applyNumberFormat="1" applyFont="1" applyFill="1" applyBorder="1" applyAlignment="1">
      <alignment horizontal="center" vertical="center"/>
    </xf>
    <xf numFmtId="1" fontId="7" fillId="3" borderId="31" xfId="1" applyNumberFormat="1" applyFont="1" applyFill="1" applyBorder="1" applyAlignment="1">
      <alignment horizontal="center" vertical="center"/>
    </xf>
    <xf numFmtId="167" fontId="4" fillId="0" borderId="28" xfId="1" applyNumberFormat="1" applyFont="1" applyFill="1" applyBorder="1" applyAlignment="1">
      <alignment horizontal="center" vertical="center"/>
    </xf>
    <xf numFmtId="167" fontId="4" fillId="0" borderId="31" xfId="1" applyNumberFormat="1" applyFont="1" applyFill="1" applyBorder="1" applyAlignment="1">
      <alignment horizontal="center" vertical="center"/>
    </xf>
    <xf numFmtId="169" fontId="4" fillId="0" borderId="28" xfId="1" applyNumberFormat="1" applyFont="1" applyFill="1" applyBorder="1" applyAlignment="1">
      <alignment horizontal="center" vertical="center"/>
    </xf>
    <xf numFmtId="169" fontId="4" fillId="0" borderId="31" xfId="1" applyNumberFormat="1" applyFont="1" applyFill="1" applyBorder="1" applyAlignment="1">
      <alignment horizontal="center" vertical="center"/>
    </xf>
    <xf numFmtId="1" fontId="4" fillId="0" borderId="28" xfId="4" applyNumberFormat="1" applyFont="1" applyFill="1" applyBorder="1" applyAlignment="1">
      <alignment horizontal="center" vertical="center"/>
    </xf>
    <xf numFmtId="1" fontId="4" fillId="0" borderId="31" xfId="1" applyNumberFormat="1" applyFont="1" applyFill="1" applyBorder="1" applyAlignment="1">
      <alignment horizontal="center" vertical="center"/>
    </xf>
    <xf numFmtId="1" fontId="4" fillId="0" borderId="28" xfId="1" applyNumberFormat="1" applyFont="1" applyFill="1" applyBorder="1" applyAlignment="1">
      <alignment horizontal="center" vertical="center"/>
    </xf>
    <xf numFmtId="3" fontId="7" fillId="0" borderId="28" xfId="2" applyNumberFormat="1" applyFont="1" applyFill="1" applyBorder="1" applyAlignment="1">
      <alignment horizontal="center" vertical="center"/>
    </xf>
    <xf numFmtId="3" fontId="4" fillId="0" borderId="33" xfId="2" applyNumberFormat="1" applyFont="1" applyFill="1" applyBorder="1" applyAlignment="1">
      <alignment horizontal="center" vertical="center"/>
    </xf>
    <xf numFmtId="1" fontId="4" fillId="0" borderId="31" xfId="4" applyNumberFormat="1" applyFont="1" applyFill="1" applyBorder="1" applyAlignment="1">
      <alignment horizontal="center" vertical="center"/>
    </xf>
    <xf numFmtId="3" fontId="4" fillId="0" borderId="43" xfId="2" applyNumberFormat="1" applyFont="1" applyFill="1" applyBorder="1" applyAlignment="1">
      <alignment horizontal="center" vertical="center"/>
    </xf>
    <xf numFmtId="3" fontId="7" fillId="0" borderId="43" xfId="2" applyNumberFormat="1" applyFont="1" applyFill="1" applyBorder="1" applyAlignment="1">
      <alignment horizontal="center" vertical="center"/>
    </xf>
    <xf numFmtId="168" fontId="4" fillId="0" borderId="52" xfId="4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3" fontId="4" fillId="0" borderId="6" xfId="0" applyNumberFormat="1" applyFont="1" applyFill="1" applyBorder="1" applyAlignment="1">
      <alignment horizontal="center" vertical="center"/>
    </xf>
    <xf numFmtId="169" fontId="3" fillId="2" borderId="6" xfId="4" applyNumberFormat="1" applyFont="1" applyFill="1" applyBorder="1" applyAlignment="1">
      <alignment horizontal="center" vertical="center"/>
    </xf>
    <xf numFmtId="3" fontId="7" fillId="0" borderId="31" xfId="2" applyNumberFormat="1" applyFont="1" applyFill="1" applyBorder="1" applyAlignment="1">
      <alignment horizontal="center" vertical="center"/>
    </xf>
    <xf numFmtId="0" fontId="3" fillId="2" borderId="56" xfId="3" applyFont="1" applyFill="1" applyBorder="1" applyAlignment="1">
      <alignment horizontal="center" vertical="center"/>
    </xf>
    <xf numFmtId="0" fontId="3" fillId="2" borderId="37" xfId="3" applyFont="1" applyFill="1" applyBorder="1" applyAlignment="1">
      <alignment horizontal="center" vertical="center" wrapText="1"/>
    </xf>
    <xf numFmtId="197" fontId="3" fillId="2" borderId="29" xfId="3" applyNumberFormat="1" applyFont="1" applyFill="1" applyBorder="1" applyAlignment="1">
      <alignment horizontal="center" vertical="center"/>
    </xf>
    <xf numFmtId="197" fontId="3" fillId="2" borderId="37" xfId="3" applyNumberFormat="1" applyFont="1" applyFill="1" applyBorder="1" applyAlignment="1">
      <alignment horizontal="center" vertical="center"/>
    </xf>
    <xf numFmtId="197" fontId="3" fillId="2" borderId="36" xfId="3" applyNumberFormat="1" applyFont="1" applyFill="1" applyBorder="1" applyAlignment="1">
      <alignment horizontal="center" vertical="center"/>
    </xf>
    <xf numFmtId="1" fontId="0" fillId="0" borderId="0" xfId="0" applyNumberFormat="1"/>
    <xf numFmtId="0" fontId="4" fillId="0" borderId="52" xfId="3" applyFont="1" applyFill="1" applyBorder="1" applyAlignment="1">
      <alignment horizontal="left" vertical="center"/>
    </xf>
    <xf numFmtId="168" fontId="4" fillId="0" borderId="28" xfId="4" applyNumberFormat="1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/>
    </xf>
    <xf numFmtId="3" fontId="4" fillId="0" borderId="6" xfId="2" applyNumberFormat="1" applyFont="1" applyFill="1" applyBorder="1" applyAlignment="1">
      <alignment horizontal="center" vertical="center"/>
    </xf>
    <xf numFmtId="1" fontId="4" fillId="0" borderId="6" xfId="4" applyNumberFormat="1" applyFont="1" applyFill="1" applyBorder="1" applyAlignment="1">
      <alignment horizontal="center" vertical="center"/>
    </xf>
    <xf numFmtId="0" fontId="0" fillId="0" borderId="6" xfId="0" applyBorder="1"/>
    <xf numFmtId="0" fontId="74" fillId="0" borderId="0" xfId="0" applyFont="1"/>
    <xf numFmtId="169" fontId="3" fillId="2" borderId="31" xfId="4" applyNumberFormat="1" applyFont="1" applyFill="1" applyBorder="1" applyAlignment="1">
      <alignment horizontal="center" vertical="center"/>
    </xf>
    <xf numFmtId="14" fontId="0" fillId="0" borderId="6" xfId="0" applyNumberFormat="1" applyBorder="1"/>
    <xf numFmtId="9" fontId="0" fillId="0" borderId="6" xfId="0" applyNumberFormat="1" applyBorder="1"/>
    <xf numFmtId="0" fontId="0" fillId="0" borderId="0" xfId="0"/>
    <xf numFmtId="197" fontId="81" fillId="2" borderId="3" xfId="3" applyNumberFormat="1" applyFont="1" applyFill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1" fontId="80" fillId="0" borderId="6" xfId="4" applyNumberFormat="1" applyFont="1" applyFill="1" applyBorder="1" applyAlignment="1">
      <alignment horizontal="center" vertical="center"/>
    </xf>
    <xf numFmtId="3" fontId="79" fillId="0" borderId="6" xfId="2" applyNumberFormat="1" applyFont="1" applyFill="1" applyBorder="1" applyAlignment="1">
      <alignment horizontal="center" vertical="center"/>
    </xf>
    <xf numFmtId="1" fontId="79" fillId="0" borderId="6" xfId="4" applyNumberFormat="1" applyFont="1" applyFill="1" applyBorder="1" applyAlignment="1">
      <alignment horizontal="center" vertical="center"/>
    </xf>
    <xf numFmtId="1" fontId="79" fillId="0" borderId="6" xfId="3" applyNumberFormat="1" applyFont="1" applyFill="1" applyBorder="1" applyAlignment="1">
      <alignment horizontal="center" vertical="center"/>
    </xf>
    <xf numFmtId="1" fontId="74" fillId="0" borderId="6" xfId="0" applyNumberFormat="1" applyFont="1" applyBorder="1" applyAlignment="1">
      <alignment horizontal="center"/>
    </xf>
    <xf numFmtId="0" fontId="74" fillId="0" borderId="0" xfId="0" applyFont="1" applyAlignment="1">
      <alignment horizontal="center"/>
    </xf>
    <xf numFmtId="0" fontId="82" fillId="0" borderId="0" xfId="0" applyFont="1" applyAlignment="1">
      <alignment horizontal="center" vertical="center"/>
    </xf>
    <xf numFmtId="0" fontId="84" fillId="0" borderId="28" xfId="3" applyFont="1" applyFill="1" applyBorder="1" applyAlignment="1">
      <alignment horizontal="left" vertical="center"/>
    </xf>
    <xf numFmtId="168" fontId="84" fillId="0" borderId="6" xfId="4" applyNumberFormat="1" applyFont="1" applyFill="1" applyBorder="1" applyAlignment="1">
      <alignment horizontal="center" vertical="center"/>
    </xf>
    <xf numFmtId="3" fontId="84" fillId="0" borderId="6" xfId="2" applyNumberFormat="1" applyFont="1" applyFill="1" applyBorder="1" applyAlignment="1">
      <alignment horizontal="center" vertical="center"/>
    </xf>
    <xf numFmtId="0" fontId="85" fillId="0" borderId="31" xfId="0" applyFont="1" applyBorder="1" applyAlignment="1">
      <alignment horizontal="center" vertical="center"/>
    </xf>
    <xf numFmtId="0" fontId="82" fillId="0" borderId="0" xfId="0" applyFont="1" applyAlignment="1">
      <alignment vertical="center"/>
    </xf>
    <xf numFmtId="3" fontId="84" fillId="3" borderId="6" xfId="2" applyNumberFormat="1" applyFont="1" applyFill="1" applyBorder="1" applyAlignment="1">
      <alignment horizontal="center" vertical="center"/>
    </xf>
    <xf numFmtId="0" fontId="82" fillId="0" borderId="0" xfId="0" applyFont="1" applyFill="1" applyAlignment="1">
      <alignment vertical="center"/>
    </xf>
    <xf numFmtId="0" fontId="84" fillId="3" borderId="28" xfId="3" applyFont="1" applyFill="1" applyBorder="1" applyAlignment="1">
      <alignment horizontal="left" vertical="center"/>
    </xf>
    <xf numFmtId="168" fontId="84" fillId="3" borderId="6" xfId="4" applyNumberFormat="1" applyFont="1" applyFill="1" applyBorder="1" applyAlignment="1">
      <alignment horizontal="center" vertical="center"/>
    </xf>
    <xf numFmtId="0" fontId="82" fillId="0" borderId="31" xfId="0" applyFont="1" applyBorder="1" applyAlignment="1">
      <alignment horizontal="center" vertical="center"/>
    </xf>
    <xf numFmtId="166" fontId="84" fillId="0" borderId="6" xfId="2" applyNumberFormat="1" applyFont="1" applyFill="1" applyBorder="1" applyAlignment="1">
      <alignment horizontal="center" vertical="center"/>
    </xf>
    <xf numFmtId="0" fontId="86" fillId="0" borderId="31" xfId="0" applyFont="1" applyFill="1" applyBorder="1" applyAlignment="1">
      <alignment horizontal="center" vertical="center"/>
    </xf>
    <xf numFmtId="0" fontId="87" fillId="2" borderId="28" xfId="3" applyFont="1" applyFill="1" applyBorder="1" applyAlignment="1">
      <alignment horizontal="left" vertical="center"/>
    </xf>
    <xf numFmtId="166" fontId="87" fillId="2" borderId="6" xfId="2" applyNumberFormat="1" applyFont="1" applyFill="1" applyBorder="1" applyAlignment="1">
      <alignment horizontal="center" vertical="center"/>
    </xf>
    <xf numFmtId="0" fontId="84" fillId="3" borderId="33" xfId="3" applyFont="1" applyFill="1" applyBorder="1" applyAlignment="1">
      <alignment horizontal="left" vertical="center"/>
    </xf>
    <xf numFmtId="166" fontId="84" fillId="3" borderId="35" xfId="2" applyNumberFormat="1" applyFont="1" applyFill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0" xfId="0" applyFont="1" applyAlignment="1">
      <alignment horizontal="left" vertical="center"/>
    </xf>
    <xf numFmtId="3" fontId="82" fillId="0" borderId="0" xfId="0" applyNumberFormat="1" applyFont="1" applyAlignment="1">
      <alignment horizontal="center" vertical="center"/>
    </xf>
    <xf numFmtId="1" fontId="82" fillId="0" borderId="0" xfId="0" applyNumberFormat="1" applyFont="1" applyAlignment="1">
      <alignment horizontal="center" vertical="center"/>
    </xf>
    <xf numFmtId="3" fontId="82" fillId="0" borderId="6" xfId="0" applyNumberFormat="1" applyFont="1" applyFill="1" applyBorder="1" applyAlignment="1" applyProtection="1">
      <alignment horizontal="center" vertical="center"/>
    </xf>
    <xf numFmtId="3" fontId="82" fillId="0" borderId="43" xfId="0" applyNumberFormat="1" applyFont="1" applyFill="1" applyBorder="1" applyAlignment="1" applyProtection="1">
      <alignment horizontal="center" vertical="center"/>
    </xf>
    <xf numFmtId="3" fontId="84" fillId="3" borderId="6" xfId="1" applyNumberFormat="1" applyFont="1" applyFill="1" applyBorder="1" applyAlignment="1">
      <alignment horizontal="center" vertical="center"/>
    </xf>
    <xf numFmtId="3" fontId="84" fillId="0" borderId="6" xfId="1" applyNumberFormat="1" applyFont="1" applyFill="1" applyBorder="1" applyAlignment="1">
      <alignment horizontal="center" vertical="center"/>
    </xf>
    <xf numFmtId="3" fontId="87" fillId="2" borderId="6" xfId="1" applyNumberFormat="1" applyFont="1" applyFill="1" applyBorder="1" applyAlignment="1">
      <alignment horizontal="center" vertical="center"/>
    </xf>
    <xf numFmtId="3" fontId="84" fillId="3" borderId="35" xfId="1" applyNumberFormat="1" applyFont="1" applyFill="1" applyBorder="1" applyAlignment="1">
      <alignment horizontal="center" vertical="center"/>
    </xf>
    <xf numFmtId="0" fontId="81" fillId="2" borderId="37" xfId="3" applyFont="1" applyFill="1" applyBorder="1" applyAlignment="1">
      <alignment horizontal="center" vertical="center"/>
    </xf>
    <xf numFmtId="1" fontId="79" fillId="0" borderId="0" xfId="0" applyNumberFormat="1" applyFont="1" applyFill="1" applyAlignment="1">
      <alignment horizontal="center" vertical="center"/>
    </xf>
    <xf numFmtId="197" fontId="81" fillId="2" borderId="37" xfId="3" applyNumberFormat="1" applyFont="1" applyFill="1" applyBorder="1" applyAlignment="1">
      <alignment horizontal="center" vertical="center"/>
    </xf>
    <xf numFmtId="1" fontId="74" fillId="3" borderId="35" xfId="0" applyNumberFormat="1" applyFont="1" applyFill="1" applyBorder="1" applyAlignment="1">
      <alignment horizontal="center"/>
    </xf>
    <xf numFmtId="0" fontId="0" fillId="0" borderId="41" xfId="0" applyBorder="1"/>
    <xf numFmtId="0" fontId="89" fillId="41" borderId="6" xfId="0" applyFont="1" applyFill="1" applyBorder="1" applyAlignment="1">
      <alignment horizontal="center" vertical="center" wrapText="1" readingOrder="1"/>
    </xf>
    <xf numFmtId="0" fontId="89" fillId="41" borderId="63" xfId="0" applyFont="1" applyFill="1" applyBorder="1" applyAlignment="1">
      <alignment horizontal="center" vertical="center" wrapText="1" readingOrder="1"/>
    </xf>
    <xf numFmtId="0" fontId="90" fillId="0" borderId="6" xfId="0" applyFont="1" applyBorder="1" applyAlignment="1">
      <alignment horizontal="left" vertical="center" wrapText="1" readingOrder="1"/>
    </xf>
    <xf numFmtId="0" fontId="90" fillId="0" borderId="6" xfId="0" applyFont="1" applyBorder="1" applyAlignment="1">
      <alignment horizontal="center" vertical="center" wrapText="1" readingOrder="1"/>
    </xf>
    <xf numFmtId="1" fontId="90" fillId="0" borderId="6" xfId="0" applyNumberFormat="1" applyFont="1" applyBorder="1" applyAlignment="1">
      <alignment horizontal="center" vertical="center" wrapText="1" readingOrder="1"/>
    </xf>
    <xf numFmtId="0" fontId="91" fillId="0" borderId="6" xfId="0" applyFont="1" applyBorder="1" applyAlignment="1">
      <alignment horizontal="left" vertical="center" wrapText="1" readingOrder="1"/>
    </xf>
    <xf numFmtId="0" fontId="91" fillId="0" borderId="6" xfId="0" applyFont="1" applyBorder="1" applyAlignment="1">
      <alignment horizontal="center" vertical="center" wrapText="1" readingOrder="1"/>
    </xf>
    <xf numFmtId="1" fontId="91" fillId="0" borderId="6" xfId="0" applyNumberFormat="1" applyFont="1" applyBorder="1" applyAlignment="1">
      <alignment horizontal="center" vertical="center" wrapText="1" readingOrder="1"/>
    </xf>
    <xf numFmtId="0" fontId="0" fillId="0" borderId="40" xfId="0" applyBorder="1" applyAlignment="1">
      <alignment horizontal="center" vertical="center" wrapText="1"/>
    </xf>
    <xf numFmtId="10" fontId="0" fillId="0" borderId="0" xfId="1" applyNumberFormat="1" applyFont="1"/>
    <xf numFmtId="0" fontId="92" fillId="0" borderId="6" xfId="0" applyFont="1" applyBorder="1" applyAlignment="1">
      <alignment horizontal="left" vertical="center" wrapText="1" readingOrder="1"/>
    </xf>
    <xf numFmtId="1" fontId="92" fillId="3" borderId="6" xfId="0" applyNumberFormat="1" applyFont="1" applyFill="1" applyBorder="1" applyAlignment="1">
      <alignment horizontal="center" vertical="center" wrapText="1" readingOrder="1"/>
    </xf>
    <xf numFmtId="1" fontId="92" fillId="0" borderId="6" xfId="0" applyNumberFormat="1" applyFont="1" applyFill="1" applyBorder="1" applyAlignment="1">
      <alignment horizontal="center" vertical="center" wrapText="1" readingOrder="1"/>
    </xf>
    <xf numFmtId="1" fontId="92" fillId="0" borderId="6" xfId="0" applyNumberFormat="1" applyFont="1" applyBorder="1" applyAlignment="1">
      <alignment horizontal="center" vertical="center" wrapText="1" readingOrder="1"/>
    </xf>
    <xf numFmtId="9" fontId="0" fillId="0" borderId="0" xfId="1" applyFont="1"/>
    <xf numFmtId="0" fontId="90" fillId="42" borderId="6" xfId="0" applyFont="1" applyFill="1" applyBorder="1" applyAlignment="1">
      <alignment horizontal="center" vertical="center" wrapText="1" readingOrder="1"/>
    </xf>
    <xf numFmtId="0" fontId="90" fillId="0" borderId="6" xfId="0" applyFont="1" applyBorder="1" applyAlignment="1">
      <alignment horizontal="center" wrapText="1" readingOrder="1"/>
    </xf>
    <xf numFmtId="0" fontId="92" fillId="0" borderId="6" xfId="0" applyFont="1" applyBorder="1" applyAlignment="1">
      <alignment horizontal="center" vertical="center" wrapText="1" readingOrder="1"/>
    </xf>
    <xf numFmtId="0" fontId="0" fillId="0" borderId="64" xfId="0" applyBorder="1" applyAlignment="1">
      <alignment horizontal="center" vertical="center" wrapText="1"/>
    </xf>
    <xf numFmtId="0" fontId="93" fillId="0" borderId="0" xfId="0" applyFont="1" applyAlignment="1">
      <alignment horizontal="left" vertical="center" readingOrder="1"/>
    </xf>
    <xf numFmtId="0" fontId="90" fillId="3" borderId="6" xfId="0" applyFont="1" applyFill="1" applyBorder="1" applyAlignment="1">
      <alignment horizontal="center" wrapText="1" readingOrder="1"/>
    </xf>
    <xf numFmtId="0" fontId="83" fillId="2" borderId="2" xfId="0" applyFont="1" applyFill="1" applyBorder="1" applyAlignment="1">
      <alignment horizontal="center" vertical="center"/>
    </xf>
    <xf numFmtId="0" fontId="83" fillId="2" borderId="3" xfId="3" applyFont="1" applyFill="1" applyBorder="1" applyAlignment="1">
      <alignment horizontal="center" vertical="center"/>
    </xf>
    <xf numFmtId="166" fontId="83" fillId="2" borderId="1" xfId="2" applyNumberFormat="1" applyFont="1" applyFill="1" applyBorder="1" applyAlignment="1">
      <alignment horizontal="center" vertical="center"/>
    </xf>
    <xf numFmtId="1" fontId="79" fillId="0" borderId="28" xfId="4" applyNumberFormat="1" applyFont="1" applyFill="1" applyBorder="1" applyAlignment="1">
      <alignment horizontal="center" vertical="center"/>
    </xf>
    <xf numFmtId="1" fontId="79" fillId="0" borderId="31" xfId="4" applyNumberFormat="1" applyFont="1" applyFill="1" applyBorder="1" applyAlignment="1">
      <alignment horizontal="center" vertical="center"/>
    </xf>
    <xf numFmtId="1" fontId="74" fillId="3" borderId="33" xfId="0" applyNumberFormat="1" applyFont="1" applyFill="1" applyBorder="1" applyAlignment="1">
      <alignment horizontal="center"/>
    </xf>
    <xf numFmtId="0" fontId="83" fillId="2" borderId="3" xfId="3" applyFont="1" applyFill="1" applyBorder="1" applyAlignment="1">
      <alignment horizontal="center" vertical="center"/>
    </xf>
    <xf numFmtId="1" fontId="79" fillId="0" borderId="43" xfId="4" applyNumberFormat="1" applyFont="1" applyFill="1" applyBorder="1" applyAlignment="1">
      <alignment horizontal="center" vertical="center"/>
    </xf>
    <xf numFmtId="1" fontId="74" fillId="3" borderId="44" xfId="0" applyNumberFormat="1" applyFont="1" applyFill="1" applyBorder="1" applyAlignment="1">
      <alignment horizontal="center"/>
    </xf>
    <xf numFmtId="3" fontId="84" fillId="0" borderId="43" xfId="2" applyNumberFormat="1" applyFont="1" applyFill="1" applyBorder="1" applyAlignment="1">
      <alignment horizontal="center" vertical="center"/>
    </xf>
    <xf numFmtId="197" fontId="81" fillId="2" borderId="36" xfId="3" applyNumberFormat="1" applyFont="1" applyFill="1" applyBorder="1" applyAlignment="1">
      <alignment horizontal="center" vertical="center"/>
    </xf>
    <xf numFmtId="197" fontId="81" fillId="2" borderId="29" xfId="3" applyNumberFormat="1" applyFont="1" applyFill="1" applyBorder="1" applyAlignment="1">
      <alignment horizontal="center" vertical="center"/>
    </xf>
    <xf numFmtId="1" fontId="79" fillId="3" borderId="31" xfId="0" applyNumberFormat="1" applyFont="1" applyFill="1" applyBorder="1" applyAlignment="1">
      <alignment horizontal="center" vertical="center"/>
    </xf>
    <xf numFmtId="0" fontId="83" fillId="2" borderId="3" xfId="3" applyFont="1" applyFill="1" applyBorder="1" applyAlignment="1">
      <alignment horizontal="center" vertical="center"/>
    </xf>
    <xf numFmtId="0" fontId="83" fillId="2" borderId="42" xfId="3" applyFont="1" applyFill="1" applyBorder="1" applyAlignment="1">
      <alignment horizontal="center" vertical="center"/>
    </xf>
    <xf numFmtId="0" fontId="84" fillId="0" borderId="28" xfId="3" applyFont="1" applyFill="1" applyBorder="1" applyAlignment="1">
      <alignment horizontal="left" vertical="center"/>
    </xf>
    <xf numFmtId="168" fontId="84" fillId="0" borderId="6" xfId="4" applyNumberFormat="1" applyFont="1" applyFill="1" applyBorder="1" applyAlignment="1">
      <alignment horizontal="center" vertical="center"/>
    </xf>
    <xf numFmtId="3" fontId="84" fillId="0" borderId="6" xfId="2" applyNumberFormat="1" applyFont="1" applyFill="1" applyBorder="1" applyAlignment="1">
      <alignment horizontal="center" vertical="center"/>
    </xf>
    <xf numFmtId="0" fontId="86" fillId="0" borderId="31" xfId="0" applyFont="1" applyFill="1" applyBorder="1" applyAlignment="1">
      <alignment horizontal="center" vertical="center"/>
    </xf>
    <xf numFmtId="1" fontId="82" fillId="0" borderId="0" xfId="0" applyNumberFormat="1" applyFont="1" applyAlignment="1">
      <alignment horizontal="center" vertical="center"/>
    </xf>
    <xf numFmtId="166" fontId="83" fillId="2" borderId="1" xfId="2" applyNumberFormat="1" applyFont="1" applyFill="1" applyBorder="1" applyAlignment="1">
      <alignment horizontal="center" vertical="center"/>
    </xf>
    <xf numFmtId="0" fontId="82" fillId="0" borderId="31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3" fillId="2" borderId="2" xfId="0" applyFont="1" applyFill="1" applyBorder="1" applyAlignment="1">
      <alignment horizontal="center" vertical="center"/>
    </xf>
    <xf numFmtId="0" fontId="83" fillId="2" borderId="3" xfId="3" applyFont="1" applyFill="1" applyBorder="1" applyAlignment="1">
      <alignment horizontal="center" vertical="center"/>
    </xf>
    <xf numFmtId="169" fontId="0" fillId="0" borderId="6" xfId="0" applyNumberFormat="1" applyBorder="1"/>
    <xf numFmtId="3" fontId="87" fillId="2" borderId="6" xfId="2" applyNumberFormat="1" applyFont="1" applyFill="1" applyBorder="1" applyAlignment="1">
      <alignment horizontal="center" vertical="center"/>
    </xf>
    <xf numFmtId="1" fontId="74" fillId="0" borderId="0" xfId="0" applyNumberFormat="1" applyFont="1"/>
    <xf numFmtId="1" fontId="74" fillId="0" borderId="6" xfId="0" applyNumberFormat="1" applyFont="1" applyBorder="1" applyAlignment="1">
      <alignment horizontal="center" vertical="center"/>
    </xf>
    <xf numFmtId="1" fontId="79" fillId="3" borderId="6" xfId="0" applyNumberFormat="1" applyFont="1" applyFill="1" applyBorder="1" applyAlignment="1">
      <alignment horizontal="center" vertical="center"/>
    </xf>
    <xf numFmtId="0" fontId="81" fillId="2" borderId="61" xfId="3" applyFont="1" applyFill="1" applyBorder="1" applyAlignment="1">
      <alignment horizontal="center" vertical="center"/>
    </xf>
    <xf numFmtId="0" fontId="81" fillId="2" borderId="62" xfId="3" applyFont="1" applyFill="1" applyBorder="1" applyAlignment="1">
      <alignment horizontal="center" vertical="center"/>
    </xf>
    <xf numFmtId="0" fontId="81" fillId="2" borderId="62" xfId="3" applyFont="1" applyFill="1" applyBorder="1" applyAlignment="1">
      <alignment horizontal="center" vertical="center" wrapText="1"/>
    </xf>
    <xf numFmtId="197" fontId="81" fillId="2" borderId="62" xfId="3" applyNumberFormat="1" applyFont="1" applyFill="1" applyBorder="1" applyAlignment="1">
      <alignment horizontal="center" vertical="center"/>
    </xf>
    <xf numFmtId="197" fontId="81" fillId="2" borderId="65" xfId="3" applyNumberFormat="1" applyFont="1" applyFill="1" applyBorder="1" applyAlignment="1">
      <alignment horizontal="center" vertical="center"/>
    </xf>
    <xf numFmtId="197" fontId="81" fillId="2" borderId="61" xfId="3" applyNumberFormat="1" applyFont="1" applyFill="1" applyBorder="1" applyAlignment="1">
      <alignment horizontal="center" vertical="center"/>
    </xf>
    <xf numFmtId="0" fontId="81" fillId="2" borderId="59" xfId="0" applyFont="1" applyFill="1" applyBorder="1" applyAlignment="1">
      <alignment horizontal="center" vertical="center"/>
    </xf>
    <xf numFmtId="166" fontId="81" fillId="2" borderId="11" xfId="2" applyNumberFormat="1" applyFont="1" applyFill="1" applyBorder="1" applyAlignment="1">
      <alignment horizontal="center" vertical="center"/>
    </xf>
    <xf numFmtId="0" fontId="79" fillId="0" borderId="49" xfId="3" applyFont="1" applyFill="1" applyBorder="1" applyAlignment="1">
      <alignment horizontal="left" vertical="center"/>
    </xf>
    <xf numFmtId="0" fontId="79" fillId="3" borderId="49" xfId="3" applyFont="1" applyFill="1" applyBorder="1" applyAlignment="1">
      <alignment horizontal="left" vertical="center"/>
    </xf>
    <xf numFmtId="166" fontId="79" fillId="0" borderId="49" xfId="2" applyNumberFormat="1" applyFont="1" applyFill="1" applyBorder="1" applyAlignment="1">
      <alignment horizontal="left" vertical="center"/>
    </xf>
    <xf numFmtId="166" fontId="79" fillId="3" borderId="49" xfId="2" applyNumberFormat="1" applyFont="1" applyFill="1" applyBorder="1" applyAlignment="1">
      <alignment horizontal="left" vertical="center"/>
    </xf>
    <xf numFmtId="0" fontId="74" fillId="3" borderId="49" xfId="0" applyFont="1" applyFill="1" applyBorder="1"/>
    <xf numFmtId="0" fontId="74" fillId="3" borderId="50" xfId="0" applyFont="1" applyFill="1" applyBorder="1"/>
    <xf numFmtId="1" fontId="79" fillId="0" borderId="31" xfId="3" applyNumberFormat="1" applyFont="1" applyFill="1" applyBorder="1" applyAlignment="1">
      <alignment horizontal="center" vertical="center"/>
    </xf>
    <xf numFmtId="1" fontId="79" fillId="0" borderId="28" xfId="3" applyNumberFormat="1" applyFont="1" applyFill="1" applyBorder="1" applyAlignment="1">
      <alignment horizontal="center" vertical="center"/>
    </xf>
    <xf numFmtId="1" fontId="79" fillId="3" borderId="28" xfId="0" applyNumberFormat="1" applyFont="1" applyFill="1" applyBorder="1" applyAlignment="1">
      <alignment horizontal="center" vertical="center"/>
    </xf>
    <xf numFmtId="1" fontId="79" fillId="0" borderId="43" xfId="3" applyNumberFormat="1" applyFont="1" applyFill="1" applyBorder="1" applyAlignment="1">
      <alignment horizontal="center" vertical="center"/>
    </xf>
    <xf numFmtId="1" fontId="79" fillId="3" borderId="43" xfId="0" applyNumberFormat="1" applyFont="1" applyFill="1" applyBorder="1" applyAlignment="1">
      <alignment horizontal="center" vertical="center"/>
    </xf>
    <xf numFmtId="1" fontId="79" fillId="0" borderId="6" xfId="2" applyNumberFormat="1" applyFont="1" applyFill="1" applyBorder="1" applyAlignment="1">
      <alignment horizontal="center" vertical="center"/>
    </xf>
    <xf numFmtId="1" fontId="79" fillId="0" borderId="43" xfId="2" applyNumberFormat="1" applyFont="1" applyFill="1" applyBorder="1" applyAlignment="1">
      <alignment horizontal="center" vertical="center"/>
    </xf>
    <xf numFmtId="1" fontId="79" fillId="0" borderId="28" xfId="2" applyNumberFormat="1" applyFont="1" applyFill="1" applyBorder="1" applyAlignment="1">
      <alignment horizontal="center" vertical="center"/>
    </xf>
    <xf numFmtId="1" fontId="79" fillId="3" borderId="6" xfId="2" applyNumberFormat="1" applyFont="1" applyFill="1" applyBorder="1" applyAlignment="1">
      <alignment horizontal="center" vertical="center"/>
    </xf>
    <xf numFmtId="1" fontId="79" fillId="3" borderId="43" xfId="2" applyNumberFormat="1" applyFont="1" applyFill="1" applyBorder="1" applyAlignment="1">
      <alignment horizontal="center" vertical="center"/>
    </xf>
    <xf numFmtId="1" fontId="79" fillId="3" borderId="28" xfId="2" applyNumberFormat="1" applyFont="1" applyFill="1" applyBorder="1" applyAlignment="1">
      <alignment horizontal="center" vertical="center"/>
    </xf>
    <xf numFmtId="1" fontId="79" fillId="3" borderId="34" xfId="0" applyNumberFormat="1" applyFont="1" applyFill="1" applyBorder="1" applyAlignment="1">
      <alignment horizontal="center" vertical="center"/>
    </xf>
    <xf numFmtId="1" fontId="74" fillId="0" borderId="28" xfId="0" applyNumberFormat="1" applyFont="1" applyBorder="1" applyAlignment="1">
      <alignment horizontal="center" vertical="center"/>
    </xf>
    <xf numFmtId="1" fontId="79" fillId="0" borderId="40" xfId="0" applyNumberFormat="1" applyFont="1" applyFill="1" applyBorder="1" applyAlignment="1">
      <alignment horizontal="left" vertical="center"/>
    </xf>
    <xf numFmtId="1" fontId="79" fillId="3" borderId="40" xfId="0" applyNumberFormat="1" applyFont="1" applyFill="1" applyBorder="1" applyAlignment="1">
      <alignment horizontal="left" vertical="center"/>
    </xf>
    <xf numFmtId="1" fontId="74" fillId="3" borderId="64" xfId="0" applyNumberFormat="1" applyFont="1" applyFill="1" applyBorder="1" applyAlignment="1">
      <alignment horizontal="left"/>
    </xf>
    <xf numFmtId="0" fontId="74" fillId="0" borderId="0" xfId="0" applyFont="1" applyAlignment="1">
      <alignment horizontal="left"/>
    </xf>
    <xf numFmtId="0" fontId="81" fillId="2" borderId="37" xfId="3" applyFont="1" applyFill="1" applyBorder="1" applyAlignment="1">
      <alignment horizontal="center" vertical="center" wrapText="1"/>
    </xf>
    <xf numFmtId="168" fontId="79" fillId="0" borderId="52" xfId="4" applyNumberFormat="1" applyFont="1" applyFill="1" applyBorder="1" applyAlignment="1">
      <alignment horizontal="center" vertical="center"/>
    </xf>
    <xf numFmtId="1" fontId="79" fillId="3" borderId="52" xfId="3" applyNumberFormat="1" applyFont="1" applyFill="1" applyBorder="1" applyAlignment="1">
      <alignment horizontal="center" vertical="center"/>
    </xf>
    <xf numFmtId="166" fontId="79" fillId="0" borderId="52" xfId="2" applyNumberFormat="1" applyFont="1" applyFill="1" applyBorder="1" applyAlignment="1">
      <alignment horizontal="center" vertical="center"/>
    </xf>
    <xf numFmtId="166" fontId="79" fillId="3" borderId="52" xfId="2" applyNumberFormat="1" applyFont="1" applyFill="1" applyBorder="1" applyAlignment="1">
      <alignment horizontal="center" vertical="center"/>
    </xf>
    <xf numFmtId="0" fontId="74" fillId="3" borderId="53" xfId="0" applyFont="1" applyFill="1" applyBorder="1"/>
    <xf numFmtId="1" fontId="80" fillId="0" borderId="28" xfId="4" applyNumberFormat="1" applyFont="1" applyFill="1" applyBorder="1" applyAlignment="1">
      <alignment horizontal="center" vertical="center"/>
    </xf>
    <xf numFmtId="1" fontId="74" fillId="0" borderId="28" xfId="0" applyNumberFormat="1" applyFont="1" applyBorder="1" applyAlignment="1">
      <alignment horizontal="center"/>
    </xf>
    <xf numFmtId="1" fontId="79" fillId="0" borderId="1" xfId="4" applyNumberFormat="1" applyFont="1" applyFill="1" applyBorder="1" applyAlignment="1">
      <alignment horizontal="center" vertical="center"/>
    </xf>
    <xf numFmtId="1" fontId="79" fillId="0" borderId="3" xfId="4" applyNumberFormat="1" applyFont="1" applyFill="1" applyBorder="1" applyAlignment="1">
      <alignment horizontal="center" vertical="center"/>
    </xf>
    <xf numFmtId="1" fontId="79" fillId="0" borderId="2" xfId="4" applyNumberFormat="1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79" fillId="0" borderId="57" xfId="3" applyFont="1" applyBorder="1" applyAlignment="1">
      <alignment horizontal="left" vertical="center"/>
    </xf>
    <xf numFmtId="197" fontId="81" fillId="2" borderId="68" xfId="3" applyNumberFormat="1" applyFont="1" applyFill="1" applyBorder="1" applyAlignment="1">
      <alignment horizontal="center" vertical="center"/>
    </xf>
    <xf numFmtId="0" fontId="94" fillId="0" borderId="6" xfId="0" applyFont="1" applyBorder="1" applyAlignment="1">
      <alignment horizontal="center" vertical="center"/>
    </xf>
    <xf numFmtId="0" fontId="95" fillId="0" borderId="6" xfId="130" applyFont="1" applyBorder="1" applyAlignment="1">
      <alignment horizontal="center" vertical="center"/>
    </xf>
    <xf numFmtId="0" fontId="95" fillId="0" borderId="6" xfId="0" applyFont="1" applyBorder="1" applyAlignment="1">
      <alignment horizontal="center" vertical="center"/>
    </xf>
    <xf numFmtId="0" fontId="96" fillId="0" borderId="0" xfId="0" applyFont="1" applyAlignment="1">
      <alignment horizontal="center" vertical="center"/>
    </xf>
    <xf numFmtId="197" fontId="96" fillId="0" borderId="6" xfId="0" applyNumberFormat="1" applyFont="1" applyBorder="1" applyAlignment="1">
      <alignment horizontal="center" vertical="center"/>
    </xf>
    <xf numFmtId="1" fontId="96" fillId="0" borderId="6" xfId="0" applyNumberFormat="1" applyFont="1" applyBorder="1" applyAlignment="1">
      <alignment horizontal="center" vertical="center"/>
    </xf>
    <xf numFmtId="1" fontId="42" fillId="0" borderId="6" xfId="0" applyNumberFormat="1" applyFont="1" applyBorder="1" applyAlignment="1">
      <alignment horizontal="center" vertical="center"/>
    </xf>
    <xf numFmtId="1" fontId="96" fillId="0" borderId="6" xfId="0" applyNumberFormat="1" applyFont="1" applyBorder="1" applyAlignment="1">
      <alignment horizontal="center"/>
    </xf>
    <xf numFmtId="1" fontId="96" fillId="0" borderId="0" xfId="0" applyNumberFormat="1" applyFont="1" applyAlignment="1">
      <alignment horizontal="center" vertical="center"/>
    </xf>
    <xf numFmtId="197" fontId="97" fillId="0" borderId="6" xfId="130" applyNumberFormat="1" applyFont="1" applyBorder="1" applyAlignment="1">
      <alignment horizontal="center" vertical="center"/>
    </xf>
    <xf numFmtId="17" fontId="96" fillId="0" borderId="6" xfId="0" applyNumberFormat="1" applyFont="1" applyBorder="1" applyAlignment="1">
      <alignment horizontal="center" vertical="center"/>
    </xf>
    <xf numFmtId="1" fontId="98" fillId="0" borderId="6" xfId="0" applyNumberFormat="1" applyFont="1" applyBorder="1" applyAlignment="1">
      <alignment horizontal="center" wrapText="1" readingOrder="1"/>
    </xf>
    <xf numFmtId="197" fontId="96" fillId="0" borderId="0" xfId="0" applyNumberFormat="1" applyFont="1" applyAlignment="1">
      <alignment horizontal="center" vertical="center"/>
    </xf>
    <xf numFmtId="0" fontId="96" fillId="0" borderId="6" xfId="0" applyFont="1" applyBorder="1" applyAlignment="1">
      <alignment horizontal="center" vertical="center"/>
    </xf>
    <xf numFmtId="0" fontId="96" fillId="0" borderId="0" xfId="0" applyFont="1" applyBorder="1" applyAlignment="1">
      <alignment horizontal="center" vertical="center"/>
    </xf>
    <xf numFmtId="1" fontId="42" fillId="0" borderId="6" xfId="130" applyNumberFormat="1" applyFont="1" applyBorder="1" applyAlignment="1">
      <alignment horizontal="center" vertical="center"/>
    </xf>
    <xf numFmtId="1" fontId="79" fillId="42" borderId="28" xfId="0" applyNumberFormat="1" applyFont="1" applyFill="1" applyBorder="1" applyAlignment="1">
      <alignment horizontal="center" vertical="center"/>
    </xf>
    <xf numFmtId="1" fontId="79" fillId="42" borderId="40" xfId="0" applyNumberFormat="1" applyFont="1" applyFill="1" applyBorder="1" applyAlignment="1">
      <alignment horizontal="left" vertical="center"/>
    </xf>
    <xf numFmtId="1" fontId="79" fillId="42" borderId="6" xfId="0" applyNumberFormat="1" applyFont="1" applyFill="1" applyBorder="1" applyAlignment="1">
      <alignment horizontal="center" vertical="center"/>
    </xf>
    <xf numFmtId="1" fontId="79" fillId="42" borderId="31" xfId="0" applyNumberFormat="1" applyFont="1" applyFill="1" applyBorder="1" applyAlignment="1">
      <alignment horizontal="center" vertical="center"/>
    </xf>
    <xf numFmtId="1" fontId="74" fillId="3" borderId="34" xfId="0" applyNumberFormat="1" applyFont="1" applyFill="1" applyBorder="1" applyAlignment="1">
      <alignment horizontal="center"/>
    </xf>
    <xf numFmtId="0" fontId="81" fillId="2" borderId="58" xfId="3" applyFont="1" applyFill="1" applyBorder="1" applyAlignment="1">
      <alignment horizontal="center" vertical="center"/>
    </xf>
    <xf numFmtId="0" fontId="81" fillId="2" borderId="29" xfId="3" applyFont="1" applyFill="1" applyBorder="1" applyAlignment="1">
      <alignment horizontal="center" vertical="center"/>
    </xf>
    <xf numFmtId="1" fontId="79" fillId="0" borderId="27" xfId="4" applyNumberFormat="1" applyFont="1" applyFill="1" applyBorder="1" applyAlignment="1">
      <alignment horizontal="center" vertical="center"/>
    </xf>
    <xf numFmtId="1" fontId="79" fillId="0" borderId="26" xfId="4" applyNumberFormat="1" applyFont="1" applyFill="1" applyBorder="1" applyAlignment="1">
      <alignment horizontal="center" vertical="center"/>
    </xf>
    <xf numFmtId="1" fontId="79" fillId="0" borderId="54" xfId="4" applyNumberFormat="1" applyFont="1" applyFill="1" applyBorder="1" applyAlignment="1">
      <alignment horizontal="center" vertical="center"/>
    </xf>
    <xf numFmtId="1" fontId="74" fillId="0" borderId="27" xfId="0" applyNumberFormat="1" applyFont="1" applyBorder="1" applyAlignment="1">
      <alignment horizontal="center" vertical="center"/>
    </xf>
    <xf numFmtId="1" fontId="74" fillId="0" borderId="26" xfId="0" applyNumberFormat="1" applyFont="1" applyBorder="1" applyAlignment="1">
      <alignment horizontal="center" vertical="center"/>
    </xf>
    <xf numFmtId="3" fontId="79" fillId="0" borderId="3" xfId="4" applyNumberFormat="1" applyFont="1" applyFill="1" applyBorder="1" applyAlignment="1">
      <alignment horizontal="center" vertical="center"/>
    </xf>
    <xf numFmtId="3" fontId="79" fillId="0" borderId="28" xfId="4" applyNumberFormat="1" applyFont="1" applyFill="1" applyBorder="1" applyAlignment="1">
      <alignment horizontal="center" vertical="center"/>
    </xf>
    <xf numFmtId="3" fontId="79" fillId="0" borderId="6" xfId="4" applyNumberFormat="1" applyFont="1" applyFill="1" applyBorder="1" applyAlignment="1">
      <alignment horizontal="center" vertical="center"/>
    </xf>
    <xf numFmtId="3" fontId="74" fillId="0" borderId="6" xfId="0" applyNumberFormat="1" applyFont="1" applyBorder="1" applyAlignment="1">
      <alignment horizontal="center" vertical="center"/>
    </xf>
    <xf numFmtId="3" fontId="79" fillId="0" borderId="43" xfId="4" applyNumberFormat="1" applyFont="1" applyFill="1" applyBorder="1" applyAlignment="1">
      <alignment horizontal="center" vertical="center"/>
    </xf>
    <xf numFmtId="3" fontId="79" fillId="0" borderId="28" xfId="3" applyNumberFormat="1" applyFont="1" applyFill="1" applyBorder="1" applyAlignment="1">
      <alignment horizontal="center" vertical="center"/>
    </xf>
    <xf numFmtId="3" fontId="79" fillId="0" borderId="6" xfId="3" applyNumberFormat="1" applyFont="1" applyFill="1" applyBorder="1" applyAlignment="1">
      <alignment horizontal="center" vertical="center"/>
    </xf>
    <xf numFmtId="3" fontId="79" fillId="0" borderId="46" xfId="3" applyNumberFormat="1" applyFont="1" applyFill="1" applyBorder="1" applyAlignment="1">
      <alignment horizontal="center" vertical="center"/>
    </xf>
    <xf numFmtId="3" fontId="79" fillId="3" borderId="28" xfId="0" applyNumberFormat="1" applyFont="1" applyFill="1" applyBorder="1" applyAlignment="1">
      <alignment horizontal="center" vertical="center"/>
    </xf>
    <xf numFmtId="3" fontId="79" fillId="3" borderId="6" xfId="0" applyNumberFormat="1" applyFont="1" applyFill="1" applyBorder="1" applyAlignment="1">
      <alignment horizontal="center" vertical="center"/>
    </xf>
    <xf numFmtId="3" fontId="79" fillId="3" borderId="46" xfId="0" applyNumberFormat="1" applyFont="1" applyFill="1" applyBorder="1" applyAlignment="1">
      <alignment horizontal="center" vertical="center"/>
    </xf>
    <xf numFmtId="3" fontId="74" fillId="0" borderId="0" xfId="0" applyNumberFormat="1" applyFont="1" applyAlignment="1">
      <alignment horizontal="center"/>
    </xf>
    <xf numFmtId="166" fontId="81" fillId="2" borderId="56" xfId="2" applyNumberFormat="1" applyFont="1" applyFill="1" applyBorder="1" applyAlignment="1">
      <alignment horizontal="center" vertical="center"/>
    </xf>
    <xf numFmtId="3" fontId="79" fillId="0" borderId="45" xfId="4" applyNumberFormat="1" applyFont="1" applyFill="1" applyBorder="1" applyAlignment="1">
      <alignment horizontal="center" vertical="center"/>
    </xf>
    <xf numFmtId="3" fontId="79" fillId="0" borderId="46" xfId="4" applyNumberFormat="1" applyFont="1" applyFill="1" applyBorder="1" applyAlignment="1">
      <alignment horizontal="center" vertical="center"/>
    </xf>
    <xf numFmtId="3" fontId="79" fillId="0" borderId="46" xfId="2" applyNumberFormat="1" applyFont="1" applyFill="1" applyBorder="1" applyAlignment="1">
      <alignment horizontal="center" vertical="center"/>
    </xf>
    <xf numFmtId="168" fontId="79" fillId="0" borderId="48" xfId="4" applyNumberFormat="1" applyFont="1" applyFill="1" applyBorder="1" applyAlignment="1">
      <alignment horizontal="center" vertical="center"/>
    </xf>
    <xf numFmtId="168" fontId="79" fillId="0" borderId="49" xfId="4" applyNumberFormat="1" applyFont="1" applyFill="1" applyBorder="1" applyAlignment="1">
      <alignment horizontal="center" vertical="center"/>
    </xf>
    <xf numFmtId="168" fontId="79" fillId="0" borderId="50" xfId="4" applyNumberFormat="1" applyFont="1" applyFill="1" applyBorder="1" applyAlignment="1">
      <alignment horizontal="center" vertical="center"/>
    </xf>
    <xf numFmtId="3" fontId="74" fillId="3" borderId="6" xfId="0" applyNumberFormat="1" applyFont="1" applyFill="1" applyBorder="1" applyAlignment="1">
      <alignment horizontal="center"/>
    </xf>
    <xf numFmtId="0" fontId="74" fillId="0" borderId="6" xfId="0" applyFont="1" applyBorder="1" applyAlignment="1">
      <alignment horizontal="center"/>
    </xf>
    <xf numFmtId="3" fontId="74" fillId="0" borderId="6" xfId="0" applyNumberFormat="1" applyFont="1" applyBorder="1" applyAlignment="1">
      <alignment horizontal="center"/>
    </xf>
    <xf numFmtId="0" fontId="74" fillId="0" borderId="28" xfId="0" applyFont="1" applyBorder="1" applyAlignment="1">
      <alignment horizontal="center"/>
    </xf>
    <xf numFmtId="0" fontId="74" fillId="0" borderId="33" xfId="0" applyFont="1" applyBorder="1" applyAlignment="1">
      <alignment horizontal="center"/>
    </xf>
    <xf numFmtId="0" fontId="74" fillId="0" borderId="35" xfId="0" applyFont="1" applyBorder="1" applyAlignment="1">
      <alignment horizontal="center"/>
    </xf>
    <xf numFmtId="3" fontId="74" fillId="0" borderId="35" xfId="0" applyNumberFormat="1" applyFont="1" applyBorder="1" applyAlignment="1">
      <alignment horizontal="center"/>
    </xf>
    <xf numFmtId="0" fontId="79" fillId="0" borderId="52" xfId="3" applyFont="1" applyFill="1" applyBorder="1" applyAlignment="1">
      <alignment horizontal="left" vertical="center"/>
    </xf>
    <xf numFmtId="0" fontId="79" fillId="3" borderId="52" xfId="3" applyFont="1" applyFill="1" applyBorder="1" applyAlignment="1">
      <alignment horizontal="left" vertical="center"/>
    </xf>
    <xf numFmtId="166" fontId="79" fillId="0" borderId="52" xfId="2" applyNumberFormat="1" applyFont="1" applyFill="1" applyBorder="1" applyAlignment="1">
      <alignment horizontal="left" vertical="center"/>
    </xf>
    <xf numFmtId="0" fontId="74" fillId="3" borderId="52" xfId="0" applyFont="1" applyFill="1" applyBorder="1"/>
    <xf numFmtId="0" fontId="79" fillId="0" borderId="52" xfId="3" applyFont="1" applyBorder="1" applyAlignment="1">
      <alignment horizontal="left" vertical="center"/>
    </xf>
    <xf numFmtId="0" fontId="79" fillId="0" borderId="53" xfId="3" applyFont="1" applyBorder="1" applyAlignment="1">
      <alignment horizontal="left" vertical="center"/>
    </xf>
    <xf numFmtId="3" fontId="74" fillId="3" borderId="46" xfId="0" applyNumberFormat="1" applyFont="1" applyFill="1" applyBorder="1" applyAlignment="1">
      <alignment horizontal="center"/>
    </xf>
    <xf numFmtId="0" fontId="74" fillId="0" borderId="46" xfId="0" applyFont="1" applyBorder="1" applyAlignment="1">
      <alignment horizontal="center"/>
    </xf>
    <xf numFmtId="0" fontId="74" fillId="0" borderId="60" xfId="0" applyFont="1" applyBorder="1" applyAlignment="1">
      <alignment horizontal="center"/>
    </xf>
    <xf numFmtId="0" fontId="81" fillId="2" borderId="69" xfId="3" applyFont="1" applyFill="1" applyBorder="1" applyAlignment="1">
      <alignment horizontal="center" vertical="center"/>
    </xf>
    <xf numFmtId="1" fontId="74" fillId="0" borderId="54" xfId="0" applyNumberFormat="1" applyFont="1" applyBorder="1" applyAlignment="1">
      <alignment horizontal="center" vertical="center"/>
    </xf>
    <xf numFmtId="1" fontId="74" fillId="0" borderId="43" xfId="0" applyNumberFormat="1" applyFont="1" applyBorder="1" applyAlignment="1">
      <alignment horizontal="center" vertical="center"/>
    </xf>
    <xf numFmtId="1" fontId="79" fillId="42" borderId="43" xfId="0" applyNumberFormat="1" applyFont="1" applyFill="1" applyBorder="1" applyAlignment="1">
      <alignment horizontal="center" vertical="center"/>
    </xf>
    <xf numFmtId="197" fontId="81" fillId="2" borderId="66" xfId="3" applyNumberFormat="1" applyFont="1" applyFill="1" applyBorder="1" applyAlignment="1">
      <alignment horizontal="center" vertical="center"/>
    </xf>
    <xf numFmtId="1" fontId="79" fillId="0" borderId="39" xfId="4" applyNumberFormat="1" applyFont="1" applyFill="1" applyBorder="1" applyAlignment="1">
      <alignment horizontal="left" vertical="center"/>
    </xf>
    <xf numFmtId="1" fontId="79" fillId="0" borderId="40" xfId="4" applyNumberFormat="1" applyFont="1" applyFill="1" applyBorder="1" applyAlignment="1">
      <alignment horizontal="left" vertical="center"/>
    </xf>
    <xf numFmtId="1" fontId="79" fillId="0" borderId="40" xfId="3" applyNumberFormat="1" applyFont="1" applyFill="1" applyBorder="1" applyAlignment="1">
      <alignment horizontal="left" vertical="center"/>
    </xf>
    <xf numFmtId="1" fontId="79" fillId="3" borderId="64" xfId="0" applyNumberFormat="1" applyFont="1" applyFill="1" applyBorder="1" applyAlignment="1">
      <alignment horizontal="left" vertical="center"/>
    </xf>
    <xf numFmtId="3" fontId="74" fillId="0" borderId="42" xfId="0" applyNumberFormat="1" applyFont="1" applyBorder="1" applyAlignment="1">
      <alignment horizontal="center" vertical="center"/>
    </xf>
    <xf numFmtId="3" fontId="74" fillId="0" borderId="43" xfId="0" applyNumberFormat="1" applyFont="1" applyBorder="1" applyAlignment="1">
      <alignment horizontal="center" vertical="center"/>
    </xf>
    <xf numFmtId="3" fontId="79" fillId="0" borderId="43" xfId="3" applyNumberFormat="1" applyFont="1" applyFill="1" applyBorder="1" applyAlignment="1">
      <alignment horizontal="center" vertical="center"/>
    </xf>
    <xf numFmtId="3" fontId="79" fillId="3" borderId="43" xfId="0" applyNumberFormat="1" applyFont="1" applyFill="1" applyBorder="1" applyAlignment="1">
      <alignment horizontal="center" vertical="center"/>
    </xf>
    <xf numFmtId="3" fontId="74" fillId="3" borderId="43" xfId="0" applyNumberFormat="1" applyFont="1" applyFill="1" applyBorder="1" applyAlignment="1">
      <alignment horizontal="center"/>
    </xf>
    <xf numFmtId="3" fontId="74" fillId="0" borderId="43" xfId="0" applyNumberFormat="1" applyFont="1" applyBorder="1" applyAlignment="1">
      <alignment horizontal="center"/>
    </xf>
    <xf numFmtId="3" fontId="74" fillId="0" borderId="44" xfId="0" applyNumberFormat="1" applyFont="1" applyBorder="1" applyAlignment="1">
      <alignment horizontal="center"/>
    </xf>
    <xf numFmtId="166" fontId="74" fillId="3" borderId="6" xfId="0" applyNumberFormat="1" applyFont="1" applyFill="1" applyBorder="1" applyAlignment="1">
      <alignment horizontal="center"/>
    </xf>
    <xf numFmtId="197" fontId="81" fillId="2" borderId="30" xfId="3" applyNumberFormat="1" applyFont="1" applyFill="1" applyBorder="1" applyAlignment="1">
      <alignment horizontal="center" vertical="center"/>
    </xf>
    <xf numFmtId="3" fontId="74" fillId="0" borderId="28" xfId="0" applyNumberFormat="1" applyFont="1" applyBorder="1" applyAlignment="1">
      <alignment horizontal="center" vertical="center"/>
    </xf>
    <xf numFmtId="3" fontId="74" fillId="0" borderId="28" xfId="0" applyNumberFormat="1" applyFont="1" applyBorder="1" applyAlignment="1">
      <alignment horizontal="center"/>
    </xf>
    <xf numFmtId="3" fontId="74" fillId="0" borderId="33" xfId="0" applyNumberFormat="1" applyFont="1" applyBorder="1" applyAlignment="1">
      <alignment horizontal="center"/>
    </xf>
    <xf numFmtId="0" fontId="74" fillId="0" borderId="31" xfId="0" applyFont="1" applyBorder="1" applyAlignment="1">
      <alignment horizontal="center"/>
    </xf>
    <xf numFmtId="0" fontId="74" fillId="0" borderId="34" xfId="0" applyFont="1" applyBorder="1" applyAlignment="1">
      <alignment horizontal="center"/>
    </xf>
    <xf numFmtId="0" fontId="81" fillId="2" borderId="41" xfId="0" applyFont="1" applyFill="1" applyBorder="1" applyAlignment="1">
      <alignment horizontal="center" vertical="center"/>
    </xf>
    <xf numFmtId="166" fontId="74" fillId="3" borderId="28" xfId="0" applyNumberFormat="1" applyFont="1" applyFill="1" applyBorder="1" applyAlignment="1">
      <alignment horizontal="center"/>
    </xf>
    <xf numFmtId="166" fontId="74" fillId="3" borderId="43" xfId="0" applyNumberFormat="1" applyFont="1" applyFill="1" applyBorder="1" applyAlignment="1">
      <alignment horizontal="center"/>
    </xf>
    <xf numFmtId="197" fontId="81" fillId="2" borderId="2" xfId="3" applyNumberFormat="1" applyFont="1" applyFill="1" applyBorder="1" applyAlignment="1">
      <alignment horizontal="center" vertical="center"/>
    </xf>
    <xf numFmtId="197" fontId="81" fillId="2" borderId="1" xfId="3" applyNumberFormat="1" applyFont="1" applyFill="1" applyBorder="1" applyAlignment="1">
      <alignment horizontal="center" vertical="center"/>
    </xf>
    <xf numFmtId="166" fontId="3" fillId="2" borderId="69" xfId="2" applyNumberFormat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 wrapText="1"/>
    </xf>
    <xf numFmtId="197" fontId="3" fillId="2" borderId="3" xfId="3" applyNumberFormat="1" applyFont="1" applyFill="1" applyBorder="1" applyAlignment="1">
      <alignment horizontal="center" vertical="center"/>
    </xf>
    <xf numFmtId="197" fontId="3" fillId="2" borderId="42" xfId="3" applyNumberFormat="1" applyFont="1" applyFill="1" applyBorder="1" applyAlignment="1">
      <alignment horizontal="center" vertical="center"/>
    </xf>
    <xf numFmtId="197" fontId="3" fillId="2" borderId="1" xfId="3" applyNumberFormat="1" applyFont="1" applyFill="1" applyBorder="1" applyAlignment="1">
      <alignment horizontal="center" vertical="center"/>
    </xf>
    <xf numFmtId="197" fontId="3" fillId="2" borderId="2" xfId="3" applyNumberFormat="1" applyFont="1" applyFill="1" applyBorder="1" applyAlignment="1">
      <alignment horizontal="center" vertical="center"/>
    </xf>
    <xf numFmtId="0" fontId="4" fillId="0" borderId="52" xfId="3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" fontId="4" fillId="0" borderId="28" xfId="3" applyNumberFormat="1" applyFont="1" applyBorder="1" applyAlignment="1">
      <alignment horizontal="center" vertical="center"/>
    </xf>
    <xf numFmtId="166" fontId="3" fillId="2" borderId="70" xfId="2" applyNumberFormat="1" applyFont="1" applyFill="1" applyBorder="1" applyAlignment="1">
      <alignment horizontal="left" vertical="center"/>
    </xf>
    <xf numFmtId="166" fontId="3" fillId="2" borderId="28" xfId="2" applyNumberFormat="1" applyFont="1" applyFill="1" applyBorder="1" applyAlignment="1">
      <alignment horizontal="center" vertical="center"/>
    </xf>
    <xf numFmtId="3" fontId="3" fillId="2" borderId="6" xfId="2" applyNumberFormat="1" applyFont="1" applyFill="1" applyBorder="1" applyAlignment="1">
      <alignment horizontal="center" vertical="center"/>
    </xf>
    <xf numFmtId="3" fontId="3" fillId="2" borderId="43" xfId="2" applyNumberFormat="1" applyFont="1" applyFill="1" applyBorder="1" applyAlignment="1">
      <alignment horizontal="center" vertical="center"/>
    </xf>
    <xf numFmtId="3" fontId="3" fillId="2" borderId="28" xfId="2" applyNumberFormat="1" applyFont="1" applyFill="1" applyBorder="1" applyAlignment="1">
      <alignment horizontal="center" vertical="center"/>
    </xf>
    <xf numFmtId="3" fontId="3" fillId="2" borderId="31" xfId="2" applyNumberFormat="1" applyFont="1" applyFill="1" applyBorder="1" applyAlignment="1">
      <alignment horizontal="center" vertical="center"/>
    </xf>
    <xf numFmtId="0" fontId="4" fillId="0" borderId="57" xfId="3" applyFont="1" applyBorder="1" applyAlignment="1">
      <alignment horizontal="left" vertical="center"/>
    </xf>
    <xf numFmtId="0" fontId="7" fillId="3" borderId="52" xfId="3" applyFont="1" applyFill="1" applyBorder="1" applyAlignment="1">
      <alignment horizontal="left" vertical="center"/>
    </xf>
    <xf numFmtId="168" fontId="7" fillId="3" borderId="28" xfId="4" applyNumberFormat="1" applyFont="1" applyFill="1" applyBorder="1" applyAlignment="1">
      <alignment horizontal="center" vertical="center"/>
    </xf>
    <xf numFmtId="3" fontId="7" fillId="3" borderId="43" xfId="2" applyNumberFormat="1" applyFont="1" applyFill="1" applyBorder="1" applyAlignment="1">
      <alignment horizontal="center" vertical="center"/>
    </xf>
    <xf numFmtId="167" fontId="4" fillId="0" borderId="43" xfId="1" applyNumberFormat="1" applyFont="1" applyFill="1" applyBorder="1" applyAlignment="1">
      <alignment horizontal="center" vertical="center"/>
    </xf>
    <xf numFmtId="1" fontId="7" fillId="3" borderId="43" xfId="1" applyNumberFormat="1" applyFont="1" applyFill="1" applyBorder="1" applyAlignment="1">
      <alignment horizontal="center" vertical="center"/>
    </xf>
    <xf numFmtId="1" fontId="4" fillId="0" borderId="43" xfId="1" applyNumberFormat="1" applyFont="1" applyFill="1" applyBorder="1" applyAlignment="1">
      <alignment horizontal="center" vertical="center"/>
    </xf>
    <xf numFmtId="9" fontId="4" fillId="0" borderId="43" xfId="1" applyFont="1" applyFill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169" fontId="3" fillId="2" borderId="43" xfId="4" applyNumberFormat="1" applyFont="1" applyFill="1" applyBorder="1" applyAlignment="1">
      <alignment horizontal="center" vertical="center"/>
    </xf>
    <xf numFmtId="169" fontId="3" fillId="2" borderId="28" xfId="4" applyNumberFormat="1" applyFont="1" applyFill="1" applyBorder="1" applyAlignment="1">
      <alignment horizontal="center" vertical="center"/>
    </xf>
    <xf numFmtId="4" fontId="4" fillId="0" borderId="57" xfId="2" applyNumberFormat="1" applyFont="1" applyFill="1" applyBorder="1" applyAlignment="1">
      <alignment horizontal="left" vertical="center"/>
    </xf>
    <xf numFmtId="4" fontId="4" fillId="0" borderId="52" xfId="2" applyNumberFormat="1" applyFont="1" applyFill="1" applyBorder="1" applyAlignment="1">
      <alignment horizontal="left" vertical="center"/>
    </xf>
    <xf numFmtId="4" fontId="7" fillId="0" borderId="52" xfId="2" applyNumberFormat="1" applyFont="1" applyFill="1" applyBorder="1" applyAlignment="1">
      <alignment horizontal="left" vertical="center"/>
    </xf>
    <xf numFmtId="168" fontId="7" fillId="0" borderId="28" xfId="4" applyNumberFormat="1" applyFont="1" applyFill="1" applyBorder="1" applyAlignment="1">
      <alignment horizontal="center" vertical="center"/>
    </xf>
    <xf numFmtId="4" fontId="4" fillId="0" borderId="53" xfId="2" applyNumberFormat="1" applyFont="1" applyFill="1" applyBorder="1" applyAlignment="1">
      <alignment horizontal="left" vertical="center"/>
    </xf>
    <xf numFmtId="168" fontId="4" fillId="0" borderId="33" xfId="4" applyNumberFormat="1" applyFont="1" applyFill="1" applyBorder="1" applyAlignment="1">
      <alignment horizontal="center" vertical="center"/>
    </xf>
    <xf numFmtId="3" fontId="65" fillId="0" borderId="35" xfId="0" applyNumberFormat="1" applyFont="1" applyBorder="1" applyAlignment="1">
      <alignment horizontal="center" vertical="center" wrapText="1"/>
    </xf>
    <xf numFmtId="3" fontId="4" fillId="0" borderId="44" xfId="2" applyNumberFormat="1" applyFont="1" applyFill="1" applyBorder="1" applyAlignment="1">
      <alignment horizontal="center" vertical="center"/>
    </xf>
    <xf numFmtId="3" fontId="4" fillId="0" borderId="6" xfId="4" applyNumberFormat="1" applyFont="1" applyFill="1" applyBorder="1" applyAlignment="1">
      <alignment horizontal="center" vertical="center"/>
    </xf>
    <xf numFmtId="3" fontId="4" fillId="0" borderId="43" xfId="4" applyNumberFormat="1" applyFont="1" applyFill="1" applyBorder="1" applyAlignment="1">
      <alignment horizontal="center" vertical="center"/>
    </xf>
    <xf numFmtId="3" fontId="4" fillId="0" borderId="28" xfId="4" applyNumberFormat="1" applyFont="1" applyFill="1" applyBorder="1" applyAlignment="1">
      <alignment horizontal="center" vertical="center"/>
    </xf>
    <xf numFmtId="3" fontId="4" fillId="0" borderId="31" xfId="4" applyNumberFormat="1" applyFont="1" applyFill="1" applyBorder="1" applyAlignment="1">
      <alignment horizontal="center" vertical="center"/>
    </xf>
    <xf numFmtId="3" fontId="4" fillId="0" borderId="6" xfId="3" applyNumberFormat="1" applyFont="1" applyFill="1" applyBorder="1" applyAlignment="1">
      <alignment horizontal="center" vertical="center"/>
    </xf>
    <xf numFmtId="3" fontId="4" fillId="0" borderId="43" xfId="3" applyNumberFormat="1" applyFont="1" applyFill="1" applyBorder="1" applyAlignment="1">
      <alignment horizontal="center" vertical="center"/>
    </xf>
    <xf numFmtId="3" fontId="4" fillId="0" borderId="28" xfId="3" applyNumberFormat="1" applyFont="1" applyFill="1" applyBorder="1" applyAlignment="1">
      <alignment horizontal="center" vertical="center"/>
    </xf>
    <xf numFmtId="3" fontId="4" fillId="0" borderId="31" xfId="3" applyNumberFormat="1" applyFont="1" applyFill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43" xfId="0" applyNumberFormat="1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3" fontId="4" fillId="0" borderId="31" xfId="0" applyNumberFormat="1" applyFont="1" applyBorder="1" applyAlignment="1">
      <alignment horizontal="center" vertical="center"/>
    </xf>
    <xf numFmtId="3" fontId="4" fillId="0" borderId="6" xfId="1" applyNumberFormat="1" applyFont="1" applyFill="1" applyBorder="1" applyAlignment="1">
      <alignment horizontal="center" vertical="center"/>
    </xf>
    <xf numFmtId="3" fontId="4" fillId="0" borderId="43" xfId="1" applyNumberFormat="1" applyFont="1" applyFill="1" applyBorder="1" applyAlignment="1">
      <alignment horizontal="center" vertical="center"/>
    </xf>
    <xf numFmtId="3" fontId="4" fillId="0" borderId="28" xfId="1" applyNumberFormat="1" applyFont="1" applyFill="1" applyBorder="1" applyAlignment="1">
      <alignment horizontal="center" vertical="center"/>
    </xf>
    <xf numFmtId="3" fontId="4" fillId="0" borderId="31" xfId="1" applyNumberFormat="1" applyFont="1" applyFill="1" applyBorder="1" applyAlignment="1">
      <alignment horizontal="center" vertical="center"/>
    </xf>
    <xf numFmtId="3" fontId="4" fillId="0" borderId="35" xfId="4" applyNumberFormat="1" applyFont="1" applyFill="1" applyBorder="1" applyAlignment="1">
      <alignment horizontal="center" vertical="center"/>
    </xf>
    <xf numFmtId="3" fontId="5" fillId="0" borderId="44" xfId="0" applyNumberFormat="1" applyFont="1" applyBorder="1" applyAlignment="1">
      <alignment horizontal="center" vertical="center"/>
    </xf>
    <xf numFmtId="3" fontId="6" fillId="3" borderId="33" xfId="0" applyNumberFormat="1" applyFont="1" applyFill="1" applyBorder="1" applyAlignment="1">
      <alignment horizontal="center" vertical="center"/>
    </xf>
    <xf numFmtId="3" fontId="6" fillId="3" borderId="35" xfId="0" applyNumberFormat="1" applyFont="1" applyFill="1" applyBorder="1" applyAlignment="1">
      <alignment horizontal="center" vertical="center"/>
    </xf>
    <xf numFmtId="3" fontId="6" fillId="3" borderId="34" xfId="0" applyNumberFormat="1" applyFont="1" applyFill="1" applyBorder="1" applyAlignment="1">
      <alignment horizontal="center" vertical="center"/>
    </xf>
    <xf numFmtId="3" fontId="6" fillId="3" borderId="51" xfId="0" applyNumberFormat="1" applyFont="1" applyFill="1" applyBorder="1" applyAlignment="1">
      <alignment horizontal="center" vertical="center"/>
    </xf>
    <xf numFmtId="3" fontId="4" fillId="0" borderId="1" xfId="4" applyNumberFormat="1" applyFont="1" applyFill="1" applyBorder="1" applyAlignment="1">
      <alignment horizontal="center" vertical="center"/>
    </xf>
    <xf numFmtId="3" fontId="4" fillId="0" borderId="3" xfId="4" applyNumberFormat="1" applyFont="1" applyFill="1" applyBorder="1" applyAlignment="1">
      <alignment horizontal="center" vertical="center"/>
    </xf>
    <xf numFmtId="3" fontId="4" fillId="0" borderId="2" xfId="4" applyNumberFormat="1" applyFont="1" applyFill="1" applyBorder="1" applyAlignment="1">
      <alignment horizontal="center" vertical="center"/>
    </xf>
    <xf numFmtId="3" fontId="4" fillId="0" borderId="46" xfId="4" applyNumberFormat="1" applyFont="1" applyFill="1" applyBorder="1" applyAlignment="1">
      <alignment horizontal="center" vertical="center"/>
    </xf>
    <xf numFmtId="3" fontId="4" fillId="0" borderId="46" xfId="2" applyNumberFormat="1" applyFont="1" applyFill="1" applyBorder="1" applyAlignment="1">
      <alignment horizontal="center" vertical="center"/>
    </xf>
    <xf numFmtId="3" fontId="4" fillId="0" borderId="33" xfId="4" applyNumberFormat="1" applyFont="1" applyFill="1" applyBorder="1" applyAlignment="1">
      <alignment horizontal="center" vertical="center"/>
    </xf>
    <xf numFmtId="3" fontId="4" fillId="0" borderId="61" xfId="4" applyNumberFormat="1" applyFont="1" applyFill="1" applyBorder="1" applyAlignment="1">
      <alignment horizontal="center" vertical="center"/>
    </xf>
    <xf numFmtId="3" fontId="4" fillId="0" borderId="62" xfId="4" applyNumberFormat="1" applyFont="1" applyFill="1" applyBorder="1" applyAlignment="1">
      <alignment horizontal="center" vertical="center"/>
    </xf>
    <xf numFmtId="3" fontId="65" fillId="0" borderId="62" xfId="0" applyNumberFormat="1" applyFont="1" applyBorder="1" applyAlignment="1">
      <alignment horizontal="center" vertical="center" wrapText="1"/>
    </xf>
    <xf numFmtId="3" fontId="4" fillId="0" borderId="62" xfId="2" applyNumberFormat="1" applyFont="1" applyFill="1" applyBorder="1" applyAlignment="1">
      <alignment horizontal="center" vertical="center"/>
    </xf>
    <xf numFmtId="3" fontId="4" fillId="0" borderId="65" xfId="2" applyNumberFormat="1" applyFont="1" applyFill="1" applyBorder="1" applyAlignment="1">
      <alignment horizontal="center" vertical="center"/>
    </xf>
    <xf numFmtId="3" fontId="4" fillId="0" borderId="61" xfId="2" applyNumberFormat="1" applyFont="1" applyFill="1" applyBorder="1" applyAlignment="1">
      <alignment horizontal="center" vertical="center"/>
    </xf>
    <xf numFmtId="3" fontId="5" fillId="0" borderId="65" xfId="0" applyNumberFormat="1" applyFont="1" applyBorder="1" applyAlignment="1">
      <alignment horizontal="center" vertical="center"/>
    </xf>
    <xf numFmtId="3" fontId="6" fillId="3" borderId="67" xfId="0" applyNumberFormat="1" applyFont="1" applyFill="1" applyBorder="1" applyAlignment="1">
      <alignment horizontal="center" vertical="center"/>
    </xf>
    <xf numFmtId="3" fontId="6" fillId="3" borderId="62" xfId="0" applyNumberFormat="1" applyFont="1" applyFill="1" applyBorder="1" applyAlignment="1">
      <alignment horizontal="center" vertical="center"/>
    </xf>
    <xf numFmtId="3" fontId="6" fillId="3" borderId="65" xfId="0" applyNumberFormat="1" applyFont="1" applyFill="1" applyBorder="1" applyAlignment="1">
      <alignment horizontal="center" vertical="center"/>
    </xf>
    <xf numFmtId="0" fontId="3" fillId="2" borderId="48" xfId="3" applyFont="1" applyFill="1" applyBorder="1" applyAlignment="1">
      <alignment horizontal="center" vertical="center"/>
    </xf>
    <xf numFmtId="197" fontId="3" fillId="2" borderId="46" xfId="3" applyNumberFormat="1" applyFont="1" applyFill="1" applyBorder="1" applyAlignment="1">
      <alignment horizontal="center" vertical="center"/>
    </xf>
    <xf numFmtId="197" fontId="3" fillId="2" borderId="6" xfId="3" applyNumberFormat="1" applyFont="1" applyFill="1" applyBorder="1" applyAlignment="1">
      <alignment horizontal="center" vertical="center"/>
    </xf>
    <xf numFmtId="166" fontId="3" fillId="2" borderId="48" xfId="2" applyNumberFormat="1" applyFont="1" applyFill="1" applyBorder="1" applyAlignment="1">
      <alignment horizontal="center" vertical="center"/>
    </xf>
    <xf numFmtId="0" fontId="4" fillId="0" borderId="49" xfId="3" applyFont="1" applyFill="1" applyBorder="1" applyAlignment="1">
      <alignment horizontal="left" vertical="center"/>
    </xf>
    <xf numFmtId="1" fontId="4" fillId="0" borderId="46" xfId="4" applyNumberFormat="1" applyFont="1" applyFill="1" applyBorder="1" applyAlignment="1">
      <alignment horizontal="center" vertical="center"/>
    </xf>
    <xf numFmtId="1" fontId="4" fillId="0" borderId="46" xfId="3" applyNumberFormat="1" applyFont="1" applyFill="1" applyBorder="1" applyAlignment="1">
      <alignment horizontal="center" vertical="center"/>
    </xf>
    <xf numFmtId="0" fontId="4" fillId="0" borderId="49" xfId="3" applyFont="1" applyBorder="1" applyAlignment="1">
      <alignment horizontal="left" vertical="center"/>
    </xf>
    <xf numFmtId="1" fontId="4" fillId="0" borderId="49" xfId="3" applyNumberFormat="1" applyFont="1" applyFill="1" applyBorder="1" applyAlignment="1">
      <alignment horizontal="center" vertical="center"/>
    </xf>
    <xf numFmtId="1" fontId="4" fillId="0" borderId="28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1" fontId="4" fillId="0" borderId="31" xfId="0" applyNumberFormat="1" applyFont="1" applyFill="1" applyBorder="1" applyAlignment="1">
      <alignment horizontal="center" vertical="center"/>
    </xf>
    <xf numFmtId="1" fontId="4" fillId="0" borderId="46" xfId="0" applyNumberFormat="1" applyFont="1" applyFill="1" applyBorder="1" applyAlignment="1">
      <alignment horizontal="center" vertical="center"/>
    </xf>
    <xf numFmtId="166" fontId="3" fillId="2" borderId="49" xfId="2" applyNumberFormat="1" applyFont="1" applyFill="1" applyBorder="1" applyAlignment="1">
      <alignment horizontal="left" vertical="center"/>
    </xf>
    <xf numFmtId="166" fontId="3" fillId="2" borderId="49" xfId="2" applyNumberFormat="1" applyFont="1" applyFill="1" applyBorder="1" applyAlignment="1">
      <alignment horizontal="center" vertical="center"/>
    </xf>
    <xf numFmtId="3" fontId="3" fillId="2" borderId="46" xfId="2" applyNumberFormat="1" applyFont="1" applyFill="1" applyBorder="1" applyAlignment="1">
      <alignment horizontal="center" vertical="center"/>
    </xf>
    <xf numFmtId="0" fontId="7" fillId="3" borderId="49" xfId="3" applyFont="1" applyFill="1" applyBorder="1" applyAlignment="1">
      <alignment horizontal="left" vertical="center" wrapText="1"/>
    </xf>
    <xf numFmtId="168" fontId="7" fillId="3" borderId="49" xfId="4" applyNumberFormat="1" applyFont="1" applyFill="1" applyBorder="1" applyAlignment="1">
      <alignment horizontal="center" vertical="center"/>
    </xf>
    <xf numFmtId="3" fontId="7" fillId="3" borderId="46" xfId="2" applyNumberFormat="1" applyFont="1" applyFill="1" applyBorder="1" applyAlignment="1">
      <alignment horizontal="center" vertical="center"/>
    </xf>
    <xf numFmtId="0" fontId="4" fillId="0" borderId="49" xfId="3" applyFont="1" applyBorder="1" applyAlignment="1">
      <alignment horizontal="left" vertical="center" wrapText="1"/>
    </xf>
    <xf numFmtId="1" fontId="4" fillId="0" borderId="46" xfId="1" applyNumberFormat="1" applyFont="1" applyFill="1" applyBorder="1" applyAlignment="1">
      <alignment horizontal="center" vertical="center"/>
    </xf>
    <xf numFmtId="169" fontId="4" fillId="0" borderId="46" xfId="1" applyNumberFormat="1" applyFont="1" applyFill="1" applyBorder="1" applyAlignment="1">
      <alignment horizontal="center" vertical="center"/>
    </xf>
    <xf numFmtId="3" fontId="7" fillId="3" borderId="28" xfId="1" applyNumberFormat="1" applyFont="1" applyFill="1" applyBorder="1" applyAlignment="1">
      <alignment horizontal="center" vertical="center"/>
    </xf>
    <xf numFmtId="3" fontId="7" fillId="3" borderId="6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3" borderId="46" xfId="1" applyNumberFormat="1" applyFont="1" applyFill="1" applyBorder="1" applyAlignment="1">
      <alignment horizontal="center" vertical="center"/>
    </xf>
    <xf numFmtId="9" fontId="4" fillId="0" borderId="46" xfId="1" applyFont="1" applyFill="1" applyBorder="1" applyAlignment="1">
      <alignment horizontal="center" vertical="center"/>
    </xf>
    <xf numFmtId="168" fontId="4" fillId="0" borderId="49" xfId="4" applyNumberFormat="1" applyFont="1" applyBorder="1" applyAlignment="1">
      <alignment horizontal="center" vertical="center"/>
    </xf>
    <xf numFmtId="169" fontId="5" fillId="0" borderId="28" xfId="4" applyNumberFormat="1" applyFont="1" applyFill="1" applyBorder="1" applyAlignment="1">
      <alignment horizontal="center" vertical="center"/>
    </xf>
    <xf numFmtId="169" fontId="5" fillId="0" borderId="6" xfId="4" applyNumberFormat="1" applyFont="1" applyFill="1" applyBorder="1" applyAlignment="1">
      <alignment horizontal="center" vertical="center"/>
    </xf>
    <xf numFmtId="169" fontId="5" fillId="0" borderId="31" xfId="4" applyNumberFormat="1" applyFont="1" applyFill="1" applyBorder="1" applyAlignment="1">
      <alignment horizontal="center" vertical="center"/>
    </xf>
    <xf numFmtId="169" fontId="5" fillId="0" borderId="46" xfId="4" applyNumberFormat="1" applyFont="1" applyFill="1" applyBorder="1" applyAlignment="1">
      <alignment horizontal="center" vertical="center"/>
    </xf>
    <xf numFmtId="3" fontId="4" fillId="0" borderId="46" xfId="1" applyNumberFormat="1" applyFont="1" applyFill="1" applyBorder="1" applyAlignment="1">
      <alignment horizontal="center" vertical="center"/>
    </xf>
    <xf numFmtId="4" fontId="4" fillId="0" borderId="49" xfId="2" applyNumberFormat="1" applyFont="1" applyBorder="1" applyAlignment="1">
      <alignment horizontal="left" vertical="center" wrapText="1"/>
    </xf>
    <xf numFmtId="4" fontId="4" fillId="0" borderId="71" xfId="2" applyNumberFormat="1" applyFont="1" applyBorder="1" applyAlignment="1">
      <alignment horizontal="left" vertical="center" wrapText="1"/>
    </xf>
    <xf numFmtId="168" fontId="4" fillId="0" borderId="71" xfId="4" applyNumberFormat="1" applyFont="1" applyBorder="1" applyAlignment="1">
      <alignment horizontal="center" vertical="center"/>
    </xf>
    <xf numFmtId="3" fontId="4" fillId="0" borderId="4" xfId="1" applyNumberFormat="1" applyFont="1" applyFill="1" applyBorder="1" applyAlignment="1">
      <alignment horizontal="center" vertical="center"/>
    </xf>
    <xf numFmtId="3" fontId="4" fillId="0" borderId="5" xfId="1" applyNumberFormat="1" applyFont="1" applyFill="1" applyBorder="1" applyAlignment="1">
      <alignment horizontal="center" vertical="center"/>
    </xf>
    <xf numFmtId="3" fontId="4" fillId="0" borderId="32" xfId="1" applyNumberFormat="1" applyFont="1" applyFill="1" applyBorder="1" applyAlignment="1">
      <alignment horizontal="center" vertical="center"/>
    </xf>
    <xf numFmtId="3" fontId="4" fillId="0" borderId="47" xfId="1" applyNumberFormat="1" applyFont="1" applyFill="1" applyBorder="1" applyAlignment="1">
      <alignment horizontal="center" vertical="center"/>
    </xf>
    <xf numFmtId="4" fontId="4" fillId="0" borderId="11" xfId="2" applyNumberFormat="1" applyFont="1" applyBorder="1" applyAlignment="1">
      <alignment horizontal="left" vertical="center" wrapText="1"/>
    </xf>
    <xf numFmtId="168" fontId="4" fillId="0" borderId="11" xfId="4" applyNumberFormat="1" applyFont="1" applyBorder="1" applyAlignment="1">
      <alignment horizontal="center" vertical="center"/>
    </xf>
    <xf numFmtId="168" fontId="4" fillId="0" borderId="48" xfId="4" applyNumberFormat="1" applyFont="1" applyFill="1" applyBorder="1" applyAlignment="1">
      <alignment horizontal="center" vertical="center"/>
    </xf>
    <xf numFmtId="0" fontId="4" fillId="3" borderId="52" xfId="3" applyFont="1" applyFill="1" applyBorder="1" applyAlignment="1">
      <alignment horizontal="left" vertical="center"/>
    </xf>
    <xf numFmtId="3" fontId="3" fillId="2" borderId="52" xfId="2" applyNumberFormat="1" applyFont="1" applyFill="1" applyBorder="1" applyAlignment="1">
      <alignment horizontal="center" vertical="center"/>
    </xf>
    <xf numFmtId="168" fontId="4" fillId="0" borderId="52" xfId="4" applyNumberFormat="1" applyFont="1" applyBorder="1" applyAlignment="1">
      <alignment horizontal="center" vertical="center"/>
    </xf>
    <xf numFmtId="0" fontId="3" fillId="2" borderId="29" xfId="3" applyFont="1" applyFill="1" applyBorder="1" applyAlignment="1">
      <alignment horizontal="center" vertical="center"/>
    </xf>
    <xf numFmtId="0" fontId="3" fillId="2" borderId="37" xfId="3" applyFont="1" applyFill="1" applyBorder="1" applyAlignment="1">
      <alignment horizontal="center" vertical="center"/>
    </xf>
    <xf numFmtId="166" fontId="3" fillId="2" borderId="56" xfId="2" applyNumberFormat="1" applyFont="1" applyFill="1" applyBorder="1" applyAlignment="1">
      <alignment horizontal="center" vertical="center"/>
    </xf>
    <xf numFmtId="3" fontId="3" fillId="2" borderId="52" xfId="2" applyNumberFormat="1" applyFont="1" applyFill="1" applyBorder="1" applyAlignment="1">
      <alignment horizontal="left" vertical="center"/>
    </xf>
    <xf numFmtId="4" fontId="4" fillId="0" borderId="52" xfId="2" applyNumberFormat="1" applyFont="1" applyBorder="1" applyAlignment="1">
      <alignment horizontal="left" vertical="center" wrapText="1"/>
    </xf>
    <xf numFmtId="4" fontId="4" fillId="0" borderId="53" xfId="2" applyNumberFormat="1" applyFont="1" applyBorder="1" applyAlignment="1">
      <alignment horizontal="left" vertical="center" wrapText="1"/>
    </xf>
    <xf numFmtId="3" fontId="4" fillId="0" borderId="60" xfId="4" applyNumberFormat="1" applyFont="1" applyFill="1" applyBorder="1" applyAlignment="1">
      <alignment horizontal="center" vertical="center"/>
    </xf>
    <xf numFmtId="3" fontId="3" fillId="2" borderId="49" xfId="2" applyNumberFormat="1" applyFont="1" applyFill="1" applyBorder="1" applyAlignment="1">
      <alignment horizontal="center" vertical="center"/>
    </xf>
    <xf numFmtId="168" fontId="4" fillId="0" borderId="50" xfId="4" applyNumberFormat="1" applyFont="1" applyBorder="1" applyAlignment="1">
      <alignment horizontal="center" vertical="center"/>
    </xf>
    <xf numFmtId="3" fontId="4" fillId="0" borderId="45" xfId="4" applyNumberFormat="1" applyFont="1" applyFill="1" applyBorder="1" applyAlignment="1">
      <alignment horizontal="center" vertical="center"/>
    </xf>
    <xf numFmtId="3" fontId="4" fillId="0" borderId="46" xfId="3" applyNumberFormat="1" applyFont="1" applyFill="1" applyBorder="1" applyAlignment="1">
      <alignment horizontal="center" vertical="center"/>
    </xf>
    <xf numFmtId="3" fontId="4" fillId="0" borderId="46" xfId="0" applyNumberFormat="1" applyFont="1" applyFill="1" applyBorder="1" applyAlignment="1">
      <alignment horizontal="center" vertical="center"/>
    </xf>
    <xf numFmtId="3" fontId="4" fillId="0" borderId="31" xfId="0" applyNumberFormat="1" applyFont="1" applyFill="1" applyBorder="1" applyAlignment="1">
      <alignment horizontal="center" vertical="center"/>
    </xf>
    <xf numFmtId="168" fontId="4" fillId="0" borderId="53" xfId="4" applyNumberFormat="1" applyFont="1" applyBorder="1" applyAlignment="1">
      <alignment horizontal="center" vertical="center"/>
    </xf>
    <xf numFmtId="3" fontId="4" fillId="0" borderId="28" xfId="0" applyNumberFormat="1" applyFont="1" applyFill="1" applyBorder="1" applyAlignment="1">
      <alignment horizontal="center" vertical="center"/>
    </xf>
    <xf numFmtId="3" fontId="4" fillId="0" borderId="43" xfId="0" applyNumberFormat="1" applyFont="1" applyFill="1" applyBorder="1" applyAlignment="1">
      <alignment horizontal="center" vertical="center"/>
    </xf>
    <xf numFmtId="0" fontId="4" fillId="0" borderId="55" xfId="3" applyFont="1" applyBorder="1" applyAlignment="1">
      <alignment horizontal="left" vertical="center"/>
    </xf>
    <xf numFmtId="168" fontId="4" fillId="0" borderId="55" xfId="4" applyNumberFormat="1" applyFont="1" applyFill="1" applyBorder="1" applyAlignment="1">
      <alignment horizontal="center" vertical="center"/>
    </xf>
    <xf numFmtId="3" fontId="4" fillId="0" borderId="27" xfId="4" applyNumberFormat="1" applyFont="1" applyFill="1" applyBorder="1" applyAlignment="1">
      <alignment horizontal="center" vertical="center"/>
    </xf>
    <xf numFmtId="3" fontId="4" fillId="0" borderId="26" xfId="4" applyNumberFormat="1" applyFont="1" applyFill="1" applyBorder="1" applyAlignment="1">
      <alignment horizontal="center" vertical="center"/>
    </xf>
    <xf numFmtId="3" fontId="4" fillId="0" borderId="54" xfId="4" applyNumberFormat="1" applyFont="1" applyFill="1" applyBorder="1" applyAlignment="1">
      <alignment horizontal="center" vertical="center"/>
    </xf>
    <xf numFmtId="3" fontId="4" fillId="0" borderId="38" xfId="4" applyNumberFormat="1" applyFont="1" applyFill="1" applyBorder="1" applyAlignment="1">
      <alignment horizontal="center" vertical="center"/>
    </xf>
    <xf numFmtId="166" fontId="3" fillId="2" borderId="11" xfId="2" applyNumberFormat="1" applyFont="1" applyFill="1" applyBorder="1" applyAlignment="1">
      <alignment horizontal="center" vertical="center"/>
    </xf>
    <xf numFmtId="0" fontId="3" fillId="2" borderId="58" xfId="3" applyFont="1" applyFill="1" applyBorder="1" applyAlignment="1">
      <alignment horizontal="center" vertical="center"/>
    </xf>
    <xf numFmtId="0" fontId="3" fillId="2" borderId="61" xfId="3" applyFont="1" applyFill="1" applyBorder="1" applyAlignment="1">
      <alignment horizontal="center" vertical="center"/>
    </xf>
    <xf numFmtId="0" fontId="3" fillId="2" borderId="62" xfId="3" applyFont="1" applyFill="1" applyBorder="1" applyAlignment="1">
      <alignment horizontal="center" vertical="center"/>
    </xf>
    <xf numFmtId="0" fontId="3" fillId="2" borderId="62" xfId="3" applyFont="1" applyFill="1" applyBorder="1" applyAlignment="1">
      <alignment horizontal="center" vertical="center" wrapText="1"/>
    </xf>
    <xf numFmtId="197" fontId="3" fillId="2" borderId="62" xfId="3" applyNumberFormat="1" applyFont="1" applyFill="1" applyBorder="1" applyAlignment="1">
      <alignment horizontal="center" vertical="center"/>
    </xf>
    <xf numFmtId="197" fontId="3" fillId="2" borderId="66" xfId="3" applyNumberFormat="1" applyFont="1" applyFill="1" applyBorder="1" applyAlignment="1">
      <alignment horizontal="center" vertical="center"/>
    </xf>
    <xf numFmtId="197" fontId="3" fillId="2" borderId="61" xfId="3" applyNumberFormat="1" applyFont="1" applyFill="1" applyBorder="1" applyAlignment="1">
      <alignment horizontal="center" vertical="center"/>
    </xf>
    <xf numFmtId="197" fontId="3" fillId="2" borderId="65" xfId="3" applyNumberFormat="1" applyFont="1" applyFill="1" applyBorder="1" applyAlignment="1">
      <alignment horizontal="center" vertical="center"/>
    </xf>
    <xf numFmtId="1" fontId="79" fillId="0" borderId="39" xfId="0" applyNumberFormat="1" applyFont="1" applyFill="1" applyBorder="1" applyAlignment="1">
      <alignment horizontal="left" vertical="center"/>
    </xf>
    <xf numFmtId="1" fontId="74" fillId="3" borderId="40" xfId="0" applyNumberFormat="1" applyFont="1" applyFill="1" applyBorder="1" applyAlignment="1">
      <alignment horizontal="left"/>
    </xf>
    <xf numFmtId="1" fontId="79" fillId="0" borderId="64" xfId="0" applyNumberFormat="1" applyFont="1" applyFill="1" applyBorder="1" applyAlignment="1">
      <alignment horizontal="left" vertical="center"/>
    </xf>
    <xf numFmtId="197" fontId="3" fillId="2" borderId="30" xfId="3" applyNumberFormat="1" applyFont="1" applyFill="1" applyBorder="1" applyAlignment="1">
      <alignment horizontal="center" vertical="center"/>
    </xf>
    <xf numFmtId="3" fontId="4" fillId="0" borderId="42" xfId="4" applyNumberFormat="1" applyFont="1" applyFill="1" applyBorder="1" applyAlignment="1">
      <alignment horizontal="center" vertical="center"/>
    </xf>
    <xf numFmtId="197" fontId="3" fillId="2" borderId="0" xfId="3" applyNumberFormat="1" applyFont="1" applyFill="1" applyBorder="1" applyAlignment="1">
      <alignment horizontal="center" vertical="center"/>
    </xf>
    <xf numFmtId="166" fontId="3" fillId="43" borderId="11" xfId="2" applyNumberFormat="1" applyFont="1" applyFill="1" applyBorder="1" applyAlignment="1">
      <alignment horizontal="center" vertical="center"/>
    </xf>
    <xf numFmtId="0" fontId="4" fillId="0" borderId="72" xfId="3" applyFont="1" applyFill="1" applyBorder="1" applyAlignment="1">
      <alignment horizontal="left" vertical="center"/>
    </xf>
    <xf numFmtId="168" fontId="4" fillId="0" borderId="72" xfId="4" applyNumberFormat="1" applyFont="1" applyFill="1" applyBorder="1" applyAlignment="1">
      <alignment horizontal="center" vertical="center"/>
    </xf>
    <xf numFmtId="3" fontId="4" fillId="0" borderId="4" xfId="3" applyNumberFormat="1" applyFont="1" applyFill="1" applyBorder="1" applyAlignment="1">
      <alignment horizontal="center" vertical="center"/>
    </xf>
    <xf numFmtId="3" fontId="4" fillId="0" borderId="5" xfId="3" applyNumberFormat="1" applyFont="1" applyFill="1" applyBorder="1" applyAlignment="1">
      <alignment horizontal="center" vertical="center"/>
    </xf>
    <xf numFmtId="3" fontId="4" fillId="0" borderId="73" xfId="3" applyNumberFormat="1" applyFont="1" applyFill="1" applyBorder="1" applyAlignment="1">
      <alignment horizontal="center" vertical="center"/>
    </xf>
    <xf numFmtId="3" fontId="4" fillId="0" borderId="32" xfId="3" applyNumberFormat="1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left" vertical="center"/>
    </xf>
    <xf numFmtId="168" fontId="4" fillId="0" borderId="6" xfId="4" applyNumberFormat="1" applyFont="1" applyFill="1" applyBorder="1" applyAlignment="1">
      <alignment horizontal="center" vertical="center"/>
    </xf>
    <xf numFmtId="3" fontId="96" fillId="0" borderId="6" xfId="0" applyNumberFormat="1" applyFont="1" applyBorder="1"/>
    <xf numFmtId="3" fontId="3" fillId="0" borderId="6" xfId="2" applyNumberFormat="1" applyFont="1" applyFill="1" applyBorder="1" applyAlignment="1">
      <alignment horizontal="left" vertical="center"/>
    </xf>
    <xf numFmtId="0" fontId="96" fillId="0" borderId="6" xfId="0" applyFont="1" applyBorder="1"/>
    <xf numFmtId="4" fontId="4" fillId="0" borderId="6" xfId="2" applyNumberFormat="1" applyFont="1" applyFill="1" applyBorder="1" applyAlignment="1">
      <alignment horizontal="left" vertical="center" wrapText="1"/>
    </xf>
    <xf numFmtId="168" fontId="4" fillId="0" borderId="6" xfId="4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0" fontId="0" fillId="0" borderId="6" xfId="0" applyFill="1" applyBorder="1"/>
    <xf numFmtId="166" fontId="3" fillId="43" borderId="6" xfId="2" applyNumberFormat="1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3" fontId="6" fillId="0" borderId="6" xfId="0" applyNumberFormat="1" applyFont="1" applyFill="1" applyBorder="1" applyAlignment="1">
      <alignment horizontal="center" vertical="center"/>
    </xf>
    <xf numFmtId="1" fontId="7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1" fontId="4" fillId="3" borderId="46" xfId="0" applyNumberFormat="1" applyFont="1" applyFill="1" applyBorder="1" applyAlignment="1">
      <alignment horizontal="center" vertical="center"/>
    </xf>
    <xf numFmtId="17" fontId="0" fillId="0" borderId="0" xfId="0" applyNumberFormat="1"/>
    <xf numFmtId="0" fontId="5" fillId="0" borderId="6" xfId="0" applyFont="1" applyBorder="1" applyAlignment="1">
      <alignment horizontal="center" vertical="center"/>
    </xf>
    <xf numFmtId="9" fontId="5" fillId="0" borderId="0" xfId="1" applyFont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/>
    </xf>
    <xf numFmtId="3" fontId="100" fillId="44" borderId="74" xfId="0" applyNumberFormat="1" applyFont="1" applyFill="1" applyBorder="1" applyAlignment="1">
      <alignment horizontal="center" vertical="center" wrapText="1" readingOrder="1"/>
    </xf>
    <xf numFmtId="3" fontId="4" fillId="0" borderId="0" xfId="0" applyNumberFormat="1" applyFont="1" applyFill="1" applyAlignment="1">
      <alignment horizontal="center" vertical="center"/>
    </xf>
    <xf numFmtId="9" fontId="74" fillId="0" borderId="0" xfId="1" applyFont="1" applyAlignment="1">
      <alignment horizontal="center"/>
    </xf>
    <xf numFmtId="3" fontId="4" fillId="3" borderId="6" xfId="2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" fontId="3" fillId="2" borderId="3" xfId="3" applyNumberFormat="1" applyFont="1" applyFill="1" applyBorder="1" applyAlignment="1">
      <alignment horizontal="center" vertical="center"/>
    </xf>
    <xf numFmtId="17" fontId="3" fillId="2" borderId="2" xfId="3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6" fontId="4" fillId="0" borderId="6" xfId="2" applyNumberFormat="1" applyFont="1" applyFill="1" applyBorder="1" applyAlignment="1">
      <alignment horizontal="center" vertical="center"/>
    </xf>
    <xf numFmtId="1" fontId="4" fillId="0" borderId="6" xfId="2" applyNumberFormat="1" applyFont="1" applyFill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64" fillId="0" borderId="6" xfId="0" applyNumberFormat="1" applyFont="1" applyBorder="1" applyAlignment="1">
      <alignment horizontal="center" vertical="center"/>
    </xf>
    <xf numFmtId="1" fontId="5" fillId="0" borderId="31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vertical="center"/>
    </xf>
    <xf numFmtId="3" fontId="5" fillId="0" borderId="31" xfId="0" applyNumberFormat="1" applyFont="1" applyBorder="1" applyAlignment="1">
      <alignment horizontal="center" vertical="center"/>
    </xf>
    <xf numFmtId="0" fontId="64" fillId="0" borderId="6" xfId="0" applyFont="1" applyBorder="1" applyAlignment="1">
      <alignment horizontal="center" vertical="center"/>
    </xf>
    <xf numFmtId="17" fontId="3" fillId="2" borderId="37" xfId="3" applyNumberFormat="1" applyFont="1" applyFill="1" applyBorder="1" applyAlignment="1">
      <alignment horizontal="center" vertical="center"/>
    </xf>
    <xf numFmtId="17" fontId="3" fillId="2" borderId="30" xfId="3" applyNumberFormat="1" applyFont="1" applyFill="1" applyBorder="1" applyAlignment="1">
      <alignment horizontal="center" vertical="center"/>
    </xf>
    <xf numFmtId="17" fontId="3" fillId="2" borderId="29" xfId="3" applyNumberFormat="1" applyFont="1" applyFill="1" applyBorder="1" applyAlignment="1">
      <alignment horizontal="center" vertical="center"/>
    </xf>
    <xf numFmtId="17" fontId="3" fillId="2" borderId="36" xfId="3" applyNumberFormat="1" applyFont="1" applyFill="1" applyBorder="1" applyAlignment="1">
      <alignment horizontal="center" vertical="center"/>
    </xf>
    <xf numFmtId="168" fontId="4" fillId="0" borderId="46" xfId="4" applyNumberFormat="1" applyFont="1" applyFill="1" applyBorder="1" applyAlignment="1">
      <alignment horizontal="center" vertical="center"/>
    </xf>
    <xf numFmtId="3" fontId="5" fillId="0" borderId="43" xfId="0" applyNumberFormat="1" applyFont="1" applyBorder="1" applyAlignment="1">
      <alignment horizontal="center" vertical="center"/>
    </xf>
    <xf numFmtId="3" fontId="5" fillId="0" borderId="28" xfId="0" applyNumberFormat="1" applyFont="1" applyBorder="1" applyAlignment="1">
      <alignment horizontal="center" vertical="center"/>
    </xf>
    <xf numFmtId="166" fontId="4" fillId="0" borderId="49" xfId="2" applyNumberFormat="1" applyFont="1" applyFill="1" applyBorder="1" applyAlignment="1">
      <alignment horizontal="left" vertical="center"/>
    </xf>
    <xf numFmtId="0" fontId="5" fillId="0" borderId="43" xfId="0" applyFont="1" applyBorder="1" applyAlignment="1">
      <alignment horizontal="center" vertical="center"/>
    </xf>
    <xf numFmtId="0" fontId="4" fillId="0" borderId="50" xfId="3" applyFont="1" applyBorder="1" applyAlignment="1">
      <alignment horizontal="left" vertical="center"/>
    </xf>
    <xf numFmtId="168" fontId="4" fillId="0" borderId="60" xfId="4" applyNumberFormat="1" applyFont="1" applyFill="1" applyBorder="1" applyAlignment="1">
      <alignment horizontal="center" vertical="center"/>
    </xf>
    <xf numFmtId="168" fontId="4" fillId="0" borderId="35" xfId="4" applyNumberFormat="1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" fontId="5" fillId="0" borderId="35" xfId="0" applyNumberFormat="1" applyFont="1" applyBorder="1" applyAlignment="1">
      <alignment horizontal="center" vertical="center"/>
    </xf>
    <xf numFmtId="0" fontId="65" fillId="0" borderId="0" xfId="0" applyFont="1" applyAlignment="1">
      <alignment horizontal="left" vertical="center" wrapText="1"/>
    </xf>
    <xf numFmtId="0" fontId="65" fillId="0" borderId="75" xfId="0" applyFont="1" applyBorder="1" applyAlignment="1">
      <alignment horizontal="center" vertical="center" wrapText="1" readingOrder="1"/>
    </xf>
    <xf numFmtId="1" fontId="65" fillId="0" borderId="75" xfId="0" applyNumberFormat="1" applyFont="1" applyBorder="1" applyAlignment="1">
      <alignment horizontal="center" vertical="center" wrapText="1" readingOrder="1"/>
    </xf>
    <xf numFmtId="1" fontId="65" fillId="45" borderId="75" xfId="0" applyNumberFormat="1" applyFont="1" applyFill="1" applyBorder="1" applyAlignment="1">
      <alignment horizontal="center" vertical="center" wrapText="1" readingOrder="1"/>
    </xf>
    <xf numFmtId="3" fontId="5" fillId="0" borderId="33" xfId="0" applyNumberFormat="1" applyFont="1" applyBorder="1" applyAlignment="1">
      <alignment horizontal="center" vertical="center"/>
    </xf>
    <xf numFmtId="3" fontId="5" fillId="0" borderId="35" xfId="0" applyNumberFormat="1" applyFont="1" applyBorder="1" applyAlignment="1">
      <alignment horizontal="center" vertical="center"/>
    </xf>
    <xf numFmtId="3" fontId="5" fillId="0" borderId="34" xfId="0" applyNumberFormat="1" applyFont="1" applyBorder="1" applyAlignment="1">
      <alignment horizontal="center" vertical="center"/>
    </xf>
    <xf numFmtId="17" fontId="3" fillId="2" borderId="68" xfId="3" applyNumberFormat="1" applyFont="1" applyFill="1" applyBorder="1" applyAlignment="1">
      <alignment horizontal="center" vertical="center"/>
    </xf>
    <xf numFmtId="168" fontId="4" fillId="0" borderId="50" xfId="4" applyNumberFormat="1" applyFont="1" applyFill="1" applyBorder="1" applyAlignment="1">
      <alignment horizontal="center" vertical="center"/>
    </xf>
    <xf numFmtId="166" fontId="4" fillId="0" borderId="46" xfId="2" applyNumberFormat="1" applyFont="1" applyFill="1" applyBorder="1" applyAlignment="1">
      <alignment horizontal="center"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1" fontId="5" fillId="0" borderId="35" xfId="0" applyNumberFormat="1" applyFont="1" applyFill="1" applyBorder="1" applyAlignment="1">
      <alignment horizontal="center" vertical="center"/>
    </xf>
    <xf numFmtId="166" fontId="4" fillId="0" borderId="52" xfId="2" applyNumberFormat="1" applyFont="1" applyFill="1" applyBorder="1" applyAlignment="1">
      <alignment horizontal="left" vertical="center"/>
    </xf>
    <xf numFmtId="0" fontId="5" fillId="0" borderId="53" xfId="0" applyFont="1" applyFill="1" applyBorder="1" applyAlignment="1">
      <alignment horizontal="left" vertical="center"/>
    </xf>
    <xf numFmtId="0" fontId="4" fillId="0" borderId="49" xfId="3" applyFont="1" applyFill="1" applyBorder="1" applyAlignment="1">
      <alignment horizontal="center" vertical="center"/>
    </xf>
    <xf numFmtId="166" fontId="4" fillId="0" borderId="49" xfId="2" applyNumberFormat="1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1" fontId="4" fillId="0" borderId="46" xfId="2" applyNumberFormat="1" applyFont="1" applyFill="1" applyBorder="1" applyAlignment="1">
      <alignment horizontal="center" vertical="center"/>
    </xf>
    <xf numFmtId="1" fontId="5" fillId="0" borderId="60" xfId="0" applyNumberFormat="1" applyFont="1" applyFill="1" applyBorder="1" applyAlignment="1">
      <alignment horizontal="center" vertical="center"/>
    </xf>
    <xf numFmtId="1" fontId="4" fillId="0" borderId="43" xfId="0" applyNumberFormat="1" applyFont="1" applyFill="1" applyBorder="1" applyAlignment="1">
      <alignment horizontal="center" vertical="center"/>
    </xf>
    <xf numFmtId="1" fontId="4" fillId="0" borderId="43" xfId="4" applyNumberFormat="1" applyFont="1" applyFill="1" applyBorder="1" applyAlignment="1">
      <alignment horizontal="center" vertical="center"/>
    </xf>
    <xf numFmtId="1" fontId="5" fillId="0" borderId="44" xfId="0" applyNumberFormat="1" applyFont="1" applyFill="1" applyBorder="1" applyAlignment="1">
      <alignment horizontal="center" vertical="center"/>
    </xf>
    <xf numFmtId="17" fontId="3" fillId="2" borderId="1" xfId="3" applyNumberFormat="1" applyFont="1" applyFill="1" applyBorder="1" applyAlignment="1">
      <alignment horizontal="center" vertical="center"/>
    </xf>
    <xf numFmtId="1" fontId="5" fillId="0" borderId="33" xfId="0" applyNumberFormat="1" applyFont="1" applyFill="1" applyBorder="1" applyAlignment="1">
      <alignment horizontal="center" vertical="center"/>
    </xf>
    <xf numFmtId="1" fontId="5" fillId="0" borderId="34" xfId="0" applyNumberFormat="1" applyFont="1" applyFill="1" applyBorder="1" applyAlignment="1">
      <alignment horizontal="center" vertical="center"/>
    </xf>
    <xf numFmtId="0" fontId="4" fillId="46" borderId="52" xfId="3" applyFont="1" applyFill="1" applyBorder="1" applyAlignment="1">
      <alignment horizontal="left" vertical="center"/>
    </xf>
    <xf numFmtId="0" fontId="4" fillId="46" borderId="49" xfId="3" applyFont="1" applyFill="1" applyBorder="1" applyAlignment="1">
      <alignment horizontal="center" vertical="center"/>
    </xf>
    <xf numFmtId="168" fontId="4" fillId="46" borderId="49" xfId="4" applyNumberFormat="1" applyFont="1" applyFill="1" applyBorder="1" applyAlignment="1">
      <alignment horizontal="center" vertical="center"/>
    </xf>
    <xf numFmtId="1" fontId="4" fillId="46" borderId="46" xfId="4" applyNumberFormat="1" applyFont="1" applyFill="1" applyBorder="1" applyAlignment="1">
      <alignment horizontal="center" vertical="center"/>
    </xf>
    <xf numFmtId="1" fontId="4" fillId="46" borderId="6" xfId="4" applyNumberFormat="1" applyFont="1" applyFill="1" applyBorder="1" applyAlignment="1">
      <alignment horizontal="center" vertical="center"/>
    </xf>
    <xf numFmtId="1" fontId="4" fillId="46" borderId="43" xfId="4" applyNumberFormat="1" applyFont="1" applyFill="1" applyBorder="1" applyAlignment="1">
      <alignment horizontal="center" vertical="center"/>
    </xf>
    <xf numFmtId="1" fontId="4" fillId="46" borderId="28" xfId="4" applyNumberFormat="1" applyFont="1" applyFill="1" applyBorder="1" applyAlignment="1">
      <alignment horizontal="center" vertical="center"/>
    </xf>
    <xf numFmtId="1" fontId="4" fillId="46" borderId="46" xfId="0" applyNumberFormat="1" applyFont="1" applyFill="1" applyBorder="1" applyAlignment="1">
      <alignment horizontal="center" vertical="center"/>
    </xf>
    <xf numFmtId="1" fontId="4" fillId="46" borderId="6" xfId="0" applyNumberFormat="1" applyFont="1" applyFill="1" applyBorder="1" applyAlignment="1">
      <alignment horizontal="center" vertical="center"/>
    </xf>
    <xf numFmtId="1" fontId="4" fillId="46" borderId="49" xfId="3" applyNumberFormat="1" applyFont="1" applyFill="1" applyBorder="1" applyAlignment="1">
      <alignment horizontal="center" vertical="center"/>
    </xf>
    <xf numFmtId="1" fontId="4" fillId="46" borderId="46" xfId="3" applyNumberFormat="1" applyFont="1" applyFill="1" applyBorder="1" applyAlignment="1">
      <alignment horizontal="center" vertical="center"/>
    </xf>
    <xf numFmtId="1" fontId="4" fillId="46" borderId="6" xfId="3" applyNumberFormat="1" applyFont="1" applyFill="1" applyBorder="1" applyAlignment="1">
      <alignment horizontal="center" vertical="center"/>
    </xf>
    <xf numFmtId="1" fontId="4" fillId="46" borderId="43" xfId="3" applyNumberFormat="1" applyFont="1" applyFill="1" applyBorder="1" applyAlignment="1">
      <alignment horizontal="center" vertical="center"/>
    </xf>
    <xf numFmtId="1" fontId="4" fillId="46" borderId="28" xfId="3" applyNumberFormat="1" applyFont="1" applyFill="1" applyBorder="1" applyAlignment="1">
      <alignment horizontal="center" vertical="center"/>
    </xf>
    <xf numFmtId="166" fontId="4" fillId="46" borderId="52" xfId="2" applyNumberFormat="1" applyFont="1" applyFill="1" applyBorder="1" applyAlignment="1">
      <alignment horizontal="left" vertical="center"/>
    </xf>
    <xf numFmtId="166" fontId="4" fillId="46" borderId="49" xfId="2" applyNumberFormat="1" applyFont="1" applyFill="1" applyBorder="1" applyAlignment="1">
      <alignment horizontal="center" vertical="center"/>
    </xf>
    <xf numFmtId="1" fontId="4" fillId="46" borderId="46" xfId="2" applyNumberFormat="1" applyFont="1" applyFill="1" applyBorder="1" applyAlignment="1">
      <alignment horizontal="center" vertical="center"/>
    </xf>
    <xf numFmtId="1" fontId="4" fillId="46" borderId="6" xfId="2" applyNumberFormat="1" applyFont="1" applyFill="1" applyBorder="1" applyAlignment="1">
      <alignment horizontal="center" vertical="center"/>
    </xf>
    <xf numFmtId="1" fontId="4" fillId="46" borderId="43" xfId="0" applyNumberFormat="1" applyFont="1" applyFill="1" applyBorder="1" applyAlignment="1">
      <alignment horizontal="center" vertical="center"/>
    </xf>
    <xf numFmtId="1" fontId="4" fillId="46" borderId="28" xfId="0" applyNumberFormat="1" applyFont="1" applyFill="1" applyBorder="1" applyAlignment="1">
      <alignment horizontal="center" vertical="center"/>
    </xf>
    <xf numFmtId="168" fontId="4" fillId="46" borderId="6" xfId="4" applyNumberFormat="1" applyFont="1" applyFill="1" applyBorder="1" applyAlignment="1">
      <alignment horizontal="center" vertical="center"/>
    </xf>
    <xf numFmtId="166" fontId="4" fillId="46" borderId="46" xfId="2" applyNumberFormat="1" applyFont="1" applyFill="1" applyBorder="1" applyAlignment="1">
      <alignment horizontal="center" vertical="center"/>
    </xf>
    <xf numFmtId="166" fontId="4" fillId="46" borderId="6" xfId="2" applyNumberFormat="1" applyFont="1" applyFill="1" applyBorder="1" applyAlignment="1">
      <alignment horizontal="center" vertical="center"/>
    </xf>
    <xf numFmtId="0" fontId="5" fillId="46" borderId="6" xfId="0" applyFont="1" applyFill="1" applyBorder="1" applyAlignment="1">
      <alignment horizontal="center" vertical="center"/>
    </xf>
    <xf numFmtId="3" fontId="5" fillId="46" borderId="6" xfId="0" applyNumberFormat="1" applyFont="1" applyFill="1" applyBorder="1" applyAlignment="1">
      <alignment horizontal="center" vertical="center"/>
    </xf>
    <xf numFmtId="1" fontId="5" fillId="46" borderId="35" xfId="0" applyNumberFormat="1" applyFont="1" applyFill="1" applyBorder="1" applyAlignment="1">
      <alignment horizontal="center" vertical="center"/>
    </xf>
    <xf numFmtId="168" fontId="4" fillId="46" borderId="46" xfId="4" applyNumberFormat="1" applyFont="1" applyFill="1" applyBorder="1" applyAlignment="1">
      <alignment horizontal="center" vertical="center"/>
    </xf>
    <xf numFmtId="1" fontId="5" fillId="46" borderId="60" xfId="0" applyNumberFormat="1" applyFont="1" applyFill="1" applyBorder="1" applyAlignment="1">
      <alignment horizontal="center" vertical="center"/>
    </xf>
    <xf numFmtId="0" fontId="5" fillId="46" borderId="50" xfId="0" applyFont="1" applyFill="1" applyBorder="1" applyAlignment="1">
      <alignment vertical="center"/>
    </xf>
    <xf numFmtId="0" fontId="4" fillId="0" borderId="55" xfId="3" applyFont="1" applyFill="1" applyBorder="1" applyAlignment="1">
      <alignment horizontal="left" vertical="center"/>
    </xf>
    <xf numFmtId="0" fontId="4" fillId="0" borderId="76" xfId="3" applyFont="1" applyFill="1" applyBorder="1" applyAlignment="1">
      <alignment horizontal="center" vertical="center"/>
    </xf>
    <xf numFmtId="168" fontId="4" fillId="0" borderId="76" xfId="4" applyNumberFormat="1" applyFont="1" applyFill="1" applyBorder="1" applyAlignment="1">
      <alignment horizontal="center" vertical="center"/>
    </xf>
    <xf numFmtId="1" fontId="4" fillId="0" borderId="77" xfId="4" applyNumberFormat="1" applyFont="1" applyFill="1" applyBorder="1" applyAlignment="1">
      <alignment horizontal="center" vertical="center"/>
    </xf>
    <xf numFmtId="1" fontId="4" fillId="0" borderId="26" xfId="4" applyNumberFormat="1" applyFont="1" applyFill="1" applyBorder="1" applyAlignment="1">
      <alignment horizontal="center" vertical="center"/>
    </xf>
    <xf numFmtId="1" fontId="4" fillId="0" borderId="26" xfId="0" applyNumberFormat="1" applyFont="1" applyFill="1" applyBorder="1" applyAlignment="1">
      <alignment horizontal="center" vertical="center"/>
    </xf>
    <xf numFmtId="1" fontId="4" fillId="0" borderId="54" xfId="0" applyNumberFormat="1" applyFont="1" applyFill="1" applyBorder="1" applyAlignment="1">
      <alignment horizontal="center" vertical="center"/>
    </xf>
    <xf numFmtId="166" fontId="3" fillId="2" borderId="58" xfId="2" applyNumberFormat="1" applyFont="1" applyFill="1" applyBorder="1" applyAlignment="1">
      <alignment horizontal="left" vertical="center"/>
    </xf>
    <xf numFmtId="0" fontId="3" fillId="2" borderId="11" xfId="3" applyFont="1" applyFill="1" applyBorder="1" applyAlignment="1">
      <alignment horizontal="center" vertical="center"/>
    </xf>
    <xf numFmtId="17" fontId="3" fillId="2" borderId="67" xfId="3" applyNumberFormat="1" applyFont="1" applyFill="1" applyBorder="1" applyAlignment="1">
      <alignment horizontal="center" vertical="center"/>
    </xf>
    <xf numFmtId="17" fontId="3" fillId="2" borderId="62" xfId="3" applyNumberFormat="1" applyFont="1" applyFill="1" applyBorder="1" applyAlignment="1">
      <alignment horizontal="center" vertical="center"/>
    </xf>
    <xf numFmtId="17" fontId="3" fillId="2" borderId="66" xfId="3" applyNumberFormat="1" applyFont="1" applyFill="1" applyBorder="1" applyAlignment="1">
      <alignment horizontal="center" vertical="center"/>
    </xf>
    <xf numFmtId="17" fontId="3" fillId="2" borderId="61" xfId="3" applyNumberFormat="1" applyFont="1" applyFill="1" applyBorder="1" applyAlignment="1">
      <alignment horizontal="center" vertical="center"/>
    </xf>
    <xf numFmtId="17" fontId="3" fillId="2" borderId="65" xfId="3" applyNumberFormat="1" applyFont="1" applyFill="1" applyBorder="1" applyAlignment="1">
      <alignment horizontal="center" vertical="center"/>
    </xf>
    <xf numFmtId="168" fontId="4" fillId="46" borderId="76" xfId="4" applyNumberFormat="1" applyFont="1" applyFill="1" applyBorder="1" applyAlignment="1">
      <alignment horizontal="center" vertical="center"/>
    </xf>
    <xf numFmtId="1" fontId="4" fillId="46" borderId="77" xfId="4" applyNumberFormat="1" applyFont="1" applyFill="1" applyBorder="1" applyAlignment="1">
      <alignment horizontal="center" vertical="center"/>
    </xf>
    <xf numFmtId="1" fontId="4" fillId="46" borderId="26" xfId="4" applyNumberFormat="1" applyFont="1" applyFill="1" applyBorder="1" applyAlignment="1">
      <alignment horizontal="center" vertical="center"/>
    </xf>
    <xf numFmtId="0" fontId="4" fillId="46" borderId="49" xfId="3" applyFont="1" applyFill="1" applyBorder="1" applyAlignment="1">
      <alignment horizontal="left" vertical="center"/>
    </xf>
    <xf numFmtId="3" fontId="4" fillId="46" borderId="6" xfId="4" applyNumberFormat="1" applyFont="1" applyFill="1" applyBorder="1" applyAlignment="1">
      <alignment horizontal="center" vertical="center"/>
    </xf>
    <xf numFmtId="3" fontId="5" fillId="46" borderId="43" xfId="0" applyNumberFormat="1" applyFont="1" applyFill="1" applyBorder="1" applyAlignment="1">
      <alignment horizontal="center" vertical="center"/>
    </xf>
    <xf numFmtId="3" fontId="5" fillId="46" borderId="28" xfId="0" applyNumberFormat="1" applyFont="1" applyFill="1" applyBorder="1" applyAlignment="1">
      <alignment horizontal="center" vertical="center"/>
    </xf>
    <xf numFmtId="3" fontId="4" fillId="46" borderId="6" xfId="3" applyNumberFormat="1" applyFont="1" applyFill="1" applyBorder="1" applyAlignment="1">
      <alignment horizontal="center" vertical="center"/>
    </xf>
    <xf numFmtId="3" fontId="4" fillId="46" borderId="6" xfId="0" applyNumberFormat="1" applyFont="1" applyFill="1" applyBorder="1" applyAlignment="1">
      <alignment horizontal="center" vertical="center"/>
    </xf>
    <xf numFmtId="0" fontId="5" fillId="46" borderId="49" xfId="0" applyFont="1" applyFill="1" applyBorder="1" applyAlignment="1">
      <alignment horizontal="left" vertical="center"/>
    </xf>
    <xf numFmtId="0" fontId="5" fillId="46" borderId="49" xfId="0" applyFont="1" applyFill="1" applyBorder="1" applyAlignment="1">
      <alignment horizontal="center" vertical="center"/>
    </xf>
    <xf numFmtId="0" fontId="5" fillId="46" borderId="49" xfId="0" applyFont="1" applyFill="1" applyBorder="1" applyAlignment="1">
      <alignment vertical="center"/>
    </xf>
    <xf numFmtId="0" fontId="5" fillId="46" borderId="46" xfId="0" applyFont="1" applyFill="1" applyBorder="1" applyAlignment="1">
      <alignment horizontal="center" vertical="center"/>
    </xf>
    <xf numFmtId="1" fontId="5" fillId="46" borderId="6" xfId="0" applyNumberFormat="1" applyFont="1" applyFill="1" applyBorder="1" applyAlignment="1">
      <alignment horizontal="center" vertical="center"/>
    </xf>
    <xf numFmtId="1" fontId="64" fillId="0" borderId="43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46" borderId="31" xfId="4" applyNumberFormat="1" applyFont="1" applyFill="1" applyBorder="1" applyAlignment="1">
      <alignment horizontal="center" vertical="center"/>
    </xf>
    <xf numFmtId="1" fontId="4" fillId="46" borderId="31" xfId="3" applyNumberFormat="1" applyFont="1" applyFill="1" applyBorder="1" applyAlignment="1">
      <alignment horizontal="center" vertical="center"/>
    </xf>
    <xf numFmtId="1" fontId="4" fillId="46" borderId="31" xfId="0" applyNumberFormat="1" applyFont="1" applyFill="1" applyBorder="1" applyAlignment="1">
      <alignment horizontal="center" vertical="center"/>
    </xf>
    <xf numFmtId="1" fontId="64" fillId="0" borderId="28" xfId="0" applyNumberFormat="1" applyFont="1" applyBorder="1" applyAlignment="1">
      <alignment horizontal="center" vertical="center"/>
    </xf>
    <xf numFmtId="0" fontId="4" fillId="46" borderId="78" xfId="3" applyFont="1" applyFill="1" applyBorder="1" applyAlignment="1">
      <alignment horizontal="center" vertical="center"/>
    </xf>
    <xf numFmtId="0" fontId="4" fillId="46" borderId="40" xfId="3" applyFont="1" applyFill="1" applyBorder="1" applyAlignment="1">
      <alignment horizontal="center" vertical="center"/>
    </xf>
    <xf numFmtId="166" fontId="4" fillId="0" borderId="40" xfId="2" applyNumberFormat="1" applyFont="1" applyFill="1" applyBorder="1" applyAlignment="1">
      <alignment horizontal="center" vertical="center"/>
    </xf>
    <xf numFmtId="0" fontId="5" fillId="46" borderId="64" xfId="0" applyFont="1" applyFill="1" applyBorder="1" applyAlignment="1">
      <alignment horizontal="center" vertical="center"/>
    </xf>
    <xf numFmtId="166" fontId="3" fillId="2" borderId="29" xfId="2" applyNumberFormat="1" applyFont="1" applyFill="1" applyBorder="1" applyAlignment="1">
      <alignment horizontal="left" vertical="center"/>
    </xf>
    <xf numFmtId="0" fontId="4" fillId="46" borderId="48" xfId="3" applyFont="1" applyFill="1" applyBorder="1" applyAlignment="1">
      <alignment horizontal="left" vertical="center"/>
    </xf>
    <xf numFmtId="166" fontId="4" fillId="46" borderId="49" xfId="2" applyNumberFormat="1" applyFont="1" applyFill="1" applyBorder="1" applyAlignment="1">
      <alignment horizontal="left" vertical="center"/>
    </xf>
    <xf numFmtId="0" fontId="5" fillId="46" borderId="50" xfId="0" applyFont="1" applyFill="1" applyBorder="1" applyAlignment="1">
      <alignment horizontal="left" vertical="center"/>
    </xf>
    <xf numFmtId="3" fontId="5" fillId="46" borderId="31" xfId="0" applyNumberFormat="1" applyFont="1" applyFill="1" applyBorder="1" applyAlignment="1">
      <alignment horizontal="center" vertical="center"/>
    </xf>
    <xf numFmtId="0" fontId="4" fillId="0" borderId="76" xfId="3" applyFont="1" applyBorder="1" applyAlignment="1">
      <alignment horizontal="left" vertical="center"/>
    </xf>
    <xf numFmtId="0" fontId="4" fillId="0" borderId="76" xfId="3" applyFont="1" applyBorder="1" applyAlignment="1">
      <alignment horizontal="center" vertical="center"/>
    </xf>
    <xf numFmtId="168" fontId="4" fillId="0" borderId="77" xfId="4" applyNumberFormat="1" applyFont="1" applyFill="1" applyBorder="1" applyAlignment="1">
      <alignment horizontal="center" vertical="center"/>
    </xf>
    <xf numFmtId="168" fontId="4" fillId="0" borderId="26" xfId="4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3" fontId="5" fillId="0" borderId="26" xfId="0" applyNumberFormat="1" applyFont="1" applyBorder="1" applyAlignment="1">
      <alignment horizontal="center" vertical="center"/>
    </xf>
    <xf numFmtId="3" fontId="5" fillId="0" borderId="54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3" fontId="5" fillId="0" borderId="38" xfId="0" applyNumberFormat="1" applyFont="1" applyBorder="1" applyAlignment="1">
      <alignment horizontal="center" vertical="center"/>
    </xf>
    <xf numFmtId="166" fontId="3" fillId="2" borderId="11" xfId="2" applyNumberFormat="1" applyFont="1" applyFill="1" applyBorder="1" applyAlignment="1">
      <alignment horizontal="left" vertical="center"/>
    </xf>
    <xf numFmtId="17" fontId="3" fillId="2" borderId="6" xfId="3" applyNumberFormat="1" applyFont="1" applyFill="1" applyBorder="1" applyAlignment="1">
      <alignment horizontal="center" vertical="center"/>
    </xf>
    <xf numFmtId="1" fontId="4" fillId="0" borderId="33" xfId="0" applyNumberFormat="1" applyFont="1" applyFill="1" applyBorder="1" applyAlignment="1">
      <alignment horizontal="center" vertical="center"/>
    </xf>
    <xf numFmtId="1" fontId="4" fillId="0" borderId="35" xfId="0" applyNumberFormat="1" applyFont="1" applyFill="1" applyBorder="1" applyAlignment="1">
      <alignment horizontal="center" vertical="center"/>
    </xf>
    <xf numFmtId="1" fontId="4" fillId="0" borderId="34" xfId="0" applyNumberFormat="1" applyFont="1" applyFill="1" applyBorder="1" applyAlignment="1">
      <alignment horizontal="center" vertical="center"/>
    </xf>
    <xf numFmtId="1" fontId="4" fillId="46" borderId="54" xfId="4" applyNumberFormat="1" applyFont="1" applyFill="1" applyBorder="1" applyAlignment="1">
      <alignment horizontal="center" vertical="center"/>
    </xf>
    <xf numFmtId="0" fontId="5" fillId="46" borderId="43" xfId="0" applyFont="1" applyFill="1" applyBorder="1" applyAlignment="1">
      <alignment horizontal="center" vertical="center"/>
    </xf>
    <xf numFmtId="1" fontId="5" fillId="46" borderId="44" xfId="0" applyNumberFormat="1" applyFont="1" applyFill="1" applyBorder="1" applyAlignment="1">
      <alignment horizontal="center" vertical="center"/>
    </xf>
    <xf numFmtId="1" fontId="4" fillId="46" borderId="1" xfId="4" applyNumberFormat="1" applyFont="1" applyFill="1" applyBorder="1" applyAlignment="1">
      <alignment horizontal="center" vertical="center"/>
    </xf>
    <xf numFmtId="1" fontId="4" fillId="46" borderId="3" xfId="4" applyNumberFormat="1" applyFont="1" applyFill="1" applyBorder="1" applyAlignment="1">
      <alignment horizontal="center" vertical="center"/>
    </xf>
    <xf numFmtId="1" fontId="4" fillId="46" borderId="2" xfId="4" applyNumberFormat="1" applyFont="1" applyFill="1" applyBorder="1" applyAlignment="1">
      <alignment horizontal="center" vertical="center"/>
    </xf>
    <xf numFmtId="1" fontId="5" fillId="46" borderId="28" xfId="0" applyNumberFormat="1" applyFont="1" applyFill="1" applyBorder="1" applyAlignment="1">
      <alignment horizontal="center" vertical="center"/>
    </xf>
    <xf numFmtId="1" fontId="5" fillId="46" borderId="31" xfId="0" applyNumberFormat="1" applyFont="1" applyFill="1" applyBorder="1" applyAlignment="1">
      <alignment horizontal="center" vertical="center"/>
    </xf>
    <xf numFmtId="1" fontId="5" fillId="46" borderId="33" xfId="0" applyNumberFormat="1" applyFont="1" applyFill="1" applyBorder="1" applyAlignment="1">
      <alignment horizontal="center" vertical="center"/>
    </xf>
    <xf numFmtId="1" fontId="5" fillId="46" borderId="34" xfId="0" applyNumberFormat="1" applyFont="1" applyFill="1" applyBorder="1" applyAlignment="1">
      <alignment horizontal="center" vertical="center"/>
    </xf>
    <xf numFmtId="0" fontId="64" fillId="0" borderId="43" xfId="0" applyFont="1" applyBorder="1" applyAlignment="1">
      <alignment horizontal="center" vertical="center"/>
    </xf>
    <xf numFmtId="1" fontId="5" fillId="46" borderId="43" xfId="0" applyNumberFormat="1" applyFont="1" applyFill="1" applyBorder="1" applyAlignment="1">
      <alignment horizontal="center" vertical="center"/>
    </xf>
    <xf numFmtId="0" fontId="4" fillId="0" borderId="52" xfId="3" applyFont="1" applyBorder="1" applyAlignment="1">
      <alignment horizontal="center" vertical="center"/>
    </xf>
    <xf numFmtId="1" fontId="4" fillId="0" borderId="52" xfId="3" applyNumberFormat="1" applyFont="1" applyBorder="1" applyAlignment="1">
      <alignment horizontal="center" vertical="center"/>
    </xf>
    <xf numFmtId="4" fontId="7" fillId="46" borderId="52" xfId="2" applyNumberFormat="1" applyFont="1" applyFill="1" applyBorder="1" applyAlignment="1">
      <alignment horizontal="left" vertical="center"/>
    </xf>
    <xf numFmtId="168" fontId="7" fillId="46" borderId="28" xfId="4" applyNumberFormat="1" applyFont="1" applyFill="1" applyBorder="1" applyAlignment="1">
      <alignment horizontal="center" vertical="center"/>
    </xf>
    <xf numFmtId="3" fontId="7" fillId="46" borderId="6" xfId="2" applyNumberFormat="1" applyFont="1" applyFill="1" applyBorder="1" applyAlignment="1">
      <alignment horizontal="center" vertical="center"/>
    </xf>
    <xf numFmtId="0" fontId="7" fillId="46" borderId="52" xfId="3" applyFont="1" applyFill="1" applyBorder="1" applyAlignment="1">
      <alignment horizontal="left" vertical="center"/>
    </xf>
    <xf numFmtId="1" fontId="7" fillId="46" borderId="6" xfId="1" applyNumberFormat="1" applyFont="1" applyFill="1" applyBorder="1" applyAlignment="1">
      <alignment horizontal="center" vertical="center"/>
    </xf>
    <xf numFmtId="0" fontId="3" fillId="2" borderId="57" xfId="3" applyFont="1" applyFill="1" applyBorder="1" applyAlignment="1">
      <alignment horizontal="center" vertical="center"/>
    </xf>
    <xf numFmtId="166" fontId="3" fillId="2" borderId="52" xfId="2" applyNumberFormat="1" applyFont="1" applyFill="1" applyBorder="1" applyAlignment="1">
      <alignment horizontal="center" vertical="center"/>
    </xf>
    <xf numFmtId="168" fontId="7" fillId="46" borderId="52" xfId="4" applyNumberFormat="1" applyFont="1" applyFill="1" applyBorder="1" applyAlignment="1">
      <alignment horizontal="center" vertical="center"/>
    </xf>
    <xf numFmtId="1" fontId="4" fillId="0" borderId="6" xfId="3" applyNumberFormat="1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3" fontId="4" fillId="42" borderId="6" xfId="4" applyNumberFormat="1" applyFont="1" applyFill="1" applyBorder="1" applyAlignment="1">
      <alignment horizontal="center" vertical="center"/>
    </xf>
    <xf numFmtId="0" fontId="4" fillId="0" borderId="28" xfId="3" applyFont="1" applyBorder="1" applyAlignment="1">
      <alignment horizontal="center" vertical="center"/>
    </xf>
    <xf numFmtId="168" fontId="7" fillId="46" borderId="33" xfId="4" applyNumberFormat="1" applyFont="1" applyFill="1" applyBorder="1" applyAlignment="1">
      <alignment horizontal="center" vertical="center"/>
    </xf>
    <xf numFmtId="3" fontId="7" fillId="46" borderId="35" xfId="2" applyNumberFormat="1" applyFont="1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0" borderId="6" xfId="2" applyNumberFormat="1" applyFont="1" applyFill="1" applyBorder="1" applyAlignment="1">
      <alignment horizontal="center" vertical="center"/>
    </xf>
    <xf numFmtId="3" fontId="6" fillId="46" borderId="6" xfId="2" applyNumberFormat="1" applyFont="1" applyFill="1" applyBorder="1" applyAlignment="1">
      <alignment horizontal="center" vertical="center"/>
    </xf>
    <xf numFmtId="3" fontId="5" fillId="0" borderId="6" xfId="1" applyNumberFormat="1" applyFont="1" applyFill="1" applyBorder="1" applyAlignment="1">
      <alignment horizontal="center" vertical="center"/>
    </xf>
    <xf numFmtId="1" fontId="6" fillId="46" borderId="6" xfId="1" applyNumberFormat="1" applyFont="1" applyFill="1" applyBorder="1" applyAlignment="1">
      <alignment horizontal="center" vertical="center"/>
    </xf>
    <xf numFmtId="1" fontId="5" fillId="0" borderId="6" xfId="4" applyNumberFormat="1" applyFont="1" applyFill="1" applyBorder="1" applyAlignment="1">
      <alignment horizontal="center" vertical="center"/>
    </xf>
    <xf numFmtId="1" fontId="5" fillId="0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90" fillId="0" borderId="6" xfId="0" applyFont="1" applyBorder="1" applyAlignment="1">
      <alignment horizontal="center" vertical="center" wrapText="1" readingOrder="1"/>
    </xf>
    <xf numFmtId="0" fontId="0" fillId="0" borderId="40" xfId="0" applyBorder="1" applyAlignment="1">
      <alignment horizontal="center" vertical="center" wrapText="1"/>
    </xf>
    <xf numFmtId="0" fontId="73" fillId="0" borderId="6" xfId="0" applyFont="1" applyBorder="1" applyAlignment="1">
      <alignment horizontal="center" vertical="center" wrapText="1"/>
    </xf>
    <xf numFmtId="0" fontId="73" fillId="0" borderId="6" xfId="0" applyFont="1" applyBorder="1" applyAlignment="1">
      <alignment horizontal="center" vertical="center"/>
    </xf>
    <xf numFmtId="0" fontId="73" fillId="0" borderId="6" xfId="0" applyFont="1" applyBorder="1" applyAlignment="1">
      <alignment horizontal="center" wrapText="1"/>
    </xf>
    <xf numFmtId="0" fontId="73" fillId="0" borderId="6" xfId="0" applyFont="1" applyBorder="1" applyAlignment="1">
      <alignment horizontal="center"/>
    </xf>
    <xf numFmtId="0" fontId="73" fillId="0" borderId="6" xfId="0" applyFont="1" applyBorder="1" applyAlignment="1">
      <alignment horizontal="center" vertical="top" wrapText="1"/>
    </xf>
    <xf numFmtId="0" fontId="88" fillId="41" borderId="6" xfId="0" applyFont="1" applyFill="1" applyBorder="1" applyAlignment="1">
      <alignment horizontal="center" vertical="center" wrapText="1" readingOrder="1"/>
    </xf>
    <xf numFmtId="0" fontId="69" fillId="41" borderId="6" xfId="0" applyFont="1" applyFill="1" applyBorder="1" applyAlignment="1">
      <alignment vertical="center" wrapText="1"/>
    </xf>
    <xf numFmtId="0" fontId="89" fillId="41" borderId="6" xfId="0" applyFont="1" applyFill="1" applyBorder="1" applyAlignment="1">
      <alignment horizontal="center" vertical="center" wrapText="1" readingOrder="1"/>
    </xf>
  </cellXfs>
  <cellStyles count="290">
    <cellStyle name="?" xfId="5" xr:uid="{00000000-0005-0000-0000-000000000000}"/>
    <cellStyle name="_Expansion Projects" xfId="6" xr:uid="{00000000-0005-0000-0000-000001000000}"/>
    <cellStyle name="=C:\WINNT35\SYSTEM32\COMMAND.COM" xfId="7" xr:uid="{00000000-0005-0000-0000-000002000000}"/>
    <cellStyle name="20% - Accent1 2" xfId="8" xr:uid="{00000000-0005-0000-0000-000003000000}"/>
    <cellStyle name="20% - Accent2 2" xfId="9" xr:uid="{00000000-0005-0000-0000-000004000000}"/>
    <cellStyle name="20% - Accent3 2" xfId="10" xr:uid="{00000000-0005-0000-0000-000005000000}"/>
    <cellStyle name="20% - Accent4 2" xfId="11" xr:uid="{00000000-0005-0000-0000-000006000000}"/>
    <cellStyle name="20% - Accent5 2" xfId="12" xr:uid="{00000000-0005-0000-0000-000007000000}"/>
    <cellStyle name="20% - Accent6 2" xfId="13" xr:uid="{00000000-0005-0000-0000-000008000000}"/>
    <cellStyle name="40% - Accent1 2" xfId="14" xr:uid="{00000000-0005-0000-0000-000009000000}"/>
    <cellStyle name="40% - Accent2 2" xfId="15" xr:uid="{00000000-0005-0000-0000-00000A000000}"/>
    <cellStyle name="40% - Accent3 2" xfId="16" xr:uid="{00000000-0005-0000-0000-00000B000000}"/>
    <cellStyle name="40% - Accent4 2" xfId="17" xr:uid="{00000000-0005-0000-0000-00000C000000}"/>
    <cellStyle name="40% - Accent5 2" xfId="18" xr:uid="{00000000-0005-0000-0000-00000D000000}"/>
    <cellStyle name="40% - Accent6 2" xfId="19" xr:uid="{00000000-0005-0000-0000-00000E000000}"/>
    <cellStyle name="60% - Accent1 2" xfId="20" xr:uid="{00000000-0005-0000-0000-00000F000000}"/>
    <cellStyle name="60% - Accent2 2" xfId="21" xr:uid="{00000000-0005-0000-0000-000010000000}"/>
    <cellStyle name="60% - Accent3 2" xfId="22" xr:uid="{00000000-0005-0000-0000-000011000000}"/>
    <cellStyle name="60% - Accent4 2" xfId="23" xr:uid="{00000000-0005-0000-0000-000012000000}"/>
    <cellStyle name="60% - Accent5 2" xfId="24" xr:uid="{00000000-0005-0000-0000-000013000000}"/>
    <cellStyle name="60% - Accent6 2" xfId="25" xr:uid="{00000000-0005-0000-0000-000014000000}"/>
    <cellStyle name="75" xfId="26" xr:uid="{00000000-0005-0000-0000-000015000000}"/>
    <cellStyle name="Accent1 2" xfId="27" xr:uid="{00000000-0005-0000-0000-000016000000}"/>
    <cellStyle name="Accent2 2" xfId="28" xr:uid="{00000000-0005-0000-0000-000017000000}"/>
    <cellStyle name="Accent3 2" xfId="29" xr:uid="{00000000-0005-0000-0000-000018000000}"/>
    <cellStyle name="Accent4 2" xfId="30" xr:uid="{00000000-0005-0000-0000-000019000000}"/>
    <cellStyle name="Accent5 2" xfId="31" xr:uid="{00000000-0005-0000-0000-00001A000000}"/>
    <cellStyle name="Accent6 2" xfId="32" xr:uid="{00000000-0005-0000-0000-00001B000000}"/>
    <cellStyle name="ÅëÈ­ [0]_±âÅ¸" xfId="33" xr:uid="{00000000-0005-0000-0000-00001C000000}"/>
    <cellStyle name="ÅëÈ­_±âÅ¸" xfId="34" xr:uid="{00000000-0005-0000-0000-00001D000000}"/>
    <cellStyle name="ANCLAS,REZONES Y SUS PARTES,DE FUNDICION,DE HIERRO O DE ACERO" xfId="35" xr:uid="{00000000-0005-0000-0000-00001E000000}"/>
    <cellStyle name="Arial6Bold" xfId="36" xr:uid="{00000000-0005-0000-0000-00001F000000}"/>
    <cellStyle name="Arial8Bold" xfId="37" xr:uid="{00000000-0005-0000-0000-000020000000}"/>
    <cellStyle name="Arial8Italic" xfId="38" xr:uid="{00000000-0005-0000-0000-000021000000}"/>
    <cellStyle name="ArialNormal" xfId="39" xr:uid="{00000000-0005-0000-0000-000022000000}"/>
    <cellStyle name="ÄÞ¸¶ [0]_±âÅ¸" xfId="40" xr:uid="{00000000-0005-0000-0000-000023000000}"/>
    <cellStyle name="ÄÞ¸¶_±âÅ¸" xfId="41" xr:uid="{00000000-0005-0000-0000-000024000000}"/>
    <cellStyle name="Bad 2" xfId="42" xr:uid="{00000000-0005-0000-0000-000025000000}"/>
    <cellStyle name="Blue" xfId="43" xr:uid="{00000000-0005-0000-0000-000026000000}"/>
    <cellStyle name="Ç¥ÁØ_¿¬°£´©°è¿¹»ó" xfId="44" xr:uid="{00000000-0005-0000-0000-000027000000}"/>
    <cellStyle name="Calc Currency (0)" xfId="45" xr:uid="{00000000-0005-0000-0000-000028000000}"/>
    <cellStyle name="Calc Currency (2)" xfId="46" xr:uid="{00000000-0005-0000-0000-000029000000}"/>
    <cellStyle name="Calc Percent (0)" xfId="47" xr:uid="{00000000-0005-0000-0000-00002A000000}"/>
    <cellStyle name="Calc Percent (1)" xfId="48" xr:uid="{00000000-0005-0000-0000-00002B000000}"/>
    <cellStyle name="Calc Percent (2)" xfId="49" xr:uid="{00000000-0005-0000-0000-00002C000000}"/>
    <cellStyle name="Calc Units (0)" xfId="50" xr:uid="{00000000-0005-0000-0000-00002D000000}"/>
    <cellStyle name="Calc Units (1)" xfId="51" xr:uid="{00000000-0005-0000-0000-00002E000000}"/>
    <cellStyle name="Calc Units (2)" xfId="52" xr:uid="{00000000-0005-0000-0000-00002F000000}"/>
    <cellStyle name="Calculation 2" xfId="53" xr:uid="{00000000-0005-0000-0000-000030000000}"/>
    <cellStyle name="Changeable" xfId="54" xr:uid="{00000000-0005-0000-0000-000031000000}"/>
    <cellStyle name="Check Cell 2" xfId="55" xr:uid="{00000000-0005-0000-0000-000032000000}"/>
    <cellStyle name="ColHeading" xfId="56" xr:uid="{00000000-0005-0000-0000-000033000000}"/>
    <cellStyle name="Comma  - Style1" xfId="57" xr:uid="{00000000-0005-0000-0000-000035000000}"/>
    <cellStyle name="Comma  - Style2" xfId="58" xr:uid="{00000000-0005-0000-0000-000036000000}"/>
    <cellStyle name="Comma  - Style3" xfId="59" xr:uid="{00000000-0005-0000-0000-000037000000}"/>
    <cellStyle name="Comma  - Style4" xfId="60" xr:uid="{00000000-0005-0000-0000-000038000000}"/>
    <cellStyle name="Comma  - Style5" xfId="61" xr:uid="{00000000-0005-0000-0000-000039000000}"/>
    <cellStyle name="Comma  - Style6" xfId="62" xr:uid="{00000000-0005-0000-0000-00003A000000}"/>
    <cellStyle name="Comma  - Style7" xfId="63" xr:uid="{00000000-0005-0000-0000-00003B000000}"/>
    <cellStyle name="Comma  - Style8" xfId="64" xr:uid="{00000000-0005-0000-0000-00003C000000}"/>
    <cellStyle name="Comma [00]" xfId="65" xr:uid="{00000000-0005-0000-0000-00003D000000}"/>
    <cellStyle name="Comma 10" xfId="288" xr:uid="{FF1BF6EF-B0A6-4A8E-8F67-57F49A1EF7C9}"/>
    <cellStyle name="Comma 2" xfId="66" xr:uid="{00000000-0005-0000-0000-00003E000000}"/>
    <cellStyle name="Comma 2 2" xfId="4" xr:uid="{00000000-0005-0000-0000-00003F000000}"/>
    <cellStyle name="Comma 2 2 2" xfId="67" xr:uid="{00000000-0005-0000-0000-000040000000}"/>
    <cellStyle name="Comma 2 2 2 2" xfId="275" xr:uid="{760116A5-1636-4695-A10F-F65E7E24B785}"/>
    <cellStyle name="Comma 2 3" xfId="68" xr:uid="{00000000-0005-0000-0000-000041000000}"/>
    <cellStyle name="Comma 2 4" xfId="274" xr:uid="{DD37CCC4-4B07-441E-91F4-358F75F8C976}"/>
    <cellStyle name="Comma 2_Consolidated File-120211-R5" xfId="69" xr:uid="{00000000-0005-0000-0000-000042000000}"/>
    <cellStyle name="Comma 3" xfId="70" xr:uid="{00000000-0005-0000-0000-000043000000}"/>
    <cellStyle name="Comma 3 2" xfId="2" xr:uid="{00000000-0005-0000-0000-000044000000}"/>
    <cellStyle name="Comma 3 3" xfId="276" xr:uid="{EE33C806-E39A-4536-9F7B-F2E8DB0FF25E}"/>
    <cellStyle name="Comma 4" xfId="71" xr:uid="{00000000-0005-0000-0000-000045000000}"/>
    <cellStyle name="Comma 4 2" xfId="72" xr:uid="{00000000-0005-0000-0000-000046000000}"/>
    <cellStyle name="Comma 4 2 2" xfId="277" xr:uid="{1FE6DA3B-1BD6-4341-B38B-73EA06CEF5DE}"/>
    <cellStyle name="Comma 5" xfId="73" xr:uid="{00000000-0005-0000-0000-000047000000}"/>
    <cellStyle name="Comma 5 2" xfId="278" xr:uid="{359482A0-5C9B-47B3-831C-CD7A9EECA8F4}"/>
    <cellStyle name="Comma 6" xfId="74" xr:uid="{00000000-0005-0000-0000-000048000000}"/>
    <cellStyle name="Comma 6 2" xfId="279" xr:uid="{3F33E977-C0F1-4EEE-B8F7-9EC999F0B456}"/>
    <cellStyle name="Comma 7" xfId="75" xr:uid="{00000000-0005-0000-0000-000049000000}"/>
    <cellStyle name="Comma 8" xfId="76" xr:uid="{00000000-0005-0000-0000-00004A000000}"/>
    <cellStyle name="Comma 8 2" xfId="280" xr:uid="{B403D8DA-0F27-43EA-99FF-3F56D4C391E2}"/>
    <cellStyle name="Comma 9" xfId="287" xr:uid="{CA25A02B-9CFD-4EDA-AE58-AD328007E787}"/>
    <cellStyle name="Comma(1)" xfId="77" xr:uid="{00000000-0005-0000-0000-00004B000000}"/>
    <cellStyle name="Company" xfId="78" xr:uid="{00000000-0005-0000-0000-00004C000000}"/>
    <cellStyle name="CurRatio" xfId="79" xr:uid="{00000000-0005-0000-0000-00004D000000}"/>
    <cellStyle name="Currency [00]" xfId="80" xr:uid="{00000000-0005-0000-0000-00004E000000}"/>
    <cellStyle name="Custo - Style8" xfId="81" xr:uid="{00000000-0005-0000-0000-00004F000000}"/>
    <cellStyle name="Data  - Style2" xfId="82" xr:uid="{00000000-0005-0000-0000-000050000000}"/>
    <cellStyle name="DataCellStyle" xfId="83" xr:uid="{00000000-0005-0000-0000-000051000000}"/>
    <cellStyle name="DataCellStyle 2" xfId="252" xr:uid="{00000000-0005-0000-0000-000052000000}"/>
    <cellStyle name="DataCellStyle 2 2" xfId="261" xr:uid="{00000000-0005-0000-0000-000053000000}"/>
    <cellStyle name="DataCellStyle 3" xfId="269" xr:uid="{00000000-0005-0000-0000-000054000000}"/>
    <cellStyle name="DataCellStyle 3 2" xfId="284" xr:uid="{8055C257-2AE8-431E-9B9E-70C6DE80CC5E}"/>
    <cellStyle name="Date Short" xfId="84" xr:uid="{00000000-0005-0000-0000-000055000000}"/>
    <cellStyle name="DELTA" xfId="85" xr:uid="{00000000-0005-0000-0000-000056000000}"/>
    <cellStyle name="diskette" xfId="86" xr:uid="{00000000-0005-0000-0000-000057000000}"/>
    <cellStyle name="Enter Currency (0)" xfId="87" xr:uid="{00000000-0005-0000-0000-000058000000}"/>
    <cellStyle name="Enter Currency (2)" xfId="88" xr:uid="{00000000-0005-0000-0000-000059000000}"/>
    <cellStyle name="Enter Units (0)" xfId="89" xr:uid="{00000000-0005-0000-0000-00005A000000}"/>
    <cellStyle name="Enter Units (1)" xfId="90" xr:uid="{00000000-0005-0000-0000-00005B000000}"/>
    <cellStyle name="Enter Units (2)" xfId="91" xr:uid="{00000000-0005-0000-0000-00005C000000}"/>
    <cellStyle name="Euro" xfId="92" xr:uid="{00000000-0005-0000-0000-00005D000000}"/>
    <cellStyle name="Explanatory Text 2" xfId="93" xr:uid="{00000000-0005-0000-0000-00005E000000}"/>
    <cellStyle name="FooterCellStyle" xfId="248" xr:uid="{00000000-0005-0000-0000-00005F000000}"/>
    <cellStyle name="FooterCellStyle 2" xfId="254" xr:uid="{00000000-0005-0000-0000-000060000000}"/>
    <cellStyle name="FooterCellStyle 2 2" xfId="263" xr:uid="{00000000-0005-0000-0000-000061000000}"/>
    <cellStyle name="FooterCellStyle 3" xfId="271" xr:uid="{00000000-0005-0000-0000-000062000000}"/>
    <cellStyle name="FooterCellStyle 3 2" xfId="286" xr:uid="{73A42E04-3CCA-43CD-8F5E-C686E0706C04}"/>
    <cellStyle name="Formula" xfId="94" xr:uid="{00000000-0005-0000-0000-000063000000}"/>
    <cellStyle name="fourdecplace" xfId="95" xr:uid="{00000000-0005-0000-0000-000064000000}"/>
    <cellStyle name="Good 2" xfId="96" xr:uid="{00000000-0005-0000-0000-000065000000}"/>
    <cellStyle name="Grey" xfId="97" xr:uid="{00000000-0005-0000-0000-000066000000}"/>
    <cellStyle name="Header1" xfId="98" xr:uid="{00000000-0005-0000-0000-000067000000}"/>
    <cellStyle name="Header2" xfId="99" xr:uid="{00000000-0005-0000-0000-000068000000}"/>
    <cellStyle name="HeaderCellStyle" xfId="245" xr:uid="{00000000-0005-0000-0000-000069000000}"/>
    <cellStyle name="HeaderCellStyle 2" xfId="250" xr:uid="{00000000-0005-0000-0000-00006A000000}"/>
    <cellStyle name="HeaderCellStyle 2 2" xfId="259" xr:uid="{00000000-0005-0000-0000-00006B000000}"/>
    <cellStyle name="HeaderCellStyle 3" xfId="267" xr:uid="{00000000-0005-0000-0000-00006C000000}"/>
    <cellStyle name="HeaderCellStyle 3 2" xfId="282" xr:uid="{AE8512F8-D633-45CD-80C5-A840D9A8CCA5}"/>
    <cellStyle name="Heading 1 2" xfId="100" xr:uid="{00000000-0005-0000-0000-00006D000000}"/>
    <cellStyle name="Heading 2 2" xfId="101" xr:uid="{00000000-0005-0000-0000-00006E000000}"/>
    <cellStyle name="Heading 3 2" xfId="102" xr:uid="{00000000-0005-0000-0000-00006F000000}"/>
    <cellStyle name="Heading 4 2" xfId="103" xr:uid="{00000000-0005-0000-0000-000070000000}"/>
    <cellStyle name="Hypertextový odkaz" xfId="104" xr:uid="{00000000-0005-0000-0000-000071000000}"/>
    <cellStyle name="Input [yellow]" xfId="105" xr:uid="{00000000-0005-0000-0000-000072000000}"/>
    <cellStyle name="Input 2" xfId="106" xr:uid="{00000000-0005-0000-0000-000073000000}"/>
    <cellStyle name="Integer" xfId="107" xr:uid="{00000000-0005-0000-0000-000074000000}"/>
    <cellStyle name="Item" xfId="108" xr:uid="{00000000-0005-0000-0000-000075000000}"/>
    <cellStyle name="ItemTypeClass" xfId="109" xr:uid="{00000000-0005-0000-0000-000076000000}"/>
    <cellStyle name="Label - Style3" xfId="110" xr:uid="{00000000-0005-0000-0000-000077000000}"/>
    <cellStyle name="LEVERS69" xfId="111" xr:uid="{00000000-0005-0000-0000-000078000000}"/>
    <cellStyle name="Link Currency (0)" xfId="112" xr:uid="{00000000-0005-0000-0000-000079000000}"/>
    <cellStyle name="Link Currency (2)" xfId="113" xr:uid="{00000000-0005-0000-0000-00007A000000}"/>
    <cellStyle name="Link Units (0)" xfId="114" xr:uid="{00000000-0005-0000-0000-00007B000000}"/>
    <cellStyle name="Link Units (1)" xfId="115" xr:uid="{00000000-0005-0000-0000-00007C000000}"/>
    <cellStyle name="Link Units (2)" xfId="116" xr:uid="{00000000-0005-0000-0000-00007D000000}"/>
    <cellStyle name="Linked Cell 2" xfId="117" xr:uid="{00000000-0005-0000-0000-00007E000000}"/>
    <cellStyle name="LOGICAL COLOUR" xfId="118" xr:uid="{00000000-0005-0000-0000-00007F000000}"/>
    <cellStyle name="Neutral 2" xfId="119" xr:uid="{00000000-0005-0000-0000-000080000000}"/>
    <cellStyle name="no dec" xfId="120" xr:uid="{00000000-0005-0000-0000-000081000000}"/>
    <cellStyle name="Normal" xfId="0" builtinId="0"/>
    <cellStyle name="Normal - Style1" xfId="121" xr:uid="{00000000-0005-0000-0000-000083000000}"/>
    <cellStyle name="Normal 10" xfId="122" xr:uid="{00000000-0005-0000-0000-000084000000}"/>
    <cellStyle name="Normal 11" xfId="123" xr:uid="{00000000-0005-0000-0000-000085000000}"/>
    <cellStyle name="Normal 12" xfId="124" xr:uid="{00000000-0005-0000-0000-000086000000}"/>
    <cellStyle name="Normal 13" xfId="125" xr:uid="{00000000-0005-0000-0000-000087000000}"/>
    <cellStyle name="Normal 14" xfId="126" xr:uid="{00000000-0005-0000-0000-000088000000}"/>
    <cellStyle name="Normal 15" xfId="127" xr:uid="{00000000-0005-0000-0000-000089000000}"/>
    <cellStyle name="Normal 16" xfId="243" xr:uid="{00000000-0005-0000-0000-00008A000000}"/>
    <cellStyle name="Normal 16 2" xfId="257" xr:uid="{00000000-0005-0000-0000-00008B000000}"/>
    <cellStyle name="Normal 17" xfId="244" xr:uid="{00000000-0005-0000-0000-00008C000000}"/>
    <cellStyle name="Normal 18" xfId="249" xr:uid="{00000000-0005-0000-0000-00008D000000}"/>
    <cellStyle name="Normal 18 2" xfId="258" xr:uid="{00000000-0005-0000-0000-00008E000000}"/>
    <cellStyle name="Normal 19" xfId="255" xr:uid="{00000000-0005-0000-0000-00008F000000}"/>
    <cellStyle name="Normal 19 2" xfId="264" xr:uid="{00000000-0005-0000-0000-000090000000}"/>
    <cellStyle name="Normal 2" xfId="128" xr:uid="{00000000-0005-0000-0000-000091000000}"/>
    <cellStyle name="Normal 2 2" xfId="129" xr:uid="{00000000-0005-0000-0000-000092000000}"/>
    <cellStyle name="Normal 2 3" xfId="130" xr:uid="{00000000-0005-0000-0000-000093000000}"/>
    <cellStyle name="Normal 2_~8057561" xfId="131" xr:uid="{00000000-0005-0000-0000-000094000000}"/>
    <cellStyle name="Normal 20" xfId="256" xr:uid="{00000000-0005-0000-0000-000095000000}"/>
    <cellStyle name="Normal 20 2" xfId="265" xr:uid="{00000000-0005-0000-0000-000096000000}"/>
    <cellStyle name="Normal 21" xfId="266" xr:uid="{00000000-0005-0000-0000-000097000000}"/>
    <cellStyle name="Normal 21 2" xfId="281" xr:uid="{28E5A98C-881C-4E7D-B57C-8000ABE93335}"/>
    <cellStyle name="Normal 22" xfId="272" xr:uid="{00000000-0005-0000-0000-000098000000}"/>
    <cellStyle name="Normal 23" xfId="289" xr:uid="{EF8FB81E-FC23-45DD-B673-2348499CBA04}"/>
    <cellStyle name="Normal 3" xfId="132" xr:uid="{00000000-0005-0000-0000-000099000000}"/>
    <cellStyle name="Normal 3 2" xfId="133" xr:uid="{00000000-0005-0000-0000-00009A000000}"/>
    <cellStyle name="Normal 3 3" xfId="134" xr:uid="{00000000-0005-0000-0000-00009B000000}"/>
    <cellStyle name="Normal 3_ABP - Interest projection Nov to Mar_18112009" xfId="135" xr:uid="{00000000-0005-0000-0000-00009C000000}"/>
    <cellStyle name="Normal 4" xfId="136" xr:uid="{00000000-0005-0000-0000-00009D000000}"/>
    <cellStyle name="Normal 4 2" xfId="137" xr:uid="{00000000-0005-0000-0000-00009E000000}"/>
    <cellStyle name="Normal 5" xfId="138" xr:uid="{00000000-0005-0000-0000-00009F000000}"/>
    <cellStyle name="Normal 5 2" xfId="139" xr:uid="{00000000-0005-0000-0000-0000A0000000}"/>
    <cellStyle name="Normal 6" xfId="140" xr:uid="{00000000-0005-0000-0000-0000A1000000}"/>
    <cellStyle name="Normal 7" xfId="141" xr:uid="{00000000-0005-0000-0000-0000A2000000}"/>
    <cellStyle name="Normal 8" xfId="142" xr:uid="{00000000-0005-0000-0000-0000A3000000}"/>
    <cellStyle name="Normal 9" xfId="143" xr:uid="{00000000-0005-0000-0000-0000A4000000}"/>
    <cellStyle name="Normal_Flat Products_FY'07-11_16th Sept'05_Final" xfId="3" xr:uid="{00000000-0005-0000-0000-0000A5000000}"/>
    <cellStyle name="Note 2" xfId="144" xr:uid="{00000000-0005-0000-0000-0000A7000000}"/>
    <cellStyle name="Notes" xfId="145" xr:uid="{00000000-0005-0000-0000-0000A8000000}"/>
    <cellStyle name="Œ…?æ??? [0.00]_GE 3 MINIMUM_x001a_" xfId="146" xr:uid="{00000000-0005-0000-0000-0000A9000000}"/>
    <cellStyle name="Œ…?æ???_GE 3 MINIMUMMINIM" xfId="147" xr:uid="{00000000-0005-0000-0000-0000AA000000}"/>
    <cellStyle name="Œ…‹æØ‚è [0.00]_GE 3 MINIMUM" xfId="148" xr:uid="{00000000-0005-0000-0000-0000AB000000}"/>
    <cellStyle name="Œ…‹æØ‚è_GE 3 MINIMUM" xfId="149" xr:uid="{00000000-0005-0000-0000-0000AC000000}"/>
    <cellStyle name="Output 2" xfId="150" xr:uid="{00000000-0005-0000-0000-0000AD000000}"/>
    <cellStyle name="paint" xfId="151" xr:uid="{00000000-0005-0000-0000-0000AE000000}"/>
    <cellStyle name="PctLine" xfId="152" xr:uid="{00000000-0005-0000-0000-0000AF000000}"/>
    <cellStyle name="Percent" xfId="1" builtinId="5"/>
    <cellStyle name="Percent [0]" xfId="153" xr:uid="{00000000-0005-0000-0000-0000B1000000}"/>
    <cellStyle name="Percent [00]" xfId="154" xr:uid="{00000000-0005-0000-0000-0000B2000000}"/>
    <cellStyle name="Percent [2]" xfId="155" xr:uid="{00000000-0005-0000-0000-0000B3000000}"/>
    <cellStyle name="Percent 10" xfId="156" xr:uid="{00000000-0005-0000-0000-0000B4000000}"/>
    <cellStyle name="Percent 2" xfId="157" xr:uid="{00000000-0005-0000-0000-0000B5000000}"/>
    <cellStyle name="Percent 2 2" xfId="273" xr:uid="{00000000-0005-0000-0000-0000B6000000}"/>
    <cellStyle name="Percent 3" xfId="158" xr:uid="{00000000-0005-0000-0000-0000B7000000}"/>
    <cellStyle name="Percent 3 2" xfId="159" xr:uid="{00000000-0005-0000-0000-0000B8000000}"/>
    <cellStyle name="Percent 4" xfId="160" xr:uid="{00000000-0005-0000-0000-0000B9000000}"/>
    <cellStyle name="Percent 5" xfId="161" xr:uid="{00000000-0005-0000-0000-0000BA000000}"/>
    <cellStyle name="Percent 6" xfId="162" xr:uid="{00000000-0005-0000-0000-0000BB000000}"/>
    <cellStyle name="Percent 6 2" xfId="163" xr:uid="{00000000-0005-0000-0000-0000BC000000}"/>
    <cellStyle name="Percent 7" xfId="164" xr:uid="{00000000-0005-0000-0000-0000BD000000}"/>
    <cellStyle name="Percent 8" xfId="165" xr:uid="{00000000-0005-0000-0000-0000BE000000}"/>
    <cellStyle name="Percent 9" xfId="166" xr:uid="{00000000-0005-0000-0000-0000BF000000}"/>
    <cellStyle name="PercentChange" xfId="167" xr:uid="{00000000-0005-0000-0000-0000C0000000}"/>
    <cellStyle name="Popis" xfId="168" xr:uid="{00000000-0005-0000-0000-0000C1000000}"/>
    <cellStyle name="PrePop Currency (0)" xfId="169" xr:uid="{00000000-0005-0000-0000-0000C2000000}"/>
    <cellStyle name="PrePop Currency (2)" xfId="170" xr:uid="{00000000-0005-0000-0000-0000C3000000}"/>
    <cellStyle name="PrePop Units (0)" xfId="171" xr:uid="{00000000-0005-0000-0000-0000C4000000}"/>
    <cellStyle name="PrePop Units (1)" xfId="172" xr:uid="{00000000-0005-0000-0000-0000C5000000}"/>
    <cellStyle name="PrePop Units (2)" xfId="173" xr:uid="{00000000-0005-0000-0000-0000C6000000}"/>
    <cellStyle name="projection" xfId="174" xr:uid="{00000000-0005-0000-0000-0000C7000000}"/>
    <cellStyle name="RatioX" xfId="175" xr:uid="{00000000-0005-0000-0000-0000C8000000}"/>
    <cellStyle name="Reset - Style7" xfId="176" xr:uid="{00000000-0005-0000-0000-0000C9000000}"/>
    <cellStyle name="SAPBEXaggData" xfId="177" xr:uid="{00000000-0005-0000-0000-0000CA000000}"/>
    <cellStyle name="SAPBEXaggDataEmph" xfId="178" xr:uid="{00000000-0005-0000-0000-0000CB000000}"/>
    <cellStyle name="SAPBEXaggItem" xfId="179" xr:uid="{00000000-0005-0000-0000-0000CC000000}"/>
    <cellStyle name="SAPBEXaggItemX" xfId="180" xr:uid="{00000000-0005-0000-0000-0000CD000000}"/>
    <cellStyle name="SAPBEXchaText" xfId="181" xr:uid="{00000000-0005-0000-0000-0000CE000000}"/>
    <cellStyle name="SAPBEXexcBad7" xfId="182" xr:uid="{00000000-0005-0000-0000-0000CF000000}"/>
    <cellStyle name="SAPBEXexcBad8" xfId="183" xr:uid="{00000000-0005-0000-0000-0000D0000000}"/>
    <cellStyle name="SAPBEXexcBad9" xfId="184" xr:uid="{00000000-0005-0000-0000-0000D1000000}"/>
    <cellStyle name="SAPBEXexcCritical4" xfId="185" xr:uid="{00000000-0005-0000-0000-0000D2000000}"/>
    <cellStyle name="SAPBEXexcCritical5" xfId="186" xr:uid="{00000000-0005-0000-0000-0000D3000000}"/>
    <cellStyle name="SAPBEXexcCritical6" xfId="187" xr:uid="{00000000-0005-0000-0000-0000D4000000}"/>
    <cellStyle name="SAPBEXexcGood1" xfId="188" xr:uid="{00000000-0005-0000-0000-0000D5000000}"/>
    <cellStyle name="SAPBEXexcGood2" xfId="189" xr:uid="{00000000-0005-0000-0000-0000D6000000}"/>
    <cellStyle name="SAPBEXexcGood3" xfId="190" xr:uid="{00000000-0005-0000-0000-0000D7000000}"/>
    <cellStyle name="SAPBEXfilterDrill" xfId="191" xr:uid="{00000000-0005-0000-0000-0000D8000000}"/>
    <cellStyle name="SAPBEXfilterItem" xfId="192" xr:uid="{00000000-0005-0000-0000-0000D9000000}"/>
    <cellStyle name="SAPBEXfilterText" xfId="193" xr:uid="{00000000-0005-0000-0000-0000DA000000}"/>
    <cellStyle name="SAPBEXformats" xfId="194" xr:uid="{00000000-0005-0000-0000-0000DB000000}"/>
    <cellStyle name="SAPBEXheaderItem" xfId="195" xr:uid="{00000000-0005-0000-0000-0000DC000000}"/>
    <cellStyle name="SAPBEXheaderText" xfId="196" xr:uid="{00000000-0005-0000-0000-0000DD000000}"/>
    <cellStyle name="SAPBEXHLevel0" xfId="197" xr:uid="{00000000-0005-0000-0000-0000DE000000}"/>
    <cellStyle name="SAPBEXHLevel0 2" xfId="198" xr:uid="{00000000-0005-0000-0000-0000DF000000}"/>
    <cellStyle name="SAPBEXHLevel0_Consolidated File-120211-R5" xfId="199" xr:uid="{00000000-0005-0000-0000-0000E0000000}"/>
    <cellStyle name="SAPBEXHLevel0X" xfId="200" xr:uid="{00000000-0005-0000-0000-0000E1000000}"/>
    <cellStyle name="SAPBEXHLevel1" xfId="201" xr:uid="{00000000-0005-0000-0000-0000E2000000}"/>
    <cellStyle name="SAPBEXHLevel1X" xfId="202" xr:uid="{00000000-0005-0000-0000-0000E3000000}"/>
    <cellStyle name="SAPBEXHLevel2" xfId="203" xr:uid="{00000000-0005-0000-0000-0000E4000000}"/>
    <cellStyle name="SAPBEXHLevel2X" xfId="204" xr:uid="{00000000-0005-0000-0000-0000E5000000}"/>
    <cellStyle name="SAPBEXHLevel3" xfId="205" xr:uid="{00000000-0005-0000-0000-0000E6000000}"/>
    <cellStyle name="SAPBEXHLevel3X" xfId="206" xr:uid="{00000000-0005-0000-0000-0000E7000000}"/>
    <cellStyle name="SAPBEXresData" xfId="207" xr:uid="{00000000-0005-0000-0000-0000E8000000}"/>
    <cellStyle name="SAPBEXresDataEmph" xfId="208" xr:uid="{00000000-0005-0000-0000-0000E9000000}"/>
    <cellStyle name="SAPBEXresItem" xfId="209" xr:uid="{00000000-0005-0000-0000-0000EA000000}"/>
    <cellStyle name="SAPBEXresItemX" xfId="210" xr:uid="{00000000-0005-0000-0000-0000EB000000}"/>
    <cellStyle name="SAPBEXstdData" xfId="211" xr:uid="{00000000-0005-0000-0000-0000EC000000}"/>
    <cellStyle name="SAPBEXstdDataEmph" xfId="212" xr:uid="{00000000-0005-0000-0000-0000ED000000}"/>
    <cellStyle name="SAPBEXstdItem" xfId="213" xr:uid="{00000000-0005-0000-0000-0000EE000000}"/>
    <cellStyle name="SAPBEXstdItemX" xfId="214" xr:uid="{00000000-0005-0000-0000-0000EF000000}"/>
    <cellStyle name="SAPBEXtitle" xfId="215" xr:uid="{00000000-0005-0000-0000-0000F0000000}"/>
    <cellStyle name="SAPBEXundefined" xfId="216" xr:uid="{00000000-0005-0000-0000-0000F1000000}"/>
    <cellStyle name="ScripFactor" xfId="217" xr:uid="{00000000-0005-0000-0000-0000F2000000}"/>
    <cellStyle name="SectionHeading" xfId="218" xr:uid="{00000000-0005-0000-0000-0000F3000000}"/>
    <cellStyle name="Sledovaný hypertextový odkaz" xfId="219" xr:uid="{00000000-0005-0000-0000-0000F4000000}"/>
    <cellStyle name="Standard_BS14" xfId="220" xr:uid="{00000000-0005-0000-0000-0000F5000000}"/>
    <cellStyle name="Style 1" xfId="221" xr:uid="{00000000-0005-0000-0000-0000F6000000}"/>
    <cellStyle name="SubHeaderCellStyle" xfId="246" xr:uid="{00000000-0005-0000-0000-0000F7000000}"/>
    <cellStyle name="SubHeaderCellStyle 2" xfId="251" xr:uid="{00000000-0005-0000-0000-0000F8000000}"/>
    <cellStyle name="SubHeaderCellStyle 2 2" xfId="260" xr:uid="{00000000-0005-0000-0000-0000F9000000}"/>
    <cellStyle name="SubHeaderCellStyle 3" xfId="268" xr:uid="{00000000-0005-0000-0000-0000FA000000}"/>
    <cellStyle name="SubHeaderCellStyle 3 2" xfId="283" xr:uid="{835B41C4-5579-4116-9006-A11CA7AEDADF}"/>
    <cellStyle name="SymbolBlue" xfId="222" xr:uid="{00000000-0005-0000-0000-0000FB000000}"/>
    <cellStyle name="Table - Style6" xfId="223" xr:uid="{00000000-0005-0000-0000-0000FC000000}"/>
    <cellStyle name="TableHeaderCellStyle" xfId="247" xr:uid="{00000000-0005-0000-0000-0000FD000000}"/>
    <cellStyle name="TableHeaderCellStyle 2" xfId="253" xr:uid="{00000000-0005-0000-0000-0000FE000000}"/>
    <cellStyle name="TableHeaderCellStyle 2 2" xfId="262" xr:uid="{00000000-0005-0000-0000-0000FF000000}"/>
    <cellStyle name="TableHeaderCellStyle 3" xfId="270" xr:uid="{00000000-0005-0000-0000-000000010000}"/>
    <cellStyle name="TableHeaderCellStyle 3 2" xfId="285" xr:uid="{8FDCD85B-3A3E-40C6-88BD-EF867C161EC0}"/>
    <cellStyle name="Text Indent A" xfId="224" xr:uid="{00000000-0005-0000-0000-000001010000}"/>
    <cellStyle name="Text Indent B" xfId="225" xr:uid="{00000000-0005-0000-0000-000002010000}"/>
    <cellStyle name="Text Indent C" xfId="226" xr:uid="{00000000-0005-0000-0000-000003010000}"/>
    <cellStyle name="threedecplace" xfId="227" xr:uid="{00000000-0005-0000-0000-000004010000}"/>
    <cellStyle name="Title - Style1" xfId="228" xr:uid="{00000000-0005-0000-0000-000005010000}"/>
    <cellStyle name="Title 2" xfId="229" xr:uid="{00000000-0005-0000-0000-000006010000}"/>
    <cellStyle name="Titles" xfId="230" xr:uid="{00000000-0005-0000-0000-000007010000}"/>
    <cellStyle name="Total 2" xfId="231" xr:uid="{00000000-0005-0000-0000-000008010000}"/>
    <cellStyle name="TotCo - Style5" xfId="232" xr:uid="{00000000-0005-0000-0000-000009010000}"/>
    <cellStyle name="TotRo - Style4" xfId="233" xr:uid="{00000000-0005-0000-0000-00000A010000}"/>
    <cellStyle name="twodecplace" xfId="234" xr:uid="{00000000-0005-0000-0000-00000B010000}"/>
    <cellStyle name="Warning Text 2" xfId="235" xr:uid="{00000000-0005-0000-0000-00000C010000}"/>
    <cellStyle name="WingdingsBlack" xfId="236" xr:uid="{00000000-0005-0000-0000-00000D010000}"/>
    <cellStyle name="WingdingsRed" xfId="237" xr:uid="{00000000-0005-0000-0000-00000E010000}"/>
    <cellStyle name="WingdingsWhite" xfId="238" xr:uid="{00000000-0005-0000-0000-00000F010000}"/>
    <cellStyle name="표준_통계표" xfId="240" xr:uid="{00000000-0005-0000-0000-000010010000}"/>
    <cellStyle name="一般_調整後準備貨幣-日平均(9011)" xfId="239" xr:uid="{00000000-0005-0000-0000-000011010000}"/>
    <cellStyle name="常规_全进度数据_gs" xfId="241" xr:uid="{00000000-0005-0000-0000-000012010000}"/>
    <cellStyle name="標準_５報告" xfId="242" xr:uid="{00000000-0005-0000-0000-000013010000}"/>
  </cellStyles>
  <dxfs count="0"/>
  <tableStyles count="0" defaultTableStyle="TableStyleMedium9" defaultPivotStyle="PivotStyleLight16"/>
  <colors>
    <mruColors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103637\LOCALS~1\Temp\notes6030C8\~36420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shav\Copy%20of%20New%20Folder\AOP%20FY'12\Ganesh_AOP%20FY'12\Power%20Info-%20Modifi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shav\Copy%20of%20New%20Folder\AOP%20FY'12\Ganesh_AOP%20FY'12\Material%20Flow\MSD%20plan%20FY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16280\Desktop\Desktop\Keshav\Copy%20of%20New%20Folder\AOP%20FY'12\Ganesh_AOP%20FY'12\Material%20Flow\MSD%20plan%20FY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16280\Desktop\Desktop\Keshav\Copy%20of%20New%20Folder\AOP%20FY'12\Ganesh_AOP%20FY'12\Power%20Info-%20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jr_Prodn_Trgt"/>
      <sheetName val="Prd_Mx_mlsm nsm"/>
      <sheetName val="Prd_Mx_hsm"/>
      <sheetName val="Prd_Mx_wrm mm"/>
      <sheetName val="Prd_Mx_semis"/>
      <sheetName val="Prd_Mx_dtl_hsm1"/>
      <sheetName val="Prd_Mx_dtl_hsm2"/>
      <sheetName val="Prd_Mx_dtl_hsm3"/>
      <sheetName val="Prd_Mx_dtl_hsm4"/>
      <sheetName val="Prd_Mx_dtl_hsm5"/>
      <sheetName val="Prd_Mx_dtl_hsm6"/>
      <sheetName val="What_We_Intd"/>
      <sheetName val="Major_Enblrs"/>
      <sheetName val="Flow_Material"/>
      <sheetName val="Raw_Mtl_Rq_Coal"/>
      <sheetName val="Raw_Mtl_Rq_Othr"/>
      <sheetName val="Raw _mtrl_proc"/>
      <sheetName val="RM"/>
      <sheetName val="Coal_Coke_Para"/>
      <sheetName val="Coal _Blend"/>
      <sheetName val="Scrap_Balance"/>
      <sheetName val="Ref_Prodn"/>
      <sheetName val="BM_2_Procs."/>
      <sheetName val="Major_Para_mill"/>
      <sheetName val="MLSM_Prosc."/>
      <sheetName val="W.S.S._Desp."/>
      <sheetName val="Flat_Prod"/>
      <sheetName val="Inventory"/>
      <sheetName val="Inv2"/>
      <sheetName val="Power Consumption"/>
      <sheetName val="Pwr_Gen._Pot."/>
      <sheetName val="Pwr_Reqmnt_Proj"/>
      <sheetName val="Boiler_Overhl"/>
      <sheetName val="Prfmnc_indcs"/>
      <sheetName val="BF_LD_Gas_Bal."/>
      <sheetName val="CO_Gas_Bal."/>
      <sheetName val="Mxd_Gas_Bal."/>
      <sheetName val="Lq._Fl_Dist_Pln"/>
      <sheetName val="O2_Ar_N2_Avl_Ds"/>
      <sheetName val="Tar_Bal"/>
      <sheetName val="Energy_Bal"/>
      <sheetName val="Key_Perf_Indica"/>
      <sheetName val="Fe_alloys_Reqmn"/>
      <sheetName val="SGDP"/>
      <sheetName val="Qulty_Polcy"/>
      <sheetName val="BZ"/>
      <sheetName val="Notes"/>
      <sheetName val="Macro"/>
      <sheetName val="CC"/>
      <sheetName val="Fuel_Rate_A_F"/>
      <sheetName val="Fuel_Rate_G_Fce"/>
      <sheetName val="Fuel_Rate_A_G"/>
      <sheetName val="new_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9">
          <cell r="E59">
            <v>46.602372034956311</v>
          </cell>
          <cell r="F59">
            <v>29.445145899201929</v>
          </cell>
          <cell r="I59">
            <v>0.25</v>
          </cell>
        </row>
        <row r="60">
          <cell r="E60">
            <v>51.533843783979712</v>
          </cell>
          <cell r="F60">
            <v>22.471238516988691</v>
          </cell>
          <cell r="I60">
            <v>1.75</v>
          </cell>
        </row>
        <row r="61">
          <cell r="E61">
            <v>51.401711402413653</v>
          </cell>
          <cell r="F61">
            <v>26.964697709650704</v>
          </cell>
          <cell r="I61">
            <v>1</v>
          </cell>
        </row>
        <row r="62">
          <cell r="E62">
            <v>38.673063240841415</v>
          </cell>
          <cell r="F62">
            <v>39.751665810676862</v>
          </cell>
          <cell r="I62">
            <v>3.5</v>
          </cell>
        </row>
        <row r="63">
          <cell r="E63">
            <v>38.634024337857248</v>
          </cell>
          <cell r="F63">
            <v>44.984974921321879</v>
          </cell>
          <cell r="I63">
            <v>0.25</v>
          </cell>
        </row>
        <row r="64">
          <cell r="E64">
            <v>38.613963448467196</v>
          </cell>
          <cell r="F64">
            <v>51.011507876016132</v>
          </cell>
          <cell r="I64">
            <v>3.5</v>
          </cell>
        </row>
        <row r="65">
          <cell r="E65">
            <v>38.714778569798497</v>
          </cell>
          <cell r="F65">
            <v>37.07528156598778</v>
          </cell>
          <cell r="I65">
            <v>3.5</v>
          </cell>
        </row>
        <row r="66">
          <cell r="E66">
            <v>38.670516021639621</v>
          </cell>
          <cell r="F66">
            <v>37.608903097711554</v>
          </cell>
          <cell r="I66">
            <v>1.5</v>
          </cell>
        </row>
        <row r="67">
          <cell r="E67">
            <v>38.759724068033293</v>
          </cell>
          <cell r="F67">
            <v>31.238051202756754</v>
          </cell>
          <cell r="I67">
            <v>1</v>
          </cell>
        </row>
        <row r="68">
          <cell r="E68">
            <v>54.077925107057048</v>
          </cell>
          <cell r="F68">
            <v>16.021410989815529</v>
          </cell>
          <cell r="I68">
            <v>6</v>
          </cell>
        </row>
        <row r="69">
          <cell r="E69">
            <v>50.215272204387475</v>
          </cell>
          <cell r="F69">
            <v>30</v>
          </cell>
          <cell r="I69">
            <v>0.5</v>
          </cell>
        </row>
        <row r="70">
          <cell r="E70">
            <v>42.362101137019472</v>
          </cell>
          <cell r="F70">
            <v>29.66433309292761</v>
          </cell>
          <cell r="I70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9">
          <cell r="S9" t="str">
            <v>{EDIT-GOTO Major Highlight:B2}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jr_Prodn_Trgt"/>
      <sheetName val="Prd_Mx_mlsm nsm"/>
      <sheetName val="Prd_Mx_hsm"/>
      <sheetName val="Prd_Mx_wrm mm"/>
      <sheetName val="Prd_Mx_semis"/>
      <sheetName val="Prd_Mx_dtl_hsm1"/>
      <sheetName val="Prd_Mx_dtl_hsm2"/>
      <sheetName val="Prd_Mx_dtl_hsm3"/>
      <sheetName val="Prd_Mx_dtl_hsm4"/>
      <sheetName val="Prd_Mx_dtl_hsm5"/>
      <sheetName val="Prd_Mx_dtl_hsm6"/>
      <sheetName val="What_We_Intd"/>
      <sheetName val="Major_Enblrs"/>
      <sheetName val="Flow_Material"/>
      <sheetName val="Raw_Mtl_Rq_Coal"/>
      <sheetName val="Raw_Mtl_Rq_Othr"/>
      <sheetName val="Raw _mtrl_proc"/>
      <sheetName val="RM"/>
      <sheetName val="Coal_Coke_Para"/>
      <sheetName val="Coal _Blend"/>
      <sheetName val="Scrap_Balance"/>
      <sheetName val="Ref_Prodn"/>
      <sheetName val="BM_2_Procs."/>
      <sheetName val="Major_Para_mill"/>
      <sheetName val="MLSM_Prosc."/>
      <sheetName val="W.S.S._Desp."/>
      <sheetName val="Flat_Prod"/>
      <sheetName val="Inventory"/>
      <sheetName val="Inv2"/>
      <sheetName val="Power Consumption"/>
      <sheetName val="Pwr_Gen._Pot."/>
      <sheetName val="Pwr_Reqmnt_Proj"/>
      <sheetName val="Boiler_Overhl"/>
      <sheetName val="Prfmnc_indcs"/>
      <sheetName val="BF_LD_Gas_Bal."/>
      <sheetName val="CO_Gas_Bal."/>
      <sheetName val="Mxd_Gas_Bal."/>
      <sheetName val="Lq._Fl_Dist_Pln"/>
      <sheetName val="O2_Ar_N2_Avl_Ds"/>
      <sheetName val="Tar_Bal"/>
      <sheetName val="Energy_Bal"/>
      <sheetName val="Key_Perf_Indica"/>
      <sheetName val="Fe_alloys_Reqmn"/>
      <sheetName val="SGDP"/>
      <sheetName val="Qulty_Polcy"/>
      <sheetName val="BZ"/>
      <sheetName val="Notes"/>
      <sheetName val="Macro"/>
      <sheetName val="CC"/>
      <sheetName val="Fuel_Rate_A_F"/>
      <sheetName val="Fuel_Rate_G_Fce"/>
      <sheetName val="Fuel_Rate_A_G"/>
      <sheetName val="new_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57">
          <cell r="E57">
            <v>28</v>
          </cell>
          <cell r="F57">
            <v>44.424999999999997</v>
          </cell>
          <cell r="I57">
            <v>4</v>
          </cell>
        </row>
        <row r="58">
          <cell r="E58">
            <v>28</v>
          </cell>
          <cell r="F58">
            <v>46.2</v>
          </cell>
          <cell r="I58">
            <v>2.5</v>
          </cell>
        </row>
        <row r="59">
          <cell r="E59">
            <v>28</v>
          </cell>
          <cell r="F59">
            <v>46.3</v>
          </cell>
          <cell r="I59">
            <v>2.5</v>
          </cell>
        </row>
        <row r="60">
          <cell r="E60">
            <v>44.25</v>
          </cell>
          <cell r="F60">
            <v>34.6</v>
          </cell>
          <cell r="I60">
            <v>0.5</v>
          </cell>
        </row>
        <row r="61">
          <cell r="E61">
            <v>28</v>
          </cell>
          <cell r="F61">
            <v>44.424999999999997</v>
          </cell>
          <cell r="I61">
            <v>3</v>
          </cell>
        </row>
        <row r="62">
          <cell r="E62">
            <v>28</v>
          </cell>
          <cell r="F62">
            <v>42.7</v>
          </cell>
          <cell r="I62">
            <v>4</v>
          </cell>
        </row>
        <row r="63">
          <cell r="E63">
            <v>28</v>
          </cell>
          <cell r="F63">
            <v>46.3</v>
          </cell>
          <cell r="I63">
            <v>3</v>
          </cell>
        </row>
        <row r="64">
          <cell r="E64">
            <v>28</v>
          </cell>
          <cell r="F64">
            <v>46.3</v>
          </cell>
          <cell r="I64">
            <v>3.5</v>
          </cell>
        </row>
        <row r="65">
          <cell r="E65">
            <v>44.6</v>
          </cell>
          <cell r="F65">
            <v>42.7</v>
          </cell>
          <cell r="I65">
            <v>0.25</v>
          </cell>
        </row>
        <row r="66">
          <cell r="E66">
            <v>57.25</v>
          </cell>
          <cell r="F66">
            <v>35.9</v>
          </cell>
          <cell r="I66">
            <v>0.25</v>
          </cell>
        </row>
        <row r="67">
          <cell r="E67">
            <v>57.25</v>
          </cell>
          <cell r="F67">
            <v>46.3</v>
          </cell>
          <cell r="I67">
            <v>0.25</v>
          </cell>
        </row>
        <row r="68">
          <cell r="E68">
            <v>57.25</v>
          </cell>
          <cell r="F68">
            <v>46.3</v>
          </cell>
          <cell r="I68">
            <v>0.25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F_SD"/>
      <sheetName val="MSD plan FY11"/>
      <sheetName val="MSD plan FY11 (2)"/>
      <sheetName val="MSD plan FY11 (3)"/>
      <sheetName val="Mjr_Sh_dn_Prgm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F_SD"/>
      <sheetName val="MSD plan FY11"/>
      <sheetName val="MSD plan FY11 (2)"/>
      <sheetName val="MSD plan FY11 (3)"/>
      <sheetName val="Mjr_Sh_dn_Prgm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jr_Prodn_Trgt"/>
      <sheetName val="Prd_Mx_mlsm nsm"/>
      <sheetName val="Prd_Mx_hsm"/>
      <sheetName val="Prd_Mx_wrm mm"/>
      <sheetName val="Prd_Mx_semis"/>
      <sheetName val="Prd_Mx_dtl_hsm1"/>
      <sheetName val="Prd_Mx_dtl_hsm2"/>
      <sheetName val="Prd_Mx_dtl_hsm3"/>
      <sheetName val="Prd_Mx_dtl_hsm4"/>
      <sheetName val="Prd_Mx_dtl_hsm5"/>
      <sheetName val="Prd_Mx_dtl_hsm6"/>
      <sheetName val="What_We_Intd"/>
      <sheetName val="Major_Enblrs"/>
      <sheetName val="Flow_Material"/>
      <sheetName val="Raw_Mtl_Rq_Coal"/>
      <sheetName val="Raw_Mtl_Rq_Othr"/>
      <sheetName val="Raw _mtrl_proc"/>
      <sheetName val="RM"/>
      <sheetName val="Coal_Coke_Para"/>
      <sheetName val="Coal _Blend"/>
      <sheetName val="Scrap_Balance"/>
      <sheetName val="Ref_Prodn"/>
      <sheetName val="BM_2_Procs."/>
      <sheetName val="Major_Para_mill"/>
      <sheetName val="MLSM_Prosc."/>
      <sheetName val="W.S.S._Desp."/>
      <sheetName val="Flat_Prod"/>
      <sheetName val="Inventory"/>
      <sheetName val="Inv2"/>
      <sheetName val="Power Consumption"/>
      <sheetName val="Pwr_Gen._Pot."/>
      <sheetName val="Pwr_Reqmnt_Proj"/>
      <sheetName val="Boiler_Overhl"/>
      <sheetName val="Prfmnc_indcs"/>
      <sheetName val="BF_LD_Gas_Bal."/>
      <sheetName val="CO_Gas_Bal."/>
      <sheetName val="Mxd_Gas_Bal."/>
      <sheetName val="Lq._Fl_Dist_Pln"/>
      <sheetName val="O2_Ar_N2_Avl_Ds"/>
      <sheetName val="Tar_Bal"/>
      <sheetName val="Energy_Bal"/>
      <sheetName val="Key_Perf_Indica"/>
      <sheetName val="Fe_alloys_Reqmn"/>
      <sheetName val="SGDP"/>
      <sheetName val="Qulty_Polcy"/>
      <sheetName val="BZ"/>
      <sheetName val="Notes"/>
      <sheetName val="Macro"/>
      <sheetName val="CC"/>
      <sheetName val="Fuel_Rate_A_F"/>
      <sheetName val="Fuel_Rate_G_Fce"/>
      <sheetName val="Fuel_Rate_A_G"/>
      <sheetName val="new_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57">
          <cell r="E57">
            <v>28</v>
          </cell>
          <cell r="F57">
            <v>44.424999999999997</v>
          </cell>
          <cell r="I57">
            <v>4</v>
          </cell>
        </row>
        <row r="58">
          <cell r="E58">
            <v>28</v>
          </cell>
          <cell r="F58">
            <v>46.2</v>
          </cell>
          <cell r="I58">
            <v>2.5</v>
          </cell>
        </row>
        <row r="59">
          <cell r="E59">
            <v>28</v>
          </cell>
          <cell r="F59">
            <v>46.3</v>
          </cell>
          <cell r="I59">
            <v>2.5</v>
          </cell>
        </row>
        <row r="60">
          <cell r="E60">
            <v>44.25</v>
          </cell>
          <cell r="F60">
            <v>34.6</v>
          </cell>
          <cell r="I60">
            <v>0.5</v>
          </cell>
        </row>
        <row r="61">
          <cell r="E61">
            <v>28</v>
          </cell>
          <cell r="F61">
            <v>44.424999999999997</v>
          </cell>
          <cell r="I61">
            <v>3</v>
          </cell>
        </row>
        <row r="62">
          <cell r="E62">
            <v>28</v>
          </cell>
          <cell r="F62">
            <v>42.7</v>
          </cell>
          <cell r="I62">
            <v>4</v>
          </cell>
        </row>
        <row r="63">
          <cell r="E63">
            <v>28</v>
          </cell>
          <cell r="F63">
            <v>46.3</v>
          </cell>
          <cell r="I63">
            <v>3</v>
          </cell>
        </row>
        <row r="64">
          <cell r="E64">
            <v>28</v>
          </cell>
          <cell r="F64">
            <v>46.3</v>
          </cell>
          <cell r="I64">
            <v>3.5</v>
          </cell>
        </row>
        <row r="65">
          <cell r="E65">
            <v>44.6</v>
          </cell>
          <cell r="F65">
            <v>42.7</v>
          </cell>
          <cell r="I65">
            <v>0.25</v>
          </cell>
        </row>
        <row r="66">
          <cell r="E66">
            <v>57.25</v>
          </cell>
          <cell r="F66">
            <v>35.9</v>
          </cell>
          <cell r="I66">
            <v>0.25</v>
          </cell>
        </row>
        <row r="67">
          <cell r="E67">
            <v>57.25</v>
          </cell>
          <cell r="F67">
            <v>46.3</v>
          </cell>
          <cell r="I67">
            <v>0.25</v>
          </cell>
        </row>
        <row r="68">
          <cell r="E68">
            <v>57.25</v>
          </cell>
          <cell r="F68">
            <v>46.3</v>
          </cell>
          <cell r="I68">
            <v>0.25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5EC-85EA-4211-8B51-24272F52E401}">
  <dimension ref="A1:KQ92"/>
  <sheetViews>
    <sheetView zoomScale="80" zoomScaleNormal="80" workbookViewId="0">
      <pane xSplit="3" ySplit="1" topLeftCell="FS2" activePane="bottomRight" state="frozen"/>
      <selection pane="topRight" activeCell="C1" sqref="C1"/>
      <selection pane="bottomLeft" activeCell="A2" sqref="A2"/>
      <selection pane="bottomRight" activeCell="FS11" sqref="FS11"/>
    </sheetView>
  </sheetViews>
  <sheetFormatPr defaultColWidth="9.1796875" defaultRowHeight="12.5"/>
  <cols>
    <col min="1" max="1" width="58.453125" style="4" bestFit="1" customWidth="1"/>
    <col min="2" max="2" width="9.81640625" style="3" customWidth="1"/>
    <col min="3" max="3" width="5.36328125" style="42" bestFit="1" customWidth="1"/>
    <col min="4" max="4" width="6.81640625" style="3" hidden="1" customWidth="1"/>
    <col min="5" max="5" width="6.90625" style="3" hidden="1" customWidth="1"/>
    <col min="6" max="6" width="6.81640625" style="3" hidden="1" customWidth="1"/>
    <col min="7" max="7" width="6.7265625" style="3" hidden="1" customWidth="1"/>
    <col min="8" max="8" width="7.1796875" style="3" hidden="1" customWidth="1"/>
    <col min="9" max="9" width="6.90625" style="3" hidden="1" customWidth="1"/>
    <col min="10" max="10" width="6.26953125" style="3" hidden="1" customWidth="1"/>
    <col min="11" max="11" width="7.1796875" style="3" hidden="1" customWidth="1"/>
    <col min="12" max="12" width="7" style="3" hidden="1" customWidth="1"/>
    <col min="13" max="13" width="6.54296875" style="3" hidden="1" customWidth="1"/>
    <col min="14" max="14" width="7.1796875" style="3" hidden="1" customWidth="1"/>
    <col min="15" max="15" width="7" style="3" hidden="1" customWidth="1"/>
    <col min="16" max="16" width="6.81640625" style="3" hidden="1" customWidth="1"/>
    <col min="17" max="17" width="6.90625" style="3" hidden="1" customWidth="1"/>
    <col min="18" max="18" width="6.81640625" style="3" hidden="1" customWidth="1"/>
    <col min="19" max="19" width="6.7265625" style="3" hidden="1" customWidth="1"/>
    <col min="20" max="20" width="7.1796875" style="3" hidden="1" customWidth="1"/>
    <col min="21" max="21" width="6.90625" style="3" hidden="1" customWidth="1"/>
    <col min="22" max="22" width="6.26953125" style="3" hidden="1" customWidth="1"/>
    <col min="23" max="23" width="7.1796875" style="3" hidden="1" customWidth="1"/>
    <col min="24" max="24" width="7" style="3" hidden="1" customWidth="1"/>
    <col min="25" max="25" width="6.54296875" style="3" hidden="1" customWidth="1"/>
    <col min="26" max="26" width="7.1796875" style="3" hidden="1" customWidth="1"/>
    <col min="27" max="27" width="7" style="3" hidden="1" customWidth="1"/>
    <col min="28" max="28" width="6.81640625" style="3" hidden="1" customWidth="1"/>
    <col min="29" max="29" width="6.90625" style="3" hidden="1" customWidth="1"/>
    <col min="30" max="30" width="6.81640625" style="3" hidden="1" customWidth="1"/>
    <col min="31" max="31" width="6.7265625" style="3" hidden="1" customWidth="1"/>
    <col min="32" max="32" width="7.1796875" style="3" hidden="1" customWidth="1"/>
    <col min="33" max="33" width="6.90625" style="3" hidden="1" customWidth="1"/>
    <col min="34" max="34" width="6.26953125" style="3" hidden="1" customWidth="1"/>
    <col min="35" max="35" width="7.1796875" style="3" hidden="1" customWidth="1"/>
    <col min="36" max="36" width="7" style="3" hidden="1" customWidth="1"/>
    <col min="37" max="37" width="6.54296875" style="3" hidden="1" customWidth="1"/>
    <col min="38" max="38" width="7.1796875" style="3" hidden="1" customWidth="1"/>
    <col min="39" max="39" width="7" style="3" hidden="1" customWidth="1"/>
    <col min="40" max="40" width="6.81640625" style="3" hidden="1" customWidth="1"/>
    <col min="41" max="41" width="6.90625" style="3" hidden="1" customWidth="1"/>
    <col min="42" max="42" width="6.81640625" style="3" hidden="1" customWidth="1"/>
    <col min="43" max="43" width="6.7265625" style="3" hidden="1" customWidth="1"/>
    <col min="44" max="44" width="7.1796875" style="3" hidden="1" customWidth="1"/>
    <col min="45" max="45" width="6.90625" style="3" hidden="1" customWidth="1"/>
    <col min="46" max="46" width="6.26953125" style="3" hidden="1" customWidth="1"/>
    <col min="47" max="47" width="7.1796875" style="3" hidden="1" customWidth="1"/>
    <col min="48" max="48" width="7" style="3" hidden="1" customWidth="1"/>
    <col min="49" max="49" width="6.54296875" style="3" hidden="1" customWidth="1"/>
    <col min="50" max="50" width="7.1796875" style="3" hidden="1" customWidth="1"/>
    <col min="51" max="51" width="7" style="3" hidden="1" customWidth="1"/>
    <col min="52" max="52" width="6.81640625" style="3" hidden="1" customWidth="1"/>
    <col min="53" max="53" width="6.90625" style="3" hidden="1" customWidth="1"/>
    <col min="54" max="54" width="6.81640625" style="3" hidden="1" customWidth="1"/>
    <col min="55" max="55" width="6.7265625" style="3" hidden="1" customWidth="1"/>
    <col min="56" max="56" width="7.1796875" style="3" hidden="1" customWidth="1"/>
    <col min="57" max="57" width="6.90625" style="3" hidden="1" customWidth="1"/>
    <col min="58" max="58" width="6.26953125" style="3" hidden="1" customWidth="1"/>
    <col min="59" max="59" width="7.1796875" style="3" hidden="1" customWidth="1"/>
    <col min="60" max="60" width="7" style="3" hidden="1" customWidth="1"/>
    <col min="61" max="61" width="6.54296875" style="3" hidden="1" customWidth="1"/>
    <col min="62" max="62" width="7.1796875" style="3" hidden="1" customWidth="1"/>
    <col min="63" max="63" width="7" style="3" hidden="1" customWidth="1"/>
    <col min="64" max="64" width="6.81640625" style="3" hidden="1" customWidth="1"/>
    <col min="65" max="65" width="6.90625" style="3" hidden="1" customWidth="1"/>
    <col min="66" max="66" width="6.81640625" style="3" hidden="1" customWidth="1"/>
    <col min="67" max="67" width="6.7265625" style="3" hidden="1" customWidth="1"/>
    <col min="68" max="68" width="7.1796875" style="3" hidden="1" customWidth="1"/>
    <col min="69" max="69" width="6.90625" style="3" hidden="1" customWidth="1"/>
    <col min="70" max="70" width="6.26953125" style="3" hidden="1" customWidth="1"/>
    <col min="71" max="71" width="7.1796875" style="3" hidden="1" customWidth="1"/>
    <col min="72" max="72" width="7" style="3" hidden="1" customWidth="1"/>
    <col min="73" max="73" width="6.54296875" style="3" hidden="1" customWidth="1"/>
    <col min="74" max="74" width="7.1796875" style="3" hidden="1" customWidth="1"/>
    <col min="75" max="75" width="7" style="3" hidden="1" customWidth="1"/>
    <col min="76" max="76" width="6.81640625" style="3" hidden="1" customWidth="1"/>
    <col min="77" max="77" width="6.90625" style="3" hidden="1" customWidth="1"/>
    <col min="78" max="78" width="6.81640625" style="3" hidden="1" customWidth="1"/>
    <col min="79" max="79" width="6.7265625" style="3" hidden="1" customWidth="1"/>
    <col min="80" max="80" width="7.1796875" style="3" hidden="1" customWidth="1"/>
    <col min="81" max="81" width="6.90625" style="3" hidden="1" customWidth="1"/>
    <col min="82" max="82" width="6.26953125" style="3" hidden="1" customWidth="1"/>
    <col min="83" max="83" width="7.1796875" style="3" hidden="1" customWidth="1"/>
    <col min="84" max="84" width="7" style="3" hidden="1" customWidth="1"/>
    <col min="85" max="85" width="6.54296875" style="3" hidden="1" customWidth="1"/>
    <col min="86" max="86" width="7.1796875" style="3" hidden="1" customWidth="1"/>
    <col min="87" max="87" width="7" style="3" hidden="1" customWidth="1"/>
    <col min="88" max="88" width="6.81640625" style="3" hidden="1" customWidth="1"/>
    <col min="89" max="89" width="6.90625" style="3" hidden="1" customWidth="1"/>
    <col min="90" max="90" width="6.81640625" style="3" hidden="1" customWidth="1"/>
    <col min="91" max="91" width="6.7265625" style="3" hidden="1" customWidth="1"/>
    <col min="92" max="92" width="7.1796875" style="3" hidden="1" customWidth="1"/>
    <col min="93" max="93" width="6.90625" style="3" hidden="1" customWidth="1"/>
    <col min="94" max="94" width="6.26953125" style="3" hidden="1" customWidth="1"/>
    <col min="95" max="95" width="7.1796875" style="3" hidden="1" customWidth="1"/>
    <col min="96" max="96" width="7" style="3" hidden="1" customWidth="1"/>
    <col min="97" max="97" width="6.54296875" style="3" hidden="1" customWidth="1"/>
    <col min="98" max="98" width="7.1796875" style="3" hidden="1" customWidth="1"/>
    <col min="99" max="99" width="7" style="3" hidden="1" customWidth="1"/>
    <col min="100" max="100" width="6.81640625" style="3" hidden="1" customWidth="1"/>
    <col min="101" max="101" width="6.90625" style="3" hidden="1" customWidth="1"/>
    <col min="102" max="102" width="6.81640625" style="3" hidden="1" customWidth="1"/>
    <col min="103" max="103" width="6.7265625" style="3" hidden="1" customWidth="1"/>
    <col min="104" max="104" width="7.1796875" style="3" hidden="1" customWidth="1"/>
    <col min="105" max="105" width="6.90625" style="3" hidden="1" customWidth="1"/>
    <col min="106" max="106" width="6.26953125" style="3" hidden="1" customWidth="1"/>
    <col min="107" max="107" width="7.1796875" style="3" hidden="1" customWidth="1"/>
    <col min="108" max="108" width="7" style="3" hidden="1" customWidth="1"/>
    <col min="109" max="109" width="6.54296875" style="3" hidden="1" customWidth="1"/>
    <col min="110" max="110" width="7.1796875" style="3" hidden="1" customWidth="1"/>
    <col min="111" max="111" width="7" style="3" hidden="1" customWidth="1"/>
    <col min="112" max="112" width="6.81640625" style="3" hidden="1" customWidth="1"/>
    <col min="113" max="113" width="6.90625" style="3" hidden="1" customWidth="1"/>
    <col min="114" max="114" width="6.81640625" style="3" hidden="1" customWidth="1"/>
    <col min="115" max="115" width="6.7265625" style="3" hidden="1" customWidth="1"/>
    <col min="116" max="116" width="7.1796875" style="3" hidden="1" customWidth="1"/>
    <col min="117" max="117" width="6.90625" style="3" hidden="1" customWidth="1"/>
    <col min="118" max="118" width="6.26953125" style="3" hidden="1" customWidth="1"/>
    <col min="119" max="119" width="7.1796875" style="3" hidden="1" customWidth="1"/>
    <col min="120" max="120" width="7" style="3" hidden="1" customWidth="1"/>
    <col min="121" max="121" width="6.54296875" style="3" hidden="1" customWidth="1"/>
    <col min="122" max="122" width="7.1796875" style="3" hidden="1" customWidth="1"/>
    <col min="123" max="123" width="7" style="3" hidden="1" customWidth="1"/>
    <col min="124" max="124" width="6.81640625" style="3" hidden="1" customWidth="1"/>
    <col min="125" max="125" width="6.90625" style="3" hidden="1" customWidth="1"/>
    <col min="126" max="126" width="6.81640625" style="3" hidden="1" customWidth="1"/>
    <col min="127" max="127" width="6.7265625" style="3" hidden="1" customWidth="1"/>
    <col min="128" max="128" width="7.1796875" style="3" hidden="1" customWidth="1"/>
    <col min="129" max="129" width="6.90625" style="3" hidden="1" customWidth="1"/>
    <col min="130" max="130" width="6.26953125" style="3" hidden="1" customWidth="1"/>
    <col min="131" max="131" width="7.1796875" style="3" hidden="1" customWidth="1"/>
    <col min="132" max="132" width="7" style="3" hidden="1" customWidth="1"/>
    <col min="133" max="133" width="6.54296875" style="3" hidden="1" customWidth="1"/>
    <col min="134" max="134" width="7.1796875" style="3" hidden="1" customWidth="1"/>
    <col min="135" max="135" width="7" style="3" hidden="1" customWidth="1"/>
    <col min="136" max="136" width="6.81640625" style="3" hidden="1" customWidth="1"/>
    <col min="137" max="137" width="6.90625" style="3" hidden="1" customWidth="1"/>
    <col min="138" max="138" width="6.81640625" style="3" hidden="1" customWidth="1"/>
    <col min="139" max="139" width="6.7265625" style="3" hidden="1" customWidth="1"/>
    <col min="140" max="140" width="7.1796875" style="3" hidden="1" customWidth="1"/>
    <col min="141" max="141" width="6.90625" style="3" hidden="1" customWidth="1"/>
    <col min="142" max="142" width="6.26953125" style="3" hidden="1" customWidth="1"/>
    <col min="143" max="143" width="7.1796875" style="3" hidden="1" customWidth="1"/>
    <col min="144" max="144" width="7" style="3" hidden="1" customWidth="1"/>
    <col min="145" max="145" width="6.54296875" style="3" hidden="1" customWidth="1"/>
    <col min="146" max="146" width="7.1796875" style="3" hidden="1" customWidth="1"/>
    <col min="147" max="147" width="7" style="3" hidden="1" customWidth="1"/>
    <col min="148" max="148" width="6.81640625" style="3" hidden="1" customWidth="1"/>
    <col min="149" max="149" width="6.90625" style="3" hidden="1" customWidth="1"/>
    <col min="150" max="150" width="6.81640625" style="3" hidden="1" customWidth="1"/>
    <col min="151" max="151" width="6.7265625" style="3" hidden="1" customWidth="1"/>
    <col min="152" max="152" width="7.1796875" style="3" hidden="1" customWidth="1"/>
    <col min="153" max="153" width="6.90625" style="3" hidden="1" customWidth="1"/>
    <col min="154" max="154" width="6.26953125" style="3" hidden="1" customWidth="1"/>
    <col min="155" max="155" width="7.1796875" style="3" hidden="1" customWidth="1"/>
    <col min="156" max="156" width="7" style="3" hidden="1" customWidth="1"/>
    <col min="157" max="157" width="6.54296875" style="3" hidden="1" customWidth="1"/>
    <col min="158" max="158" width="7.1796875" style="3" hidden="1" customWidth="1"/>
    <col min="159" max="159" width="7" style="3" hidden="1" customWidth="1"/>
    <col min="160" max="160" width="6.81640625" style="3" hidden="1" customWidth="1"/>
    <col min="161" max="161" width="6.90625" style="3" hidden="1" customWidth="1"/>
    <col min="162" max="162" width="6.81640625" style="3" hidden="1" customWidth="1"/>
    <col min="163" max="163" width="6.7265625" style="3" hidden="1" customWidth="1"/>
    <col min="164" max="164" width="7.1796875" style="3" hidden="1" customWidth="1"/>
    <col min="165" max="165" width="6.90625" style="3" hidden="1" customWidth="1"/>
    <col min="166" max="166" width="6.26953125" style="3" hidden="1" customWidth="1"/>
    <col min="167" max="167" width="7.1796875" style="3" hidden="1" customWidth="1"/>
    <col min="168" max="168" width="7" style="3" hidden="1" customWidth="1"/>
    <col min="169" max="169" width="6.54296875" style="3" hidden="1" customWidth="1"/>
    <col min="170" max="170" width="7.1796875" style="3" hidden="1" customWidth="1"/>
    <col min="171" max="171" width="7" style="3" hidden="1" customWidth="1"/>
    <col min="172" max="172" width="6.81640625" style="3" hidden="1" customWidth="1"/>
    <col min="173" max="173" width="6.90625" style="3" hidden="1" customWidth="1"/>
    <col min="174" max="174" width="6.81640625" style="3" hidden="1" customWidth="1"/>
    <col min="175" max="175" width="6.81640625" style="3" bestFit="1" customWidth="1"/>
    <col min="176" max="176" width="7.26953125" style="3" bestFit="1" customWidth="1"/>
    <col min="177" max="177" width="7" style="3" bestFit="1" customWidth="1"/>
    <col min="178" max="178" width="6.6328125" style="3" bestFit="1" customWidth="1"/>
    <col min="179" max="179" width="7.26953125" style="3" bestFit="1" customWidth="1"/>
    <col min="180" max="180" width="7.08984375" style="3" bestFit="1" customWidth="1"/>
    <col min="181" max="181" width="6.6328125" style="3" bestFit="1" customWidth="1"/>
    <col min="182" max="182" width="7.26953125" style="3" bestFit="1" customWidth="1"/>
    <col min="183" max="183" width="7.08984375" style="3" bestFit="1" customWidth="1"/>
    <col min="184" max="184" width="6.90625" style="3" bestFit="1" customWidth="1"/>
    <col min="185" max="185" width="7" style="3" bestFit="1" customWidth="1"/>
    <col min="186" max="186" width="6.90625" style="3" bestFit="1" customWidth="1"/>
    <col min="187" max="187" width="6.81640625" style="3" bestFit="1" customWidth="1"/>
    <col min="188" max="188" width="7.26953125" style="3" bestFit="1" customWidth="1"/>
    <col min="189" max="189" width="7" style="3" bestFit="1" customWidth="1"/>
    <col min="190" max="191" width="8.26953125" style="3" bestFit="1" customWidth="1"/>
    <col min="192" max="192" width="11.36328125" style="3" bestFit="1" customWidth="1"/>
    <col min="193" max="193" width="8.26953125" style="3" bestFit="1" customWidth="1"/>
    <col min="194" max="194" width="7.26953125" style="3" bestFit="1" customWidth="1"/>
    <col min="195" max="195" width="10.26953125" style="3" bestFit="1" customWidth="1"/>
    <col min="196" max="196" width="6.90625" style="3" bestFit="1" customWidth="1"/>
    <col min="197" max="197" width="11.36328125" style="3" bestFit="1" customWidth="1"/>
    <col min="198" max="198" width="10.26953125" style="3" bestFit="1" customWidth="1"/>
    <col min="199" max="199" width="11.36328125" style="3" bestFit="1" customWidth="1"/>
    <col min="200" max="200" width="7.26953125" style="3" bestFit="1" customWidth="1"/>
    <col min="201" max="202" width="8.26953125" style="3" bestFit="1" customWidth="1"/>
    <col min="203" max="203" width="12.36328125" style="3" bestFit="1" customWidth="1"/>
    <col min="204" max="204" width="9.26953125" style="3" bestFit="1" customWidth="1"/>
    <col min="205" max="205" width="6.6328125" style="3" bestFit="1" customWidth="1"/>
    <col min="206" max="206" width="8.26953125" style="3" bestFit="1" customWidth="1"/>
    <col min="207" max="207" width="7.08984375" style="3" bestFit="1" customWidth="1"/>
    <col min="208" max="208" width="12.36328125" style="3" bestFit="1" customWidth="1"/>
    <col min="209" max="209" width="8.26953125" style="3" bestFit="1" customWidth="1"/>
    <col min="210" max="210" width="6.90625" style="3" bestFit="1" customWidth="1"/>
    <col min="211" max="211" width="6.81640625" style="3" bestFit="1" customWidth="1"/>
    <col min="212" max="212" width="7.26953125" style="3" bestFit="1" customWidth="1"/>
    <col min="213" max="213" width="7" style="3" bestFit="1" customWidth="1"/>
    <col min="214" max="214" width="6.6328125" style="3" bestFit="1" customWidth="1"/>
    <col min="215" max="215" width="7.26953125" style="3" bestFit="1" customWidth="1"/>
    <col min="216" max="217" width="8.26953125" style="3" bestFit="1" customWidth="1"/>
    <col min="218" max="218" width="7.26953125" style="3" bestFit="1" customWidth="1"/>
    <col min="219" max="219" width="7.08984375" style="3" bestFit="1" customWidth="1"/>
    <col min="220" max="220" width="6.90625" style="3" bestFit="1" customWidth="1"/>
    <col min="221" max="221" width="7.26953125" style="3" bestFit="1" customWidth="1"/>
    <col min="222" max="222" width="6.90625" style="3" bestFit="1" customWidth="1"/>
    <col min="223" max="225" width="7.26953125" style="3" bestFit="1" customWidth="1"/>
    <col min="226" max="226" width="6.6328125" style="3" bestFit="1" customWidth="1"/>
    <col min="227" max="227" width="7.26953125" style="3" bestFit="1" customWidth="1"/>
    <col min="228" max="228" width="7.08984375" style="3" bestFit="1" customWidth="1"/>
    <col min="229" max="230" width="7.26953125" style="3" bestFit="1" customWidth="1"/>
    <col min="231" max="231" width="7.08984375" style="3" bestFit="1" customWidth="1"/>
    <col min="232" max="232" width="6.90625" style="3" bestFit="1" customWidth="1"/>
    <col min="233" max="233" width="7.08984375" style="3" bestFit="1" customWidth="1"/>
    <col min="234" max="234" width="7" style="3" bestFit="1" customWidth="1"/>
    <col min="235" max="235" width="6.90625" style="3" bestFit="1" customWidth="1"/>
    <col min="236" max="236" width="7.36328125" style="3" bestFit="1" customWidth="1"/>
    <col min="237" max="237" width="7.08984375" style="3" bestFit="1" customWidth="1"/>
    <col min="238" max="238" width="6.7265625" style="3" bestFit="1" customWidth="1"/>
    <col min="239" max="239" width="7.36328125" style="3" bestFit="1" customWidth="1"/>
    <col min="240" max="240" width="7.1796875" style="3" bestFit="1" customWidth="1"/>
    <col min="241" max="241" width="6.7265625" style="3" bestFit="1" customWidth="1"/>
    <col min="242" max="242" width="7.36328125" style="3" bestFit="1" customWidth="1"/>
    <col min="243" max="243" width="7.1796875" style="3" bestFit="1" customWidth="1"/>
    <col min="244" max="244" width="7" style="3" bestFit="1" customWidth="1"/>
    <col min="245" max="245" width="7.08984375" style="3" bestFit="1" customWidth="1"/>
    <col min="246" max="246" width="7" style="3" bestFit="1" customWidth="1"/>
    <col min="247" max="247" width="7.1796875" style="3" bestFit="1" customWidth="1"/>
    <col min="248" max="248" width="7.36328125" style="3" bestFit="1" customWidth="1"/>
    <col min="249" max="249" width="7.08984375" style="3" bestFit="1" customWidth="1"/>
    <col min="250" max="250" width="6.7265625" style="3" bestFit="1" customWidth="1"/>
    <col min="251" max="251" width="7.36328125" style="3" bestFit="1" customWidth="1"/>
    <col min="252" max="252" width="7.1796875" style="3" bestFit="1" customWidth="1"/>
    <col min="253" max="253" width="7.26953125" style="3" bestFit="1" customWidth="1"/>
    <col min="254" max="254" width="7.36328125" style="3" bestFit="1" customWidth="1"/>
    <col min="255" max="259" width="7.26953125" style="3" bestFit="1" customWidth="1"/>
    <col min="260" max="265" width="7.7265625" style="3" bestFit="1" customWidth="1"/>
    <col min="266" max="266" width="7.36328125" style="3" bestFit="1" customWidth="1"/>
    <col min="267" max="270" width="7.26953125" style="3" bestFit="1" customWidth="1"/>
    <col min="271" max="271" width="7.6328125" style="3" bestFit="1" customWidth="1"/>
    <col min="272" max="272" width="7.36328125" style="3" bestFit="1" customWidth="1"/>
    <col min="273" max="274" width="7.26953125" style="3" bestFit="1" customWidth="1"/>
    <col min="275" max="275" width="7.36328125" style="3" bestFit="1" customWidth="1"/>
    <col min="276" max="277" width="7.26953125" style="3" bestFit="1" customWidth="1"/>
    <col min="278" max="278" width="7.36328125" style="3" bestFit="1" customWidth="1"/>
    <col min="279" max="283" width="7.26953125" style="3" bestFit="1" customWidth="1"/>
    <col min="284" max="284" width="7.36328125" style="3" bestFit="1" customWidth="1"/>
    <col min="285" max="286" width="7.26953125" style="3" bestFit="1" customWidth="1"/>
    <col min="287" max="287" width="7.36328125" style="3" bestFit="1" customWidth="1"/>
    <col min="288" max="289" width="7.26953125" style="3" bestFit="1" customWidth="1"/>
    <col min="290" max="290" width="7.36328125" style="3" bestFit="1" customWidth="1"/>
    <col min="291" max="294" width="7.26953125" style="3" bestFit="1" customWidth="1"/>
    <col min="295" max="297" width="7.36328125" style="3" bestFit="1" customWidth="1"/>
    <col min="298" max="298" width="7.26953125" style="3" bestFit="1" customWidth="1"/>
    <col min="299" max="16384" width="9.1796875" style="42"/>
  </cols>
  <sheetData>
    <row r="1" spans="1:303" s="6" customFormat="1" ht="13.5" thickBot="1">
      <c r="A1" s="568" t="s">
        <v>172</v>
      </c>
      <c r="B1" s="433" t="s">
        <v>7</v>
      </c>
      <c r="C1" s="569" t="s">
        <v>1</v>
      </c>
      <c r="D1" s="570">
        <v>36526</v>
      </c>
      <c r="E1" s="571">
        <v>36557</v>
      </c>
      <c r="F1" s="571">
        <v>36586</v>
      </c>
      <c r="G1" s="571">
        <v>36617</v>
      </c>
      <c r="H1" s="571">
        <v>36647</v>
      </c>
      <c r="I1" s="571">
        <v>36678</v>
      </c>
      <c r="J1" s="571">
        <v>36708</v>
      </c>
      <c r="K1" s="571">
        <v>36739</v>
      </c>
      <c r="L1" s="571">
        <v>36770</v>
      </c>
      <c r="M1" s="571">
        <v>36800</v>
      </c>
      <c r="N1" s="571">
        <v>36831</v>
      </c>
      <c r="O1" s="571">
        <v>36861</v>
      </c>
      <c r="P1" s="571">
        <v>36892</v>
      </c>
      <c r="Q1" s="571">
        <v>36923</v>
      </c>
      <c r="R1" s="571">
        <v>36951</v>
      </c>
      <c r="S1" s="571">
        <v>36982</v>
      </c>
      <c r="T1" s="571">
        <v>37012</v>
      </c>
      <c r="U1" s="571">
        <v>37043</v>
      </c>
      <c r="V1" s="571">
        <v>37073</v>
      </c>
      <c r="W1" s="571">
        <v>37104</v>
      </c>
      <c r="X1" s="571">
        <v>37135</v>
      </c>
      <c r="Y1" s="571">
        <v>37165</v>
      </c>
      <c r="Z1" s="571">
        <v>37196</v>
      </c>
      <c r="AA1" s="571">
        <v>37226</v>
      </c>
      <c r="AB1" s="571">
        <v>37257</v>
      </c>
      <c r="AC1" s="571">
        <v>37288</v>
      </c>
      <c r="AD1" s="571">
        <v>37316</v>
      </c>
      <c r="AE1" s="571">
        <v>37347</v>
      </c>
      <c r="AF1" s="571">
        <v>37377</v>
      </c>
      <c r="AG1" s="571">
        <v>37408</v>
      </c>
      <c r="AH1" s="571">
        <v>37438</v>
      </c>
      <c r="AI1" s="571">
        <v>37469</v>
      </c>
      <c r="AJ1" s="571">
        <v>37500</v>
      </c>
      <c r="AK1" s="571">
        <v>37530</v>
      </c>
      <c r="AL1" s="571">
        <v>37561</v>
      </c>
      <c r="AM1" s="571">
        <v>37591</v>
      </c>
      <c r="AN1" s="571">
        <v>37622</v>
      </c>
      <c r="AO1" s="571">
        <v>37653</v>
      </c>
      <c r="AP1" s="571">
        <v>37681</v>
      </c>
      <c r="AQ1" s="571">
        <v>37712</v>
      </c>
      <c r="AR1" s="571">
        <v>37742</v>
      </c>
      <c r="AS1" s="571">
        <v>37773</v>
      </c>
      <c r="AT1" s="571">
        <v>37803</v>
      </c>
      <c r="AU1" s="571">
        <v>37834</v>
      </c>
      <c r="AV1" s="571">
        <v>37865</v>
      </c>
      <c r="AW1" s="571">
        <v>37895</v>
      </c>
      <c r="AX1" s="571">
        <v>37926</v>
      </c>
      <c r="AY1" s="571">
        <v>37956</v>
      </c>
      <c r="AZ1" s="571">
        <v>37987</v>
      </c>
      <c r="BA1" s="571">
        <v>38018</v>
      </c>
      <c r="BB1" s="571">
        <v>38047</v>
      </c>
      <c r="BC1" s="571">
        <v>38078</v>
      </c>
      <c r="BD1" s="571">
        <v>38108</v>
      </c>
      <c r="BE1" s="571">
        <v>38139</v>
      </c>
      <c r="BF1" s="571">
        <v>38169</v>
      </c>
      <c r="BG1" s="571">
        <v>38200</v>
      </c>
      <c r="BH1" s="571">
        <v>38231</v>
      </c>
      <c r="BI1" s="571">
        <v>38261</v>
      </c>
      <c r="BJ1" s="571">
        <v>38292</v>
      </c>
      <c r="BK1" s="571">
        <v>38322</v>
      </c>
      <c r="BL1" s="571">
        <v>38353</v>
      </c>
      <c r="BM1" s="571">
        <v>38384</v>
      </c>
      <c r="BN1" s="571">
        <v>38412</v>
      </c>
      <c r="BO1" s="571">
        <v>38443</v>
      </c>
      <c r="BP1" s="571">
        <v>38473</v>
      </c>
      <c r="BQ1" s="571">
        <v>38504</v>
      </c>
      <c r="BR1" s="571">
        <v>38534</v>
      </c>
      <c r="BS1" s="571">
        <v>38565</v>
      </c>
      <c r="BT1" s="571">
        <v>38596</v>
      </c>
      <c r="BU1" s="571">
        <v>38626</v>
      </c>
      <c r="BV1" s="571">
        <v>38657</v>
      </c>
      <c r="BW1" s="571">
        <v>38687</v>
      </c>
      <c r="BX1" s="571">
        <v>38718</v>
      </c>
      <c r="BY1" s="571">
        <v>38749</v>
      </c>
      <c r="BZ1" s="571">
        <v>38777</v>
      </c>
      <c r="CA1" s="571">
        <v>38808</v>
      </c>
      <c r="CB1" s="571">
        <v>38838</v>
      </c>
      <c r="CC1" s="571">
        <v>38869</v>
      </c>
      <c r="CD1" s="571">
        <v>38899</v>
      </c>
      <c r="CE1" s="571">
        <v>38930</v>
      </c>
      <c r="CF1" s="571">
        <v>38961</v>
      </c>
      <c r="CG1" s="571">
        <v>38991</v>
      </c>
      <c r="CH1" s="571">
        <v>39022</v>
      </c>
      <c r="CI1" s="571">
        <v>39052</v>
      </c>
      <c r="CJ1" s="571">
        <v>39083</v>
      </c>
      <c r="CK1" s="571">
        <v>39114</v>
      </c>
      <c r="CL1" s="571">
        <v>39142</v>
      </c>
      <c r="CM1" s="571">
        <v>39173</v>
      </c>
      <c r="CN1" s="571">
        <v>39203</v>
      </c>
      <c r="CO1" s="571">
        <v>39234</v>
      </c>
      <c r="CP1" s="571">
        <v>39264</v>
      </c>
      <c r="CQ1" s="571">
        <v>39295</v>
      </c>
      <c r="CR1" s="571">
        <v>39326</v>
      </c>
      <c r="CS1" s="571">
        <v>39356</v>
      </c>
      <c r="CT1" s="571">
        <v>39387</v>
      </c>
      <c r="CU1" s="571">
        <v>39417</v>
      </c>
      <c r="CV1" s="571">
        <v>39448</v>
      </c>
      <c r="CW1" s="571">
        <v>39479</v>
      </c>
      <c r="CX1" s="571">
        <v>39508</v>
      </c>
      <c r="CY1" s="571">
        <v>39539</v>
      </c>
      <c r="CZ1" s="571">
        <v>39569</v>
      </c>
      <c r="DA1" s="571">
        <v>39600</v>
      </c>
      <c r="DB1" s="571">
        <v>39630</v>
      </c>
      <c r="DC1" s="571">
        <v>39661</v>
      </c>
      <c r="DD1" s="571">
        <v>39692</v>
      </c>
      <c r="DE1" s="571">
        <v>39722</v>
      </c>
      <c r="DF1" s="571">
        <v>39753</v>
      </c>
      <c r="DG1" s="571">
        <v>39783</v>
      </c>
      <c r="DH1" s="571">
        <v>39814</v>
      </c>
      <c r="DI1" s="571">
        <v>39845</v>
      </c>
      <c r="DJ1" s="571">
        <v>39873</v>
      </c>
      <c r="DK1" s="571">
        <v>39904</v>
      </c>
      <c r="DL1" s="571">
        <v>39934</v>
      </c>
      <c r="DM1" s="571">
        <v>39965</v>
      </c>
      <c r="DN1" s="571">
        <v>39995</v>
      </c>
      <c r="DO1" s="571">
        <v>40026</v>
      </c>
      <c r="DP1" s="571">
        <v>40057</v>
      </c>
      <c r="DQ1" s="571">
        <v>40087</v>
      </c>
      <c r="DR1" s="571">
        <v>40118</v>
      </c>
      <c r="DS1" s="571">
        <v>40148</v>
      </c>
      <c r="DT1" s="571">
        <v>40179</v>
      </c>
      <c r="DU1" s="571">
        <v>40210</v>
      </c>
      <c r="DV1" s="571">
        <v>40238</v>
      </c>
      <c r="DW1" s="571">
        <v>40269</v>
      </c>
      <c r="DX1" s="571">
        <v>40299</v>
      </c>
      <c r="DY1" s="571">
        <v>40330</v>
      </c>
      <c r="DZ1" s="571">
        <v>40360</v>
      </c>
      <c r="EA1" s="571">
        <v>40391</v>
      </c>
      <c r="EB1" s="571">
        <v>40422</v>
      </c>
      <c r="EC1" s="571">
        <v>40452</v>
      </c>
      <c r="ED1" s="571">
        <v>40483</v>
      </c>
      <c r="EE1" s="571">
        <v>40513</v>
      </c>
      <c r="EF1" s="571">
        <v>40544</v>
      </c>
      <c r="EG1" s="571">
        <v>40575</v>
      </c>
      <c r="EH1" s="571">
        <v>40603</v>
      </c>
      <c r="EI1" s="571">
        <v>40634</v>
      </c>
      <c r="EJ1" s="571">
        <v>40664</v>
      </c>
      <c r="EK1" s="571">
        <v>40695</v>
      </c>
      <c r="EL1" s="571">
        <v>40725</v>
      </c>
      <c r="EM1" s="571">
        <v>40756</v>
      </c>
      <c r="EN1" s="571">
        <v>40787</v>
      </c>
      <c r="EO1" s="571">
        <v>40817</v>
      </c>
      <c r="EP1" s="571">
        <v>40848</v>
      </c>
      <c r="EQ1" s="571">
        <v>40878</v>
      </c>
      <c r="ER1" s="571">
        <v>40909</v>
      </c>
      <c r="ES1" s="571">
        <v>40940</v>
      </c>
      <c r="ET1" s="571">
        <v>40969</v>
      </c>
      <c r="EU1" s="571">
        <v>41000</v>
      </c>
      <c r="EV1" s="571">
        <v>41030</v>
      </c>
      <c r="EW1" s="571">
        <v>41061</v>
      </c>
      <c r="EX1" s="571">
        <v>41091</v>
      </c>
      <c r="EY1" s="571">
        <v>41122</v>
      </c>
      <c r="EZ1" s="571">
        <v>41153</v>
      </c>
      <c r="FA1" s="571">
        <v>41183</v>
      </c>
      <c r="FB1" s="571">
        <v>41214</v>
      </c>
      <c r="FC1" s="571">
        <v>41244</v>
      </c>
      <c r="FD1" s="571">
        <v>41275</v>
      </c>
      <c r="FE1" s="571">
        <v>41306</v>
      </c>
      <c r="FF1" s="571">
        <v>41334</v>
      </c>
      <c r="FG1" s="571">
        <v>41365</v>
      </c>
      <c r="FH1" s="571">
        <v>41395</v>
      </c>
      <c r="FI1" s="571">
        <v>41426</v>
      </c>
      <c r="FJ1" s="571">
        <v>41456</v>
      </c>
      <c r="FK1" s="571">
        <v>41487</v>
      </c>
      <c r="FL1" s="571">
        <v>41518</v>
      </c>
      <c r="FM1" s="571">
        <v>41548</v>
      </c>
      <c r="FN1" s="571">
        <v>41579</v>
      </c>
      <c r="FO1" s="571">
        <v>41609</v>
      </c>
      <c r="FP1" s="571">
        <v>41640</v>
      </c>
      <c r="FQ1" s="571">
        <v>41671</v>
      </c>
      <c r="FR1" s="571">
        <v>41699</v>
      </c>
      <c r="FS1" s="490">
        <v>41730</v>
      </c>
      <c r="FT1" s="490">
        <v>41760</v>
      </c>
      <c r="FU1" s="490">
        <v>41791</v>
      </c>
      <c r="FV1" s="490">
        <v>41821</v>
      </c>
      <c r="FW1" s="490">
        <v>41852</v>
      </c>
      <c r="FX1" s="490">
        <v>41883</v>
      </c>
      <c r="FY1" s="490">
        <v>41913</v>
      </c>
      <c r="FZ1" s="490">
        <v>41944</v>
      </c>
      <c r="GA1" s="490">
        <v>41974</v>
      </c>
      <c r="GB1" s="490">
        <v>42005</v>
      </c>
      <c r="GC1" s="490">
        <v>42036</v>
      </c>
      <c r="GD1" s="490">
        <v>42064</v>
      </c>
      <c r="GE1" s="490">
        <v>42095</v>
      </c>
      <c r="GF1" s="490">
        <v>42125</v>
      </c>
      <c r="GG1" s="490">
        <v>42156</v>
      </c>
      <c r="GH1" s="490">
        <v>42186</v>
      </c>
      <c r="GI1" s="490">
        <v>42217</v>
      </c>
      <c r="GJ1" s="490">
        <v>42248</v>
      </c>
      <c r="GK1" s="490">
        <v>42278</v>
      </c>
      <c r="GL1" s="490">
        <v>42309</v>
      </c>
      <c r="GM1" s="490">
        <v>42339</v>
      </c>
      <c r="GN1" s="490">
        <v>42370</v>
      </c>
      <c r="GO1" s="490">
        <v>42401</v>
      </c>
      <c r="GP1" s="490">
        <v>42430</v>
      </c>
      <c r="GQ1" s="490">
        <v>42461</v>
      </c>
      <c r="GR1" s="490">
        <v>42491</v>
      </c>
      <c r="GS1" s="490">
        <v>42522</v>
      </c>
      <c r="GT1" s="490">
        <v>42552</v>
      </c>
      <c r="GU1" s="490">
        <v>42583</v>
      </c>
      <c r="GV1" s="490">
        <v>42614</v>
      </c>
      <c r="GW1" s="490">
        <v>42644</v>
      </c>
      <c r="GX1" s="490">
        <v>42675</v>
      </c>
      <c r="GY1" s="490">
        <v>42705</v>
      </c>
      <c r="GZ1" s="490">
        <v>42736</v>
      </c>
      <c r="HA1" s="490">
        <v>42767</v>
      </c>
      <c r="HB1" s="490">
        <v>42795</v>
      </c>
      <c r="HC1" s="490">
        <v>42826</v>
      </c>
      <c r="HD1" s="490">
        <v>42856</v>
      </c>
      <c r="HE1" s="490">
        <v>42887</v>
      </c>
      <c r="HF1" s="490">
        <v>42917</v>
      </c>
      <c r="HG1" s="490">
        <v>42948</v>
      </c>
      <c r="HH1" s="490">
        <v>42979</v>
      </c>
      <c r="HI1" s="490">
        <v>43009</v>
      </c>
      <c r="HJ1" s="490">
        <v>43040</v>
      </c>
      <c r="HK1" s="490">
        <v>43070</v>
      </c>
      <c r="HL1" s="490">
        <v>43101</v>
      </c>
      <c r="HM1" s="490">
        <v>43132</v>
      </c>
      <c r="HN1" s="490">
        <v>43160</v>
      </c>
      <c r="HO1" s="490">
        <v>43191</v>
      </c>
      <c r="HP1" s="490">
        <v>43221</v>
      </c>
      <c r="HQ1" s="490">
        <v>43252</v>
      </c>
      <c r="HR1" s="490">
        <v>43282</v>
      </c>
      <c r="HS1" s="490">
        <v>43313</v>
      </c>
      <c r="HT1" s="490">
        <v>43344</v>
      </c>
      <c r="HU1" s="490">
        <v>43374</v>
      </c>
      <c r="HV1" s="490">
        <v>43405</v>
      </c>
      <c r="HW1" s="491">
        <v>43435</v>
      </c>
      <c r="HX1" s="492">
        <v>43466</v>
      </c>
      <c r="HY1" s="490">
        <v>43497</v>
      </c>
      <c r="HZ1" s="490">
        <v>43525</v>
      </c>
      <c r="IA1" s="490">
        <v>43556</v>
      </c>
      <c r="IB1" s="490">
        <v>43586</v>
      </c>
      <c r="IC1" s="490">
        <v>43617</v>
      </c>
      <c r="ID1" s="490">
        <v>43647</v>
      </c>
      <c r="IE1" s="490">
        <v>43678</v>
      </c>
      <c r="IF1" s="490">
        <v>43709</v>
      </c>
      <c r="IG1" s="490">
        <v>43739</v>
      </c>
      <c r="IH1" s="490">
        <v>43770</v>
      </c>
      <c r="II1" s="490">
        <v>43800</v>
      </c>
      <c r="IJ1" s="490">
        <v>43831</v>
      </c>
      <c r="IK1" s="490">
        <v>43862</v>
      </c>
      <c r="IL1" s="490">
        <v>43891</v>
      </c>
      <c r="IM1" s="490">
        <v>43922</v>
      </c>
      <c r="IN1" s="490">
        <v>43952</v>
      </c>
      <c r="IO1" s="490">
        <v>43983</v>
      </c>
      <c r="IP1" s="490">
        <v>44013</v>
      </c>
      <c r="IQ1" s="490">
        <v>44044</v>
      </c>
      <c r="IR1" s="490">
        <v>44075</v>
      </c>
      <c r="IS1" s="490">
        <v>44105</v>
      </c>
      <c r="IT1" s="490">
        <v>44136</v>
      </c>
      <c r="IU1" s="490">
        <v>44166</v>
      </c>
      <c r="IV1" s="490">
        <v>44197</v>
      </c>
      <c r="IW1" s="490">
        <v>44228</v>
      </c>
      <c r="IX1" s="490">
        <v>44256</v>
      </c>
      <c r="IY1" s="490">
        <v>44287</v>
      </c>
      <c r="IZ1" s="490">
        <v>44317</v>
      </c>
      <c r="JA1" s="490">
        <v>44348</v>
      </c>
      <c r="JB1" s="490">
        <v>44378</v>
      </c>
      <c r="JC1" s="490">
        <v>44409</v>
      </c>
      <c r="JD1" s="490">
        <v>44440</v>
      </c>
      <c r="JE1" s="490">
        <v>44470</v>
      </c>
      <c r="JF1" s="490">
        <v>44501</v>
      </c>
      <c r="JG1" s="490">
        <v>44531</v>
      </c>
      <c r="JH1" s="490">
        <v>44562</v>
      </c>
      <c r="JI1" s="490">
        <v>44593</v>
      </c>
      <c r="JJ1" s="490">
        <v>44621</v>
      </c>
      <c r="JK1" s="490">
        <v>44652</v>
      </c>
      <c r="JL1" s="490">
        <v>44682</v>
      </c>
      <c r="JM1" s="490">
        <v>44713</v>
      </c>
      <c r="JN1" s="490">
        <v>44743</v>
      </c>
      <c r="JO1" s="490">
        <v>44774</v>
      </c>
      <c r="JP1" s="490">
        <v>44805</v>
      </c>
      <c r="JQ1" s="490">
        <v>44835</v>
      </c>
      <c r="JR1" s="490">
        <v>44866</v>
      </c>
      <c r="JS1" s="490">
        <v>44896</v>
      </c>
      <c r="JT1" s="490">
        <v>44927</v>
      </c>
      <c r="JU1" s="490">
        <v>44958</v>
      </c>
      <c r="JV1" s="490">
        <v>44986</v>
      </c>
      <c r="JW1" s="490">
        <v>45017</v>
      </c>
      <c r="JX1" s="490">
        <v>45047</v>
      </c>
      <c r="JY1" s="490">
        <v>45078</v>
      </c>
      <c r="JZ1" s="490">
        <v>45108</v>
      </c>
      <c r="KA1" s="490">
        <v>45139</v>
      </c>
      <c r="KB1" s="490">
        <v>45170</v>
      </c>
      <c r="KC1" s="490">
        <v>45200</v>
      </c>
      <c r="KD1" s="490">
        <v>45231</v>
      </c>
      <c r="KE1" s="490">
        <v>45261</v>
      </c>
      <c r="KF1" s="490">
        <v>45292</v>
      </c>
      <c r="KG1" s="490">
        <v>45323</v>
      </c>
      <c r="KH1" s="490">
        <v>45352</v>
      </c>
      <c r="KI1" s="490">
        <v>45383</v>
      </c>
      <c r="KJ1" s="490">
        <v>45413</v>
      </c>
      <c r="KK1" s="490">
        <v>45444</v>
      </c>
      <c r="KL1" s="493">
        <v>45474</v>
      </c>
    </row>
    <row r="2" spans="1:303" s="481" customFormat="1">
      <c r="A2" s="561" t="s">
        <v>75</v>
      </c>
      <c r="B2" s="562" t="s">
        <v>89</v>
      </c>
      <c r="C2" s="563" t="s">
        <v>2</v>
      </c>
      <c r="D2" s="564">
        <v>12.45</v>
      </c>
      <c r="E2" s="565">
        <v>12.45</v>
      </c>
      <c r="F2" s="565">
        <v>12.45</v>
      </c>
      <c r="G2" s="565">
        <v>12.45</v>
      </c>
      <c r="H2" s="565">
        <v>12.45</v>
      </c>
      <c r="I2" s="565">
        <v>12.45</v>
      </c>
      <c r="J2" s="565">
        <v>12.45</v>
      </c>
      <c r="K2" s="565">
        <v>12.45</v>
      </c>
      <c r="L2" s="565">
        <v>12.45</v>
      </c>
      <c r="M2" s="565">
        <v>12.45</v>
      </c>
      <c r="N2" s="565">
        <v>12.45</v>
      </c>
      <c r="O2" s="565">
        <v>12.45</v>
      </c>
      <c r="P2" s="565">
        <v>12.99</v>
      </c>
      <c r="Q2" s="565">
        <v>12.99</v>
      </c>
      <c r="R2" s="565">
        <v>12.99</v>
      </c>
      <c r="S2" s="565">
        <v>12.99</v>
      </c>
      <c r="T2" s="565">
        <v>12.99</v>
      </c>
      <c r="U2" s="565">
        <v>12.99</v>
      </c>
      <c r="V2" s="565">
        <v>12.99</v>
      </c>
      <c r="W2" s="565">
        <v>12.99</v>
      </c>
      <c r="X2" s="565">
        <v>12.99</v>
      </c>
      <c r="Y2" s="565">
        <v>12.99</v>
      </c>
      <c r="Z2" s="565">
        <v>12.99</v>
      </c>
      <c r="AA2" s="565">
        <v>12.99</v>
      </c>
      <c r="AB2" s="565">
        <v>12.68</v>
      </c>
      <c r="AC2" s="565">
        <v>12.68</v>
      </c>
      <c r="AD2" s="565">
        <v>12.68</v>
      </c>
      <c r="AE2" s="565">
        <v>12.68</v>
      </c>
      <c r="AF2" s="565">
        <v>12.68</v>
      </c>
      <c r="AG2" s="565">
        <v>12.68</v>
      </c>
      <c r="AH2" s="565">
        <v>12.68</v>
      </c>
      <c r="AI2" s="565">
        <v>12.68</v>
      </c>
      <c r="AJ2" s="565">
        <v>12.68</v>
      </c>
      <c r="AK2" s="565">
        <v>12.68</v>
      </c>
      <c r="AL2" s="565">
        <v>12.68</v>
      </c>
      <c r="AM2" s="565">
        <v>12.68</v>
      </c>
      <c r="AN2" s="565">
        <v>13.82</v>
      </c>
      <c r="AO2" s="565">
        <v>13.82</v>
      </c>
      <c r="AP2" s="565">
        <v>13.82</v>
      </c>
      <c r="AQ2" s="565">
        <v>13.82</v>
      </c>
      <c r="AR2" s="565">
        <v>13.82</v>
      </c>
      <c r="AS2" s="565">
        <v>13.82</v>
      </c>
      <c r="AT2" s="565">
        <v>13.82</v>
      </c>
      <c r="AU2" s="565">
        <v>13.82</v>
      </c>
      <c r="AV2" s="565">
        <v>13.82</v>
      </c>
      <c r="AW2" s="565">
        <v>13.82</v>
      </c>
      <c r="AX2" s="565">
        <v>13.82</v>
      </c>
      <c r="AY2" s="565">
        <v>13.82</v>
      </c>
      <c r="AZ2" s="565">
        <v>16.39</v>
      </c>
      <c r="BA2" s="565">
        <v>16.39</v>
      </c>
      <c r="BB2" s="565">
        <v>16.39</v>
      </c>
      <c r="BC2" s="565">
        <v>16.39</v>
      </c>
      <c r="BD2" s="565">
        <v>16.39</v>
      </c>
      <c r="BE2" s="565">
        <v>16.39</v>
      </c>
      <c r="BF2" s="565">
        <v>16.39</v>
      </c>
      <c r="BG2" s="565">
        <v>16.39</v>
      </c>
      <c r="BH2" s="565">
        <v>16.39</v>
      </c>
      <c r="BI2" s="565">
        <v>16.39</v>
      </c>
      <c r="BJ2" s="565">
        <v>16.39</v>
      </c>
      <c r="BK2" s="565">
        <v>16.39</v>
      </c>
      <c r="BL2" s="565">
        <v>28.11</v>
      </c>
      <c r="BM2" s="565">
        <v>28.11</v>
      </c>
      <c r="BN2" s="565">
        <v>28.11</v>
      </c>
      <c r="BO2" s="565">
        <v>28.11</v>
      </c>
      <c r="BP2" s="565">
        <v>28.11</v>
      </c>
      <c r="BQ2" s="565">
        <v>28.11</v>
      </c>
      <c r="BR2" s="565">
        <v>28.11</v>
      </c>
      <c r="BS2" s="565">
        <v>28.11</v>
      </c>
      <c r="BT2" s="565">
        <v>28.11</v>
      </c>
      <c r="BU2" s="565">
        <v>28.11</v>
      </c>
      <c r="BV2" s="565">
        <v>28.11</v>
      </c>
      <c r="BW2" s="565">
        <v>28.11</v>
      </c>
      <c r="BX2" s="565">
        <v>47.15</v>
      </c>
      <c r="BY2" s="565">
        <v>48.4</v>
      </c>
      <c r="BZ2" s="565">
        <v>49.9</v>
      </c>
      <c r="CA2" s="565">
        <v>56.790999999999997</v>
      </c>
      <c r="CB2" s="565">
        <v>55.540999999999997</v>
      </c>
      <c r="CC2" s="565">
        <v>55.491</v>
      </c>
      <c r="CD2" s="565">
        <v>57.290999999999997</v>
      </c>
      <c r="CE2" s="565">
        <v>60.290999999999997</v>
      </c>
      <c r="CF2" s="565">
        <v>59.290999999999997</v>
      </c>
      <c r="CG2" s="565">
        <v>62.290999999999997</v>
      </c>
      <c r="CH2" s="565">
        <v>61.540999999999997</v>
      </c>
      <c r="CI2" s="565">
        <v>61.140999999999998</v>
      </c>
      <c r="CJ2" s="565">
        <v>62.040999999999997</v>
      </c>
      <c r="CK2" s="565">
        <v>61.790999999999997</v>
      </c>
      <c r="CL2" s="565">
        <v>62.790999999999997</v>
      </c>
      <c r="CM2" s="565">
        <v>70.188644999999994</v>
      </c>
      <c r="CN2" s="565">
        <v>73.188644999999994</v>
      </c>
      <c r="CO2" s="565">
        <v>67.688644999999994</v>
      </c>
      <c r="CP2" s="565">
        <v>70.901410957446799</v>
      </c>
      <c r="CQ2" s="565">
        <v>75.15673010638298</v>
      </c>
      <c r="CR2" s="565">
        <v>79.943964148936161</v>
      </c>
      <c r="CS2" s="565">
        <v>91.114176914893619</v>
      </c>
      <c r="CT2" s="565">
        <v>90.050347127659563</v>
      </c>
      <c r="CU2" s="565">
        <v>88.986517340425536</v>
      </c>
      <c r="CV2" s="565">
        <v>74.890772659574466</v>
      </c>
      <c r="CW2" s="565">
        <v>80.475879042553188</v>
      </c>
      <c r="CX2" s="565">
        <v>79.412049255319147</v>
      </c>
      <c r="CY2" s="565">
        <v>121.98924753978723</v>
      </c>
      <c r="CZ2" s="565">
        <v>131.03180073127658</v>
      </c>
      <c r="DA2" s="565">
        <v>124.11690711425531</v>
      </c>
      <c r="DB2" s="565">
        <v>121.98924753978723</v>
      </c>
      <c r="DC2" s="565">
        <v>122.52116243340424</v>
      </c>
      <c r="DD2" s="565">
        <v>115</v>
      </c>
      <c r="DE2" s="566">
        <v>88</v>
      </c>
      <c r="DF2" s="566">
        <v>55</v>
      </c>
      <c r="DG2" s="566">
        <v>62</v>
      </c>
      <c r="DH2" s="566">
        <v>71</v>
      </c>
      <c r="DI2" s="566">
        <v>75</v>
      </c>
      <c r="DJ2" s="566">
        <v>61</v>
      </c>
      <c r="DK2" s="566">
        <v>59</v>
      </c>
      <c r="DL2" s="566">
        <v>61</v>
      </c>
      <c r="DM2" s="566">
        <v>71</v>
      </c>
      <c r="DN2" s="566">
        <v>78</v>
      </c>
      <c r="DO2" s="566">
        <v>104</v>
      </c>
      <c r="DP2" s="566">
        <v>75</v>
      </c>
      <c r="DQ2" s="566">
        <v>83</v>
      </c>
      <c r="DR2" s="566">
        <v>96</v>
      </c>
      <c r="DS2" s="566">
        <v>99</v>
      </c>
      <c r="DT2" s="566">
        <v>125</v>
      </c>
      <c r="DU2" s="566">
        <v>121</v>
      </c>
      <c r="DV2" s="566">
        <v>134</v>
      </c>
      <c r="DW2" s="566">
        <v>176</v>
      </c>
      <c r="DX2" s="566">
        <v>166</v>
      </c>
      <c r="DY2" s="566">
        <v>139</v>
      </c>
      <c r="DZ2" s="566">
        <v>112</v>
      </c>
      <c r="EA2" s="566">
        <v>143</v>
      </c>
      <c r="EB2" s="566">
        <v>137</v>
      </c>
      <c r="EC2" s="566">
        <v>149</v>
      </c>
      <c r="ED2" s="566">
        <v>154</v>
      </c>
      <c r="EE2" s="566">
        <v>161</v>
      </c>
      <c r="EF2" s="566">
        <v>167</v>
      </c>
      <c r="EG2" s="566">
        <v>185</v>
      </c>
      <c r="EH2" s="566">
        <v>168</v>
      </c>
      <c r="EI2" s="566">
        <v>180</v>
      </c>
      <c r="EJ2" s="566">
        <v>177</v>
      </c>
      <c r="EK2" s="566">
        <v>168</v>
      </c>
      <c r="EL2" s="566">
        <v>173</v>
      </c>
      <c r="EM2" s="566">
        <v>173</v>
      </c>
      <c r="EN2" s="566">
        <v>182</v>
      </c>
      <c r="EO2" s="566">
        <v>155</v>
      </c>
      <c r="EP2" s="566">
        <v>136</v>
      </c>
      <c r="EQ2" s="566">
        <v>130</v>
      </c>
      <c r="ER2" s="566">
        <v>136</v>
      </c>
      <c r="ES2" s="566">
        <v>140</v>
      </c>
      <c r="ET2" s="566">
        <v>137</v>
      </c>
      <c r="EU2" s="566">
        <v>146.66666666666666</v>
      </c>
      <c r="EV2" s="566">
        <v>144.33333333333334</v>
      </c>
      <c r="EW2" s="566">
        <v>132</v>
      </c>
      <c r="EX2" s="566">
        <v>133.33333333333334</v>
      </c>
      <c r="EY2" s="566">
        <v>115.66666666666667</v>
      </c>
      <c r="EZ2" s="566">
        <v>86</v>
      </c>
      <c r="FA2" s="566">
        <v>105.33333333333333</v>
      </c>
      <c r="FB2" s="566">
        <v>118</v>
      </c>
      <c r="FC2" s="566">
        <v>114.66666666666667</v>
      </c>
      <c r="FD2" s="566">
        <v>156.66666666666666</v>
      </c>
      <c r="FE2" s="566">
        <v>156</v>
      </c>
      <c r="FF2" s="566">
        <v>144</v>
      </c>
      <c r="FG2" s="566">
        <v>136</v>
      </c>
      <c r="FH2" s="566">
        <v>129.66666666666666</v>
      </c>
      <c r="FI2" s="566">
        <v>117.5</v>
      </c>
      <c r="FJ2" s="566">
        <v>127.8</v>
      </c>
      <c r="FK2" s="566">
        <v>138.19999999999999</v>
      </c>
      <c r="FL2" s="566">
        <v>135.03</v>
      </c>
      <c r="FM2" s="566">
        <v>132.69999999999999</v>
      </c>
      <c r="FN2" s="566">
        <v>136.69999999999999</v>
      </c>
      <c r="FO2" s="566">
        <v>135.6</v>
      </c>
      <c r="FP2" s="566">
        <v>128.69999999999999</v>
      </c>
      <c r="FQ2" s="566">
        <v>121.4</v>
      </c>
      <c r="FR2" s="567">
        <v>111.56</v>
      </c>
      <c r="FS2" s="590">
        <v>114.9</v>
      </c>
      <c r="FT2" s="591">
        <v>101.09</v>
      </c>
      <c r="FU2" s="591">
        <v>92.98</v>
      </c>
      <c r="FV2" s="591">
        <v>96.08</v>
      </c>
      <c r="FW2" s="591">
        <v>92.756</v>
      </c>
      <c r="FX2" s="591">
        <v>82.602699999999999</v>
      </c>
      <c r="FY2" s="591">
        <v>80.520399999999995</v>
      </c>
      <c r="FZ2" s="591">
        <v>73.589500000000001</v>
      </c>
      <c r="GA2" s="591">
        <v>69.265000000000001</v>
      </c>
      <c r="GB2" s="591">
        <v>67.837142857142851</v>
      </c>
      <c r="GC2" s="591">
        <v>62.812222222222218</v>
      </c>
      <c r="GD2" s="591">
        <v>57.100454545454546</v>
      </c>
      <c r="GE2" s="591">
        <v>51.8</v>
      </c>
      <c r="GF2" s="591">
        <v>60.82</v>
      </c>
      <c r="GG2" s="591">
        <v>62.9</v>
      </c>
      <c r="GH2" s="591">
        <v>52.15</v>
      </c>
      <c r="GI2" s="591">
        <v>55.73</v>
      </c>
      <c r="GJ2" s="591">
        <v>57.02</v>
      </c>
      <c r="GK2" s="591">
        <v>53.16</v>
      </c>
      <c r="GL2" s="591">
        <v>46.374999999999993</v>
      </c>
      <c r="GM2" s="591">
        <v>40.014516129032259</v>
      </c>
      <c r="GN2" s="591">
        <v>41.491935483870968</v>
      </c>
      <c r="GO2" s="591">
        <v>46.700000000000017</v>
      </c>
      <c r="GP2" s="591">
        <v>55.722580645161287</v>
      </c>
      <c r="GQ2" s="591">
        <v>59.774999999999999</v>
      </c>
      <c r="GR2" s="591">
        <v>55.51354838709679</v>
      </c>
      <c r="GS2" s="591">
        <v>51.744999999999976</v>
      </c>
      <c r="GT2" s="591">
        <v>57.093548387096774</v>
      </c>
      <c r="GU2" s="591">
        <v>60.869354838709675</v>
      </c>
      <c r="GV2" s="591">
        <v>57.276666666666671</v>
      </c>
      <c r="GW2" s="591">
        <v>58.216129032258053</v>
      </c>
      <c r="GX2" s="591">
        <v>73.428333333333327</v>
      </c>
      <c r="GY2" s="591">
        <v>80.256451612903248</v>
      </c>
      <c r="GZ2" s="591">
        <v>80.893548387096757</v>
      </c>
      <c r="HA2" s="591">
        <v>88.410714285714292</v>
      </c>
      <c r="HB2" s="591">
        <v>87.801612903225802</v>
      </c>
      <c r="HC2" s="591">
        <v>71.02000000000001</v>
      </c>
      <c r="HD2" s="591">
        <v>61.496551724137937</v>
      </c>
      <c r="HE2" s="591">
        <v>56.58333333333335</v>
      </c>
      <c r="HF2" s="591">
        <v>66.695161290322574</v>
      </c>
      <c r="HG2" s="591">
        <v>75.616129032258073</v>
      </c>
      <c r="HH2" s="591">
        <v>70.830000000000013</v>
      </c>
      <c r="HI2" s="591">
        <v>60.464516129032255</v>
      </c>
      <c r="HJ2" s="591">
        <v>63.763333333333314</v>
      </c>
      <c r="HK2" s="591">
        <v>71.616129032258073</v>
      </c>
      <c r="HL2" s="591">
        <v>75.758064516129011</v>
      </c>
      <c r="HM2" s="591">
        <v>77.062499999999986</v>
      </c>
      <c r="HN2" s="591">
        <v>69.475806451612897</v>
      </c>
      <c r="HO2" s="591">
        <v>65.105000000000004</v>
      </c>
      <c r="HP2" s="591">
        <v>65.633870967741927</v>
      </c>
      <c r="HQ2" s="591">
        <v>64.750000000000014</v>
      </c>
      <c r="HR2" s="591">
        <v>64.395161290322591</v>
      </c>
      <c r="HS2" s="591">
        <v>67.158064516129016</v>
      </c>
      <c r="HT2" s="591">
        <v>68.626666666666694</v>
      </c>
      <c r="HU2" s="591">
        <v>72.816129032258061</v>
      </c>
      <c r="HV2" s="591">
        <v>72.748333333333363</v>
      </c>
      <c r="HW2" s="591">
        <v>69.442903225806432</v>
      </c>
      <c r="HX2" s="591">
        <v>75.462903225806443</v>
      </c>
      <c r="HY2" s="591">
        <v>87.104285714285695</v>
      </c>
      <c r="HZ2" s="591">
        <v>85.832258064516125</v>
      </c>
      <c r="IA2" s="591">
        <v>93.3066666666667</v>
      </c>
      <c r="IB2" s="591">
        <v>98.682258064516134</v>
      </c>
      <c r="IC2" s="591">
        <v>108.68000000000004</v>
      </c>
      <c r="ID2" s="591">
        <v>119.75161290322579</v>
      </c>
      <c r="IE2" s="591">
        <v>91.42258064516129</v>
      </c>
      <c r="IF2" s="591">
        <v>92.161666666666662</v>
      </c>
      <c r="IG2" s="591">
        <v>89.310869565217416</v>
      </c>
      <c r="IH2" s="591">
        <v>84.583333333333329</v>
      </c>
      <c r="II2" s="591">
        <v>91.449999999999989</v>
      </c>
      <c r="IJ2" s="591">
        <v>94.372727272727261</v>
      </c>
      <c r="IK2" s="591">
        <v>86.3125</v>
      </c>
      <c r="IL2" s="591">
        <v>87.86363636363636</v>
      </c>
      <c r="IM2" s="591">
        <v>83.700000000000017</v>
      </c>
      <c r="IN2" s="591">
        <v>92.55</v>
      </c>
      <c r="IO2" s="591">
        <v>102.24749999999999</v>
      </c>
      <c r="IP2" s="591">
        <v>107.73</v>
      </c>
      <c r="IQ2" s="591">
        <v>121.95</v>
      </c>
      <c r="IR2" s="591">
        <v>123.9</v>
      </c>
      <c r="IS2" s="591">
        <v>118.97</v>
      </c>
      <c r="IT2" s="591">
        <v>123.56</v>
      </c>
      <c r="IU2" s="591">
        <v>155.75</v>
      </c>
      <c r="IV2" s="591">
        <v>167.83</v>
      </c>
      <c r="IW2" s="591">
        <v>165.04062500000001</v>
      </c>
      <c r="IX2" s="591">
        <v>166.56739130434781</v>
      </c>
      <c r="IY2" s="591">
        <v>180.19499999999999</v>
      </c>
      <c r="IZ2" s="591">
        <v>206.38611111111112</v>
      </c>
      <c r="JA2" s="591">
        <v>213.14761904761906</v>
      </c>
      <c r="JB2" s="591">
        <v>210.77045454545453</v>
      </c>
      <c r="JC2" s="591">
        <v>159.08421052631581</v>
      </c>
      <c r="JD2" s="591">
        <v>120.02142857142856</v>
      </c>
      <c r="JE2" s="591">
        <v>121.61562499999998</v>
      </c>
      <c r="JF2" s="591">
        <v>95.068181818181813</v>
      </c>
      <c r="JG2" s="591">
        <v>114.37173913043478</v>
      </c>
      <c r="JH2" s="591">
        <v>130.5809523809524</v>
      </c>
      <c r="JI2" s="591">
        <v>141.39166666666668</v>
      </c>
      <c r="JJ2" s="591">
        <v>150.31739130434781</v>
      </c>
      <c r="JK2" s="591">
        <v>150.52727272727273</v>
      </c>
      <c r="JL2" s="591">
        <v>134.04318181818181</v>
      </c>
      <c r="JM2" s="591">
        <v>129.95681818181819</v>
      </c>
      <c r="JN2" s="591">
        <v>106.59249999999997</v>
      </c>
      <c r="JO2" s="591">
        <v>104.53260869565217</v>
      </c>
      <c r="JP2" s="591">
        <v>98.054545454545462</v>
      </c>
      <c r="JQ2" s="591">
        <v>92.01666666666668</v>
      </c>
      <c r="JR2" s="591">
        <v>93.104545454545459</v>
      </c>
      <c r="JS2" s="591">
        <v>111.01818181818182</v>
      </c>
      <c r="JT2" s="591">
        <v>122.9425</v>
      </c>
      <c r="JU2" s="591">
        <v>125.75249999999998</v>
      </c>
      <c r="JV2" s="591">
        <v>127.05869565217391</v>
      </c>
      <c r="JW2" s="591">
        <v>116.13947368421053</v>
      </c>
      <c r="JX2" s="591">
        <v>105.07272727272726</v>
      </c>
      <c r="JY2" s="591">
        <v>112.56750000000002</v>
      </c>
      <c r="JZ2" s="591">
        <v>112.46428571428571</v>
      </c>
      <c r="KA2" s="591">
        <v>109.195652173913</v>
      </c>
      <c r="KB2" s="591">
        <v>120.79249999999999</v>
      </c>
      <c r="KC2" s="591">
        <v>118.91136363636365</v>
      </c>
      <c r="KD2" s="591">
        <v>130.45714285714286</v>
      </c>
      <c r="KE2" s="591">
        <v>136.37</v>
      </c>
      <c r="KF2" s="591">
        <v>135.17954545454546</v>
      </c>
      <c r="KG2" s="591">
        <v>124.85749999999999</v>
      </c>
      <c r="KH2" s="591">
        <v>109.5325</v>
      </c>
      <c r="KI2" s="591">
        <v>110.90714285714284</v>
      </c>
      <c r="KJ2" s="591">
        <v>117.52142857142859</v>
      </c>
      <c r="KK2" s="591">
        <v>106.51315789473684</v>
      </c>
      <c r="KL2" s="592">
        <v>109.54166666666667</v>
      </c>
    </row>
    <row r="3" spans="1:303" s="481" customFormat="1">
      <c r="A3" s="52" t="s">
        <v>8</v>
      </c>
      <c r="B3" s="521" t="s">
        <v>89</v>
      </c>
      <c r="C3" s="20" t="s">
        <v>2</v>
      </c>
      <c r="D3" s="370">
        <v>40.25</v>
      </c>
      <c r="E3" s="58">
        <v>40.25</v>
      </c>
      <c r="F3" s="58">
        <v>40.25</v>
      </c>
      <c r="G3" s="58">
        <v>40.25</v>
      </c>
      <c r="H3" s="58">
        <v>40.25</v>
      </c>
      <c r="I3" s="58">
        <v>40.25</v>
      </c>
      <c r="J3" s="58">
        <v>40.25</v>
      </c>
      <c r="K3" s="58">
        <v>40.25</v>
      </c>
      <c r="L3" s="58">
        <v>40.25</v>
      </c>
      <c r="M3" s="58">
        <v>40.25</v>
      </c>
      <c r="N3" s="58">
        <v>40.25</v>
      </c>
      <c r="O3" s="58">
        <v>40.25</v>
      </c>
      <c r="P3" s="58">
        <v>43.85</v>
      </c>
      <c r="Q3" s="58">
        <v>43.85</v>
      </c>
      <c r="R3" s="58">
        <v>43.85</v>
      </c>
      <c r="S3" s="58">
        <v>43.85</v>
      </c>
      <c r="T3" s="58">
        <v>43.85</v>
      </c>
      <c r="U3" s="58">
        <v>43.85</v>
      </c>
      <c r="V3" s="58">
        <v>43.85</v>
      </c>
      <c r="W3" s="58">
        <v>43.85</v>
      </c>
      <c r="X3" s="58">
        <v>43.85</v>
      </c>
      <c r="Y3" s="58">
        <v>43.85</v>
      </c>
      <c r="Z3" s="58">
        <v>43.85</v>
      </c>
      <c r="AA3" s="58">
        <v>43.85</v>
      </c>
      <c r="AB3" s="58">
        <v>49.15</v>
      </c>
      <c r="AC3" s="58">
        <v>49.15</v>
      </c>
      <c r="AD3" s="58">
        <v>49.15</v>
      </c>
      <c r="AE3" s="58">
        <v>49.15</v>
      </c>
      <c r="AF3" s="58">
        <v>49.15</v>
      </c>
      <c r="AG3" s="58">
        <v>49.15</v>
      </c>
      <c r="AH3" s="58">
        <v>49.15</v>
      </c>
      <c r="AI3" s="58">
        <v>49.15</v>
      </c>
      <c r="AJ3" s="58">
        <v>49.15</v>
      </c>
      <c r="AK3" s="58">
        <v>49.15</v>
      </c>
      <c r="AL3" s="58">
        <v>49.15</v>
      </c>
      <c r="AM3" s="58">
        <v>49.15</v>
      </c>
      <c r="AN3" s="58">
        <v>47.35</v>
      </c>
      <c r="AO3" s="58">
        <v>47.35</v>
      </c>
      <c r="AP3" s="58">
        <v>47.35</v>
      </c>
      <c r="AQ3" s="58">
        <v>47.35</v>
      </c>
      <c r="AR3" s="58">
        <v>47.35</v>
      </c>
      <c r="AS3" s="58">
        <v>47.35</v>
      </c>
      <c r="AT3" s="58">
        <v>47.35</v>
      </c>
      <c r="AU3" s="58">
        <v>47.35</v>
      </c>
      <c r="AV3" s="58">
        <v>47.35</v>
      </c>
      <c r="AW3" s="58">
        <v>47.35</v>
      </c>
      <c r="AX3" s="58">
        <v>47.35</v>
      </c>
      <c r="AY3" s="58">
        <v>47.35</v>
      </c>
      <c r="AZ3" s="58">
        <v>57.35</v>
      </c>
      <c r="BA3" s="58">
        <v>57.35</v>
      </c>
      <c r="BB3" s="58">
        <v>57.35</v>
      </c>
      <c r="BC3" s="58">
        <v>57.35</v>
      </c>
      <c r="BD3" s="58">
        <v>57.35</v>
      </c>
      <c r="BE3" s="58">
        <v>57.35</v>
      </c>
      <c r="BF3" s="58">
        <v>57.35</v>
      </c>
      <c r="BG3" s="58">
        <v>57.35</v>
      </c>
      <c r="BH3" s="58">
        <v>57.35</v>
      </c>
      <c r="BI3" s="58">
        <v>57.35</v>
      </c>
      <c r="BJ3" s="58">
        <v>57.35</v>
      </c>
      <c r="BK3" s="58">
        <v>57.35</v>
      </c>
      <c r="BL3" s="58">
        <v>57.35</v>
      </c>
      <c r="BM3" s="58">
        <v>57.35</v>
      </c>
      <c r="BN3" s="58">
        <v>57.35</v>
      </c>
      <c r="BO3" s="58">
        <v>125</v>
      </c>
      <c r="BP3" s="58">
        <v>125</v>
      </c>
      <c r="BQ3" s="58">
        <v>125</v>
      </c>
      <c r="BR3" s="58">
        <v>125</v>
      </c>
      <c r="BS3" s="58">
        <v>125</v>
      </c>
      <c r="BT3" s="58">
        <v>125</v>
      </c>
      <c r="BU3" s="58">
        <v>125</v>
      </c>
      <c r="BV3" s="58">
        <v>125</v>
      </c>
      <c r="BW3" s="58">
        <v>125</v>
      </c>
      <c r="BX3" s="58">
        <v>125</v>
      </c>
      <c r="BY3" s="58">
        <v>125</v>
      </c>
      <c r="BZ3" s="58">
        <v>125</v>
      </c>
      <c r="CA3" s="58">
        <v>116</v>
      </c>
      <c r="CB3" s="58">
        <v>116</v>
      </c>
      <c r="CC3" s="58">
        <v>116</v>
      </c>
      <c r="CD3" s="58">
        <v>116</v>
      </c>
      <c r="CE3" s="58">
        <v>116</v>
      </c>
      <c r="CF3" s="58">
        <v>116</v>
      </c>
      <c r="CG3" s="58">
        <v>85</v>
      </c>
      <c r="CH3" s="58">
        <v>83.5</v>
      </c>
      <c r="CI3" s="58">
        <v>90</v>
      </c>
      <c r="CJ3" s="58">
        <v>98</v>
      </c>
      <c r="CK3" s="58">
        <v>100</v>
      </c>
      <c r="CL3" s="58">
        <v>103</v>
      </c>
      <c r="CM3" s="58">
        <v>107</v>
      </c>
      <c r="CN3" s="58">
        <v>109</v>
      </c>
      <c r="CO3" s="58">
        <v>120</v>
      </c>
      <c r="CP3" s="58">
        <v>129</v>
      </c>
      <c r="CQ3" s="58">
        <v>140</v>
      </c>
      <c r="CR3" s="58">
        <v>150</v>
      </c>
      <c r="CS3" s="58">
        <v>165</v>
      </c>
      <c r="CT3" s="58">
        <v>172.5</v>
      </c>
      <c r="CU3" s="58">
        <v>180</v>
      </c>
      <c r="CV3" s="58">
        <v>200</v>
      </c>
      <c r="CW3" s="58">
        <v>330</v>
      </c>
      <c r="CX3" s="58">
        <v>350</v>
      </c>
      <c r="CY3" s="58">
        <v>380</v>
      </c>
      <c r="CZ3" s="58">
        <v>385</v>
      </c>
      <c r="DA3" s="58">
        <v>385</v>
      </c>
      <c r="DB3" s="58">
        <v>400</v>
      </c>
      <c r="DC3" s="58">
        <v>385</v>
      </c>
      <c r="DD3" s="58">
        <v>375</v>
      </c>
      <c r="DE3" s="375">
        <v>340</v>
      </c>
      <c r="DF3" s="375">
        <v>250</v>
      </c>
      <c r="DG3" s="375">
        <v>150</v>
      </c>
      <c r="DH3" s="375">
        <v>140</v>
      </c>
      <c r="DI3" s="375">
        <v>150</v>
      </c>
      <c r="DJ3" s="375">
        <v>120</v>
      </c>
      <c r="DK3" s="375">
        <v>120</v>
      </c>
      <c r="DL3" s="375">
        <v>115</v>
      </c>
      <c r="DM3" s="375">
        <v>115</v>
      </c>
      <c r="DN3" s="375">
        <v>140</v>
      </c>
      <c r="DO3" s="375">
        <v>165</v>
      </c>
      <c r="DP3" s="375">
        <v>170</v>
      </c>
      <c r="DQ3" s="375">
        <v>170</v>
      </c>
      <c r="DR3" s="375">
        <v>165</v>
      </c>
      <c r="DS3" s="375">
        <v>170</v>
      </c>
      <c r="DT3" s="375">
        <v>205</v>
      </c>
      <c r="DU3" s="375">
        <v>220</v>
      </c>
      <c r="DV3" s="375">
        <v>220</v>
      </c>
      <c r="DW3" s="375">
        <v>250</v>
      </c>
      <c r="DX3" s="375">
        <v>235</v>
      </c>
      <c r="DY3" s="375">
        <v>230</v>
      </c>
      <c r="DZ3" s="375">
        <v>215</v>
      </c>
      <c r="EA3" s="375">
        <v>190</v>
      </c>
      <c r="EB3" s="375">
        <v>210</v>
      </c>
      <c r="EC3" s="375">
        <v>220</v>
      </c>
      <c r="ED3" s="375">
        <v>220</v>
      </c>
      <c r="EE3" s="375">
        <v>225</v>
      </c>
      <c r="EF3" s="375">
        <v>350</v>
      </c>
      <c r="EG3" s="375">
        <v>325</v>
      </c>
      <c r="EH3" s="375">
        <v>330</v>
      </c>
      <c r="EI3" s="375">
        <v>325</v>
      </c>
      <c r="EJ3" s="375">
        <v>310</v>
      </c>
      <c r="EK3" s="375">
        <v>305</v>
      </c>
      <c r="EL3" s="375">
        <v>305</v>
      </c>
      <c r="EM3" s="375">
        <v>300</v>
      </c>
      <c r="EN3" s="375">
        <v>275</v>
      </c>
      <c r="EO3" s="375">
        <v>260</v>
      </c>
      <c r="EP3" s="375">
        <v>235</v>
      </c>
      <c r="EQ3" s="375">
        <v>228</v>
      </c>
      <c r="ER3" s="375">
        <v>219</v>
      </c>
      <c r="ES3" s="375">
        <v>215</v>
      </c>
      <c r="ET3" s="375">
        <v>210</v>
      </c>
      <c r="EU3" s="375">
        <v>215</v>
      </c>
      <c r="EV3" s="375">
        <v>220</v>
      </c>
      <c r="EW3" s="375">
        <v>223.5</v>
      </c>
      <c r="EX3" s="375">
        <v>214</v>
      </c>
      <c r="EY3" s="375">
        <v>173</v>
      </c>
      <c r="EZ3" s="375">
        <v>160</v>
      </c>
      <c r="FA3" s="375">
        <v>140</v>
      </c>
      <c r="FB3" s="375">
        <v>153</v>
      </c>
      <c r="FC3" s="375">
        <v>157</v>
      </c>
      <c r="FD3" s="375">
        <v>166</v>
      </c>
      <c r="FE3" s="375">
        <v>171</v>
      </c>
      <c r="FF3" s="375">
        <v>160</v>
      </c>
      <c r="FG3" s="375">
        <v>149</v>
      </c>
      <c r="FH3" s="375">
        <v>144</v>
      </c>
      <c r="FI3" s="375">
        <v>136</v>
      </c>
      <c r="FJ3" s="375">
        <v>133</v>
      </c>
      <c r="FK3" s="375">
        <v>143.6</v>
      </c>
      <c r="FL3" s="375">
        <v>152</v>
      </c>
      <c r="FM3" s="375">
        <v>147.4</v>
      </c>
      <c r="FN3" s="375">
        <v>143.47999999999999</v>
      </c>
      <c r="FO3" s="375">
        <v>136.69999999999999</v>
      </c>
      <c r="FP3" s="375">
        <v>131.13</v>
      </c>
      <c r="FQ3" s="375">
        <v>126.96</v>
      </c>
      <c r="FR3" s="526">
        <v>115.22</v>
      </c>
      <c r="FS3" s="374">
        <v>112.65</v>
      </c>
      <c r="FT3" s="375">
        <v>116.45</v>
      </c>
      <c r="FU3" s="375">
        <v>115.81</v>
      </c>
      <c r="FV3" s="375">
        <v>114.42</v>
      </c>
      <c r="FW3" s="375">
        <v>114.15</v>
      </c>
      <c r="FX3" s="375">
        <v>112.27</v>
      </c>
      <c r="FY3" s="375">
        <v>112.2</v>
      </c>
      <c r="FZ3" s="375">
        <v>112.67</v>
      </c>
      <c r="GA3" s="375">
        <v>114.13</v>
      </c>
      <c r="GB3" s="375">
        <v>112.31</v>
      </c>
      <c r="GC3" s="375">
        <v>109.49</v>
      </c>
      <c r="GD3" s="375">
        <v>104.88</v>
      </c>
      <c r="GE3" s="375">
        <v>94.75</v>
      </c>
      <c r="GF3" s="375">
        <v>84.56</v>
      </c>
      <c r="GG3" s="375">
        <v>89.56</v>
      </c>
      <c r="GH3" s="375">
        <v>86.4</v>
      </c>
      <c r="GI3" s="375">
        <v>84.31</v>
      </c>
      <c r="GJ3" s="375">
        <v>82.8</v>
      </c>
      <c r="GK3" s="375">
        <v>80.22</v>
      </c>
      <c r="GL3" s="375">
        <v>75.126666666666694</v>
      </c>
      <c r="GM3" s="375">
        <v>77.399999999999977</v>
      </c>
      <c r="GN3" s="375">
        <v>76.925806451612914</v>
      </c>
      <c r="GO3" s="375">
        <v>75.906896551724159</v>
      </c>
      <c r="GP3" s="375">
        <v>83.203225806451599</v>
      </c>
      <c r="GQ3" s="375">
        <v>92.283333333333317</v>
      </c>
      <c r="GR3" s="375">
        <v>91.199999999999974</v>
      </c>
      <c r="GS3" s="375">
        <v>89.526666666666657</v>
      </c>
      <c r="GT3" s="375">
        <v>95.735483870967698</v>
      </c>
      <c r="GU3" s="375">
        <v>113.38387096774196</v>
      </c>
      <c r="GV3" s="375">
        <v>187.40333333333328</v>
      </c>
      <c r="GW3" s="375">
        <v>231.24193548387089</v>
      </c>
      <c r="GX3" s="375">
        <v>299.55</v>
      </c>
      <c r="GY3" s="375">
        <v>266.13548387096773</v>
      </c>
      <c r="GZ3" s="375">
        <v>186.36774193548382</v>
      </c>
      <c r="HA3" s="375">
        <v>160.79999999999998</v>
      </c>
      <c r="HB3" s="375">
        <v>156.82258064516131</v>
      </c>
      <c r="HC3" s="375">
        <v>261.02333333333326</v>
      </c>
      <c r="HD3" s="375">
        <v>176.59310344827583</v>
      </c>
      <c r="HE3" s="375">
        <v>146.64333333333337</v>
      </c>
      <c r="HF3" s="375">
        <v>165.87096774193543</v>
      </c>
      <c r="HG3" s="375">
        <v>196.50419354838706</v>
      </c>
      <c r="HH3" s="375">
        <v>204.21500000000003</v>
      </c>
      <c r="HI3" s="375">
        <v>182.51354838709682</v>
      </c>
      <c r="HJ3" s="375">
        <v>187.82666666666671</v>
      </c>
      <c r="HK3" s="375">
        <v>238.97964285714286</v>
      </c>
      <c r="HL3" s="375">
        <v>240.99096774193555</v>
      </c>
      <c r="HM3" s="375">
        <v>224.56571428571425</v>
      </c>
      <c r="HN3" s="375">
        <v>216.89346153846157</v>
      </c>
      <c r="HO3" s="375">
        <v>187.774</v>
      </c>
      <c r="HP3" s="375">
        <v>184.36290322580646</v>
      </c>
      <c r="HQ3" s="375">
        <v>198.62</v>
      </c>
      <c r="HR3" s="375">
        <v>184.83064516129033</v>
      </c>
      <c r="HS3" s="375">
        <v>182.25</v>
      </c>
      <c r="HT3" s="375">
        <v>198.63333333333333</v>
      </c>
      <c r="HU3" s="375">
        <v>217.41129032258064</v>
      </c>
      <c r="HV3" s="375">
        <v>220.57692307692307</v>
      </c>
      <c r="HW3" s="375">
        <v>226.37903225806451</v>
      </c>
      <c r="HX3" s="375">
        <v>199.25806451612902</v>
      </c>
      <c r="HY3" s="375">
        <v>206.16964285714286</v>
      </c>
      <c r="HZ3" s="375">
        <v>211.9758064516129</v>
      </c>
      <c r="IA3" s="375">
        <v>204.3</v>
      </c>
      <c r="IB3" s="375">
        <v>208.00806451612902</v>
      </c>
      <c r="IC3" s="375">
        <v>197.625</v>
      </c>
      <c r="ID3" s="375">
        <v>181.03225806451613</v>
      </c>
      <c r="IE3" s="375">
        <v>156.60483870967741</v>
      </c>
      <c r="IF3" s="375">
        <v>145.05833333333334</v>
      </c>
      <c r="IG3" s="375">
        <v>149.03409090909091</v>
      </c>
      <c r="IH3" s="375">
        <v>134.0595238095238</v>
      </c>
      <c r="II3" s="375">
        <v>136.3452380952381</v>
      </c>
      <c r="IJ3" s="375">
        <v>150.35227272727272</v>
      </c>
      <c r="IK3" s="375">
        <v>155.83750000000001</v>
      </c>
      <c r="IL3" s="375">
        <v>158.94318181818181</v>
      </c>
      <c r="IM3" s="375">
        <v>129.64772727272728</v>
      </c>
      <c r="IN3" s="375">
        <v>113.95</v>
      </c>
      <c r="IO3" s="375">
        <v>111.20454545454545</v>
      </c>
      <c r="IP3" s="375">
        <v>112.63</v>
      </c>
      <c r="IQ3" s="375">
        <v>107.04</v>
      </c>
      <c r="IR3" s="375">
        <v>123.85</v>
      </c>
      <c r="IS3" s="375">
        <v>120.74</v>
      </c>
      <c r="IT3" s="375">
        <v>102.21</v>
      </c>
      <c r="IU3" s="375">
        <v>101.39</v>
      </c>
      <c r="IV3" s="375">
        <v>124.4375</v>
      </c>
      <c r="IW3" s="375">
        <v>143.69736842105263</v>
      </c>
      <c r="IX3" s="375">
        <v>115.81521739130434</v>
      </c>
      <c r="IY3" s="375">
        <v>110.19</v>
      </c>
      <c r="IZ3" s="375">
        <v>124.91</v>
      </c>
      <c r="JA3" s="375">
        <v>174.32</v>
      </c>
      <c r="JB3" s="375">
        <v>208.95</v>
      </c>
      <c r="JC3" s="375">
        <v>228.45</v>
      </c>
      <c r="JD3" s="375">
        <v>349.5</v>
      </c>
      <c r="JE3" s="375">
        <v>398.01</v>
      </c>
      <c r="JF3" s="375">
        <v>367.52</v>
      </c>
      <c r="JG3" s="375">
        <v>341.76</v>
      </c>
      <c r="JH3" s="375">
        <v>408.85</v>
      </c>
      <c r="JI3" s="375">
        <v>444.76</v>
      </c>
      <c r="JJ3" s="375">
        <v>591.53260869565224</v>
      </c>
      <c r="JK3" s="375">
        <v>472.48750000000001</v>
      </c>
      <c r="JL3" s="375">
        <v>502.48750000000001</v>
      </c>
      <c r="JM3" s="375">
        <v>372.38636363636363</v>
      </c>
      <c r="JN3" s="375">
        <v>240.07142857142858</v>
      </c>
      <c r="JO3" s="375">
        <v>243.63636363636363</v>
      </c>
      <c r="JP3" s="375">
        <v>265.47727272727275</v>
      </c>
      <c r="JQ3" s="375">
        <v>289.59500000000003</v>
      </c>
      <c r="JR3" s="375">
        <v>282.14772727272725</v>
      </c>
      <c r="JS3" s="375">
        <v>262.82142857142856</v>
      </c>
      <c r="JT3" s="375">
        <v>317.53571428571428</v>
      </c>
      <c r="JU3" s="375">
        <v>369.23750000000001</v>
      </c>
      <c r="JV3" s="375">
        <v>344.70652173913044</v>
      </c>
      <c r="JW3" s="375">
        <v>269.28947368421052</v>
      </c>
      <c r="JX3" s="375">
        <v>230.81818181818181</v>
      </c>
      <c r="JY3" s="375">
        <v>230.97619047619048</v>
      </c>
      <c r="JZ3" s="375">
        <v>232.0595238095238</v>
      </c>
      <c r="KA3" s="375">
        <v>255.16304347826087</v>
      </c>
      <c r="KB3" s="375">
        <v>305.52499999999998</v>
      </c>
      <c r="KC3" s="375">
        <v>353.375</v>
      </c>
      <c r="KD3" s="375">
        <v>320.79761904761904</v>
      </c>
      <c r="KE3" s="375">
        <v>326.29499999999996</v>
      </c>
      <c r="KF3" s="375">
        <v>332.09545454545457</v>
      </c>
      <c r="KG3" s="375">
        <v>315.38749999999999</v>
      </c>
      <c r="KH3" s="375">
        <v>275.27</v>
      </c>
      <c r="KI3" s="375">
        <v>238.81714285714284</v>
      </c>
      <c r="KJ3" s="375">
        <v>239.39285714285714</v>
      </c>
      <c r="KK3" s="375">
        <v>249.40789473684211</v>
      </c>
      <c r="KL3" s="376">
        <v>249.6</v>
      </c>
    </row>
    <row r="4" spans="1:303" s="481" customFormat="1" ht="14.5">
      <c r="A4" s="52" t="s">
        <v>147</v>
      </c>
      <c r="B4" s="521" t="s">
        <v>195</v>
      </c>
      <c r="C4" s="20" t="s">
        <v>2</v>
      </c>
      <c r="D4" s="370" t="s">
        <v>242</v>
      </c>
      <c r="E4" s="58" t="s">
        <v>242</v>
      </c>
      <c r="F4" s="58" t="s">
        <v>242</v>
      </c>
      <c r="G4" s="58" t="s">
        <v>242</v>
      </c>
      <c r="H4" s="58" t="s">
        <v>242</v>
      </c>
      <c r="I4" s="58" t="s">
        <v>242</v>
      </c>
      <c r="J4" s="58" t="s">
        <v>242</v>
      </c>
      <c r="K4" s="58" t="s">
        <v>242</v>
      </c>
      <c r="L4" s="58" t="s">
        <v>242</v>
      </c>
      <c r="M4" s="58" t="s">
        <v>242</v>
      </c>
      <c r="N4" s="58" t="s">
        <v>242</v>
      </c>
      <c r="O4" s="58" t="s">
        <v>242</v>
      </c>
      <c r="P4" s="58" t="s">
        <v>242</v>
      </c>
      <c r="Q4" s="58" t="s">
        <v>242</v>
      </c>
      <c r="R4" s="58" t="s">
        <v>242</v>
      </c>
      <c r="S4" s="58" t="s">
        <v>242</v>
      </c>
      <c r="T4" s="58" t="s">
        <v>242</v>
      </c>
      <c r="U4" s="58" t="s">
        <v>242</v>
      </c>
      <c r="V4" s="58" t="s">
        <v>242</v>
      </c>
      <c r="W4" s="58" t="s">
        <v>242</v>
      </c>
      <c r="X4" s="58" t="s">
        <v>242</v>
      </c>
      <c r="Y4" s="58" t="s">
        <v>242</v>
      </c>
      <c r="Z4" s="58" t="s">
        <v>242</v>
      </c>
      <c r="AA4" s="58" t="s">
        <v>242</v>
      </c>
      <c r="AB4" s="58" t="s">
        <v>242</v>
      </c>
      <c r="AC4" s="58" t="s">
        <v>242</v>
      </c>
      <c r="AD4" s="58" t="s">
        <v>242</v>
      </c>
      <c r="AE4" s="58" t="s">
        <v>242</v>
      </c>
      <c r="AF4" s="58" t="s">
        <v>242</v>
      </c>
      <c r="AG4" s="58" t="s">
        <v>242</v>
      </c>
      <c r="AH4" s="58" t="s">
        <v>242</v>
      </c>
      <c r="AI4" s="58" t="s">
        <v>242</v>
      </c>
      <c r="AJ4" s="58" t="s">
        <v>242</v>
      </c>
      <c r="AK4" s="58" t="s">
        <v>242</v>
      </c>
      <c r="AL4" s="58" t="s">
        <v>242</v>
      </c>
      <c r="AM4" s="58" t="s">
        <v>242</v>
      </c>
      <c r="AN4" s="58" t="s">
        <v>242</v>
      </c>
      <c r="AO4" s="58" t="s">
        <v>242</v>
      </c>
      <c r="AP4" s="58" t="s">
        <v>242</v>
      </c>
      <c r="AQ4" s="58" t="s">
        <v>242</v>
      </c>
      <c r="AR4" s="58" t="s">
        <v>242</v>
      </c>
      <c r="AS4" s="58" t="s">
        <v>242</v>
      </c>
      <c r="AT4" s="58" t="s">
        <v>242</v>
      </c>
      <c r="AU4" s="58" t="s">
        <v>242</v>
      </c>
      <c r="AV4" s="58" t="s">
        <v>242</v>
      </c>
      <c r="AW4" s="58" t="s">
        <v>242</v>
      </c>
      <c r="AX4" s="58" t="s">
        <v>242</v>
      </c>
      <c r="AY4" s="58" t="s">
        <v>242</v>
      </c>
      <c r="AZ4" s="58" t="s">
        <v>242</v>
      </c>
      <c r="BA4" s="58" t="s">
        <v>242</v>
      </c>
      <c r="BB4" s="58" t="s">
        <v>242</v>
      </c>
      <c r="BC4" s="58" t="s">
        <v>242</v>
      </c>
      <c r="BD4" s="58" t="s">
        <v>242</v>
      </c>
      <c r="BE4" s="58" t="s">
        <v>242</v>
      </c>
      <c r="BF4" s="58" t="s">
        <v>242</v>
      </c>
      <c r="BG4" s="58" t="s">
        <v>242</v>
      </c>
      <c r="BH4" s="58" t="s">
        <v>242</v>
      </c>
      <c r="BI4" s="58" t="s">
        <v>242</v>
      </c>
      <c r="BJ4" s="58" t="s">
        <v>242</v>
      </c>
      <c r="BK4" s="58" t="s">
        <v>242</v>
      </c>
      <c r="BL4" s="58" t="s">
        <v>242</v>
      </c>
      <c r="BM4" s="58" t="s">
        <v>242</v>
      </c>
      <c r="BN4" s="58" t="s">
        <v>242</v>
      </c>
      <c r="BO4" s="58" t="s">
        <v>242</v>
      </c>
      <c r="BP4" s="58" t="s">
        <v>242</v>
      </c>
      <c r="BQ4" s="58" t="s">
        <v>242</v>
      </c>
      <c r="BR4" s="58" t="s">
        <v>242</v>
      </c>
      <c r="BS4" s="58" t="s">
        <v>242</v>
      </c>
      <c r="BT4" s="58" t="s">
        <v>242</v>
      </c>
      <c r="BU4" s="58" t="s">
        <v>242</v>
      </c>
      <c r="BV4" s="58" t="s">
        <v>242</v>
      </c>
      <c r="BW4" s="58" t="s">
        <v>242</v>
      </c>
      <c r="BX4" s="58" t="s">
        <v>242</v>
      </c>
      <c r="BY4" s="58" t="s">
        <v>242</v>
      </c>
      <c r="BZ4" s="58" t="s">
        <v>242</v>
      </c>
      <c r="CA4" s="58" t="s">
        <v>242</v>
      </c>
      <c r="CB4" s="58" t="s">
        <v>242</v>
      </c>
      <c r="CC4" s="58" t="s">
        <v>242</v>
      </c>
      <c r="CD4" s="58" t="s">
        <v>242</v>
      </c>
      <c r="CE4" s="58" t="s">
        <v>242</v>
      </c>
      <c r="CF4" s="58" t="s">
        <v>242</v>
      </c>
      <c r="CG4" s="58" t="s">
        <v>242</v>
      </c>
      <c r="CH4" s="58" t="s">
        <v>242</v>
      </c>
      <c r="CI4" s="58" t="s">
        <v>242</v>
      </c>
      <c r="CJ4" s="58" t="s">
        <v>242</v>
      </c>
      <c r="CK4" s="58" t="s">
        <v>242</v>
      </c>
      <c r="CL4" s="58" t="s">
        <v>242</v>
      </c>
      <c r="CM4" s="58" t="s">
        <v>242</v>
      </c>
      <c r="CN4" s="58" t="s">
        <v>242</v>
      </c>
      <c r="CO4" s="58" t="s">
        <v>242</v>
      </c>
      <c r="CP4" s="58" t="s">
        <v>242</v>
      </c>
      <c r="CQ4" s="58" t="s">
        <v>242</v>
      </c>
      <c r="CR4" s="58" t="s">
        <v>242</v>
      </c>
      <c r="CS4" s="58" t="s">
        <v>242</v>
      </c>
      <c r="CT4" s="58" t="s">
        <v>242</v>
      </c>
      <c r="CU4" s="58" t="s">
        <v>242</v>
      </c>
      <c r="CV4" s="58" t="s">
        <v>242</v>
      </c>
      <c r="CW4" s="58" t="s">
        <v>242</v>
      </c>
      <c r="CX4" s="58" t="s">
        <v>242</v>
      </c>
      <c r="CY4" s="58" t="s">
        <v>242</v>
      </c>
      <c r="CZ4" s="58" t="s">
        <v>242</v>
      </c>
      <c r="DA4" s="58" t="s">
        <v>242</v>
      </c>
      <c r="DB4" s="58" t="s">
        <v>242</v>
      </c>
      <c r="DC4" s="58" t="s">
        <v>242</v>
      </c>
      <c r="DD4" s="58" t="s">
        <v>242</v>
      </c>
      <c r="DE4" s="58" t="s">
        <v>242</v>
      </c>
      <c r="DF4" s="58" t="s">
        <v>242</v>
      </c>
      <c r="DG4" s="58" t="s">
        <v>242</v>
      </c>
      <c r="DH4" s="58" t="s">
        <v>242</v>
      </c>
      <c r="DI4" s="58" t="s">
        <v>242</v>
      </c>
      <c r="DJ4" s="58" t="s">
        <v>242</v>
      </c>
      <c r="DK4" s="58" t="s">
        <v>242</v>
      </c>
      <c r="DL4" s="58" t="s">
        <v>242</v>
      </c>
      <c r="DM4" s="58" t="s">
        <v>242</v>
      </c>
      <c r="DN4" s="58" t="s">
        <v>242</v>
      </c>
      <c r="DO4" s="58" t="s">
        <v>242</v>
      </c>
      <c r="DP4" s="58" t="s">
        <v>242</v>
      </c>
      <c r="DQ4" s="58" t="s">
        <v>242</v>
      </c>
      <c r="DR4" s="58" t="s">
        <v>242</v>
      </c>
      <c r="DS4" s="58" t="s">
        <v>242</v>
      </c>
      <c r="DT4" s="58" t="s">
        <v>242</v>
      </c>
      <c r="DU4" s="58" t="s">
        <v>242</v>
      </c>
      <c r="DV4" s="58" t="s">
        <v>242</v>
      </c>
      <c r="DW4" s="58" t="s">
        <v>242</v>
      </c>
      <c r="DX4" s="58" t="s">
        <v>242</v>
      </c>
      <c r="DY4" s="58" t="s">
        <v>242</v>
      </c>
      <c r="DZ4" s="58" t="s">
        <v>242</v>
      </c>
      <c r="EA4" s="58" t="s">
        <v>242</v>
      </c>
      <c r="EB4" s="58" t="s">
        <v>242</v>
      </c>
      <c r="EC4" s="58" t="s">
        <v>242</v>
      </c>
      <c r="ED4" s="58" t="s">
        <v>242</v>
      </c>
      <c r="EE4" s="58" t="s">
        <v>242</v>
      </c>
      <c r="EF4" s="58" t="s">
        <v>242</v>
      </c>
      <c r="EG4" s="58" t="s">
        <v>242</v>
      </c>
      <c r="EH4" s="58" t="s">
        <v>242</v>
      </c>
      <c r="EI4" s="58" t="s">
        <v>242</v>
      </c>
      <c r="EJ4" s="58" t="s">
        <v>242</v>
      </c>
      <c r="EK4" s="58" t="s">
        <v>242</v>
      </c>
      <c r="EL4" s="58" t="s">
        <v>242</v>
      </c>
      <c r="EM4" s="58" t="s">
        <v>242</v>
      </c>
      <c r="EN4" s="58" t="s">
        <v>242</v>
      </c>
      <c r="EO4" s="58" t="s">
        <v>242</v>
      </c>
      <c r="EP4" s="58" t="s">
        <v>242</v>
      </c>
      <c r="EQ4" s="58" t="s">
        <v>242</v>
      </c>
      <c r="ER4" s="58" t="s">
        <v>242</v>
      </c>
      <c r="ES4" s="58" t="s">
        <v>242</v>
      </c>
      <c r="ET4" s="58" t="s">
        <v>242</v>
      </c>
      <c r="EU4" s="58" t="s">
        <v>242</v>
      </c>
      <c r="EV4" s="58" t="s">
        <v>242</v>
      </c>
      <c r="EW4" s="58" t="s">
        <v>242</v>
      </c>
      <c r="EX4" s="58" t="s">
        <v>242</v>
      </c>
      <c r="EY4" s="58" t="s">
        <v>242</v>
      </c>
      <c r="EZ4" s="58" t="s">
        <v>242</v>
      </c>
      <c r="FA4" s="58" t="s">
        <v>242</v>
      </c>
      <c r="FB4" s="58" t="s">
        <v>242</v>
      </c>
      <c r="FC4" s="58" t="s">
        <v>242</v>
      </c>
      <c r="FD4" s="58" t="s">
        <v>242</v>
      </c>
      <c r="FE4" s="58" t="s">
        <v>242</v>
      </c>
      <c r="FF4" s="58" t="s">
        <v>242</v>
      </c>
      <c r="FG4" s="58" t="s">
        <v>242</v>
      </c>
      <c r="FH4" s="58" t="s">
        <v>242</v>
      </c>
      <c r="FI4" s="58" t="s">
        <v>242</v>
      </c>
      <c r="FJ4" s="58" t="s">
        <v>242</v>
      </c>
      <c r="FK4" s="58" t="s">
        <v>242</v>
      </c>
      <c r="FL4" s="58" t="s">
        <v>242</v>
      </c>
      <c r="FM4" s="58" t="s">
        <v>242</v>
      </c>
      <c r="FN4" s="58" t="s">
        <v>242</v>
      </c>
      <c r="FO4" s="58" t="s">
        <v>242</v>
      </c>
      <c r="FP4" s="58" t="s">
        <v>242</v>
      </c>
      <c r="FQ4" s="58" t="s">
        <v>242</v>
      </c>
      <c r="FR4" s="527" t="s">
        <v>242</v>
      </c>
      <c r="FS4" s="33" t="s">
        <v>242</v>
      </c>
      <c r="FT4" s="58" t="s">
        <v>242</v>
      </c>
      <c r="FU4" s="58" t="s">
        <v>242</v>
      </c>
      <c r="FV4" s="58" t="s">
        <v>242</v>
      </c>
      <c r="FW4" s="58" t="s">
        <v>242</v>
      </c>
      <c r="FX4" s="58" t="s">
        <v>242</v>
      </c>
      <c r="FY4" s="58" t="s">
        <v>242</v>
      </c>
      <c r="FZ4" s="58" t="s">
        <v>242</v>
      </c>
      <c r="GA4" s="58" t="s">
        <v>242</v>
      </c>
      <c r="GB4" s="58" t="s">
        <v>242</v>
      </c>
      <c r="GC4" s="58" t="s">
        <v>242</v>
      </c>
      <c r="GD4" s="58" t="s">
        <v>242</v>
      </c>
      <c r="GE4" s="58" t="s">
        <v>242</v>
      </c>
      <c r="GF4" s="58" t="s">
        <v>242</v>
      </c>
      <c r="GG4" s="58" t="s">
        <v>242</v>
      </c>
      <c r="GH4" s="58" t="s">
        <v>242</v>
      </c>
      <c r="GI4" s="58" t="s">
        <v>242</v>
      </c>
      <c r="GJ4" s="58" t="s">
        <v>242</v>
      </c>
      <c r="GK4" s="58" t="s">
        <v>242</v>
      </c>
      <c r="GL4" s="58" t="s">
        <v>242</v>
      </c>
      <c r="GM4" s="58" t="s">
        <v>242</v>
      </c>
      <c r="GN4" s="58">
        <v>123.30300000000003</v>
      </c>
      <c r="GO4" s="58">
        <v>124.0221052631579</v>
      </c>
      <c r="GP4" s="58">
        <v>123.12863636363636</v>
      </c>
      <c r="GQ4" s="58">
        <v>118.91047619047616</v>
      </c>
      <c r="GR4" s="58">
        <v>124.8119047619048</v>
      </c>
      <c r="GS4" s="58">
        <v>132.12500000000003</v>
      </c>
      <c r="GT4" s="58">
        <v>130.29950000000002</v>
      </c>
      <c r="GU4" s="58">
        <v>133.55181818181816</v>
      </c>
      <c r="GV4" s="58">
        <v>142.45761904761903</v>
      </c>
      <c r="GW4" s="58">
        <v>190.70523809523809</v>
      </c>
      <c r="GX4" s="58">
        <v>237.57954545454547</v>
      </c>
      <c r="GY4" s="58">
        <v>247.21523809523811</v>
      </c>
      <c r="GZ4" s="58">
        <v>261.30499999999995</v>
      </c>
      <c r="HA4" s="58">
        <v>236.89999999999995</v>
      </c>
      <c r="HB4" s="58">
        <v>199.9434782608696</v>
      </c>
      <c r="HC4" s="58">
        <v>188.77105263157898</v>
      </c>
      <c r="HD4" s="58">
        <v>188.21761904761905</v>
      </c>
      <c r="HE4" s="58">
        <v>176.45238095238096</v>
      </c>
      <c r="HF4" s="58">
        <v>182.65952380952382</v>
      </c>
      <c r="HG4" s="58">
        <v>195.54090909090908</v>
      </c>
      <c r="HH4" s="58">
        <v>213.38250000000002</v>
      </c>
      <c r="HI4" s="58">
        <v>211.45714285714283</v>
      </c>
      <c r="HJ4" s="58">
        <v>211.45000000000002</v>
      </c>
      <c r="HK4" s="58">
        <v>219.14849999999996</v>
      </c>
      <c r="HL4" s="58">
        <v>231.55318181818186</v>
      </c>
      <c r="HM4" s="58">
        <v>236.59473684210522</v>
      </c>
      <c r="HN4" s="58">
        <v>236.89285714285711</v>
      </c>
      <c r="HO4" s="58">
        <v>239.74904761904764</v>
      </c>
      <c r="HP4" s="58">
        <v>238.22809523809528</v>
      </c>
      <c r="HQ4" s="58">
        <v>238.17899999999995</v>
      </c>
      <c r="HR4" s="58">
        <v>231.29363636363635</v>
      </c>
      <c r="HS4" s="58">
        <v>227.24428571428581</v>
      </c>
      <c r="HT4" s="58">
        <v>227.0025</v>
      </c>
      <c r="HU4" s="58">
        <v>225.13695652173919</v>
      </c>
      <c r="HV4" s="58">
        <v>228.3342857142857</v>
      </c>
      <c r="HW4" s="58">
        <v>231.202</v>
      </c>
      <c r="HX4" s="58">
        <v>240.25</v>
      </c>
      <c r="HY4" s="58">
        <v>240.25</v>
      </c>
      <c r="HZ4" s="58">
        <v>240.25</v>
      </c>
      <c r="IA4" s="58">
        <v>243.3857142857143</v>
      </c>
      <c r="IB4" s="58">
        <v>247.23809523809524</v>
      </c>
      <c r="IC4" s="58">
        <v>247.07</v>
      </c>
      <c r="ID4" s="58">
        <v>247.06999999999994</v>
      </c>
      <c r="IE4" s="58">
        <v>231.81</v>
      </c>
      <c r="IF4" s="58">
        <v>225.27000000000004</v>
      </c>
      <c r="IG4" s="58">
        <v>210.40636363636369</v>
      </c>
      <c r="IH4" s="58">
        <v>196.32238095238088</v>
      </c>
      <c r="II4" s="58">
        <v>192.90238095238087</v>
      </c>
      <c r="IJ4" s="58">
        <v>199.30999999999997</v>
      </c>
      <c r="IK4" s="58">
        <v>199.90999999999994</v>
      </c>
      <c r="IL4" s="58">
        <v>199.90999999999994</v>
      </c>
      <c r="IM4" s="58">
        <v>193.91285714285715</v>
      </c>
      <c r="IN4" s="58">
        <v>187.71611111111102</v>
      </c>
      <c r="IO4" s="58">
        <v>187.32999999999996</v>
      </c>
      <c r="IP4" s="58">
        <v>187.32999999999996</v>
      </c>
      <c r="IQ4" s="58">
        <v>186.48999999999995</v>
      </c>
      <c r="IR4" s="58">
        <v>184.53000000000009</v>
      </c>
      <c r="IS4" s="58">
        <v>184.53000000000009</v>
      </c>
      <c r="IT4" s="58">
        <v>186.12809523809534</v>
      </c>
      <c r="IU4" s="58">
        <v>192.92000000000004</v>
      </c>
      <c r="IV4" s="58">
        <v>206.99</v>
      </c>
      <c r="IW4" s="58">
        <v>235.77052631578948</v>
      </c>
      <c r="IX4" s="58">
        <v>228.93260869565225</v>
      </c>
      <c r="IY4" s="58">
        <v>233.43619047619046</v>
      </c>
      <c r="IZ4" s="58">
        <v>273.52263157894731</v>
      </c>
      <c r="JA4" s="58">
        <v>307.17545454545456</v>
      </c>
      <c r="JB4" s="58">
        <v>329.08714285714285</v>
      </c>
      <c r="JC4" s="58">
        <v>438.14142857142855</v>
      </c>
      <c r="JD4" s="58">
        <v>616.6</v>
      </c>
      <c r="JE4" s="58">
        <v>633.98714285714289</v>
      </c>
      <c r="JF4" s="58">
        <v>510.72904761904749</v>
      </c>
      <c r="JG4" s="58">
        <v>349.38772727272732</v>
      </c>
      <c r="JH4" s="58">
        <v>405.81095238095241</v>
      </c>
      <c r="JI4" s="58">
        <v>404.01055555555547</v>
      </c>
      <c r="JJ4" s="58">
        <v>478.30173913043478</v>
      </c>
      <c r="JK4" s="58">
        <v>492.41150000000005</v>
      </c>
      <c r="JL4" s="58">
        <v>447.03649999999999</v>
      </c>
      <c r="JM4" s="58">
        <v>444.03409090909093</v>
      </c>
      <c r="JN4" s="58">
        <v>401.11333333333329</v>
      </c>
      <c r="JO4" s="58">
        <v>329.66090909090906</v>
      </c>
      <c r="JP4" s="58">
        <v>337.81727272727272</v>
      </c>
      <c r="JQ4" s="58">
        <v>346.21249999999998</v>
      </c>
      <c r="JR4" s="58">
        <v>329.43818181818182</v>
      </c>
      <c r="JS4" s="58">
        <v>358.69571428571425</v>
      </c>
      <c r="JT4" s="58">
        <v>363.58368421052626</v>
      </c>
      <c r="JU4" s="58">
        <v>354.53299999999996</v>
      </c>
      <c r="JV4" s="58">
        <v>352.96173913043481</v>
      </c>
      <c r="JW4" s="58">
        <v>298.03947368421058</v>
      </c>
      <c r="JX4" s="58">
        <v>240.74181818181822</v>
      </c>
      <c r="JY4" s="58">
        <v>232.50450000000001</v>
      </c>
      <c r="JZ4" s="58">
        <v>253.27619047619044</v>
      </c>
      <c r="KA4" s="58">
        <v>273.84043478260861</v>
      </c>
      <c r="KB4" s="58">
        <v>283.30949999999996</v>
      </c>
      <c r="KC4" s="58">
        <v>306.35909090909092</v>
      </c>
      <c r="KD4" s="58">
        <v>311.87285714285719</v>
      </c>
      <c r="KE4" s="58">
        <v>346.22400000000005</v>
      </c>
      <c r="KF4" s="58">
        <v>345.64363636363629</v>
      </c>
      <c r="KG4" s="58">
        <v>341.10050000000007</v>
      </c>
      <c r="KH4" s="58">
        <v>282.35000000000002</v>
      </c>
      <c r="KI4" s="58">
        <v>259.87857142857149</v>
      </c>
      <c r="KJ4" s="58">
        <v>276.86571428571426</v>
      </c>
      <c r="KK4" s="58">
        <v>265.25526315789472</v>
      </c>
      <c r="KL4" s="38">
        <v>263.54916666666668</v>
      </c>
      <c r="KO4" s="478"/>
    </row>
    <row r="5" spans="1:303" s="481" customFormat="1" ht="14.5">
      <c r="A5" s="532" t="s">
        <v>148</v>
      </c>
      <c r="B5" s="533" t="s">
        <v>251</v>
      </c>
      <c r="C5" s="534" t="s">
        <v>2</v>
      </c>
      <c r="D5" s="535">
        <f>(D2*1.6+D3*0.9)</f>
        <v>56.145000000000003</v>
      </c>
      <c r="E5" s="536">
        <f t="shared" ref="E5:BP5" si="0">(E2*1.6+E3*0.9)</f>
        <v>56.145000000000003</v>
      </c>
      <c r="F5" s="536">
        <f t="shared" si="0"/>
        <v>56.145000000000003</v>
      </c>
      <c r="G5" s="536">
        <f t="shared" si="0"/>
        <v>56.145000000000003</v>
      </c>
      <c r="H5" s="536">
        <f t="shared" si="0"/>
        <v>56.145000000000003</v>
      </c>
      <c r="I5" s="536">
        <f t="shared" si="0"/>
        <v>56.145000000000003</v>
      </c>
      <c r="J5" s="536">
        <f t="shared" si="0"/>
        <v>56.145000000000003</v>
      </c>
      <c r="K5" s="536">
        <f t="shared" si="0"/>
        <v>56.145000000000003</v>
      </c>
      <c r="L5" s="536">
        <f t="shared" si="0"/>
        <v>56.145000000000003</v>
      </c>
      <c r="M5" s="536">
        <f t="shared" si="0"/>
        <v>56.145000000000003</v>
      </c>
      <c r="N5" s="536">
        <f t="shared" si="0"/>
        <v>56.145000000000003</v>
      </c>
      <c r="O5" s="536">
        <f t="shared" si="0"/>
        <v>56.145000000000003</v>
      </c>
      <c r="P5" s="536">
        <f t="shared" si="0"/>
        <v>60.249000000000009</v>
      </c>
      <c r="Q5" s="536">
        <f t="shared" si="0"/>
        <v>60.249000000000009</v>
      </c>
      <c r="R5" s="536">
        <f t="shared" si="0"/>
        <v>60.249000000000009</v>
      </c>
      <c r="S5" s="536">
        <f t="shared" si="0"/>
        <v>60.249000000000009</v>
      </c>
      <c r="T5" s="536">
        <f t="shared" si="0"/>
        <v>60.249000000000009</v>
      </c>
      <c r="U5" s="536">
        <f t="shared" si="0"/>
        <v>60.249000000000009</v>
      </c>
      <c r="V5" s="536">
        <f t="shared" si="0"/>
        <v>60.249000000000009</v>
      </c>
      <c r="W5" s="536">
        <f t="shared" si="0"/>
        <v>60.249000000000009</v>
      </c>
      <c r="X5" s="536">
        <f t="shared" si="0"/>
        <v>60.249000000000009</v>
      </c>
      <c r="Y5" s="536">
        <f t="shared" si="0"/>
        <v>60.249000000000009</v>
      </c>
      <c r="Z5" s="536">
        <f t="shared" si="0"/>
        <v>60.249000000000009</v>
      </c>
      <c r="AA5" s="536">
        <f t="shared" si="0"/>
        <v>60.249000000000009</v>
      </c>
      <c r="AB5" s="536">
        <f t="shared" si="0"/>
        <v>64.522999999999996</v>
      </c>
      <c r="AC5" s="536">
        <f t="shared" si="0"/>
        <v>64.522999999999996</v>
      </c>
      <c r="AD5" s="536">
        <f t="shared" si="0"/>
        <v>64.522999999999996</v>
      </c>
      <c r="AE5" s="536">
        <f t="shared" si="0"/>
        <v>64.522999999999996</v>
      </c>
      <c r="AF5" s="536">
        <f t="shared" si="0"/>
        <v>64.522999999999996</v>
      </c>
      <c r="AG5" s="536">
        <f t="shared" si="0"/>
        <v>64.522999999999996</v>
      </c>
      <c r="AH5" s="536">
        <f t="shared" si="0"/>
        <v>64.522999999999996</v>
      </c>
      <c r="AI5" s="536">
        <f t="shared" si="0"/>
        <v>64.522999999999996</v>
      </c>
      <c r="AJ5" s="536">
        <f t="shared" si="0"/>
        <v>64.522999999999996</v>
      </c>
      <c r="AK5" s="536">
        <f t="shared" si="0"/>
        <v>64.522999999999996</v>
      </c>
      <c r="AL5" s="536">
        <f t="shared" si="0"/>
        <v>64.522999999999996</v>
      </c>
      <c r="AM5" s="536">
        <f t="shared" si="0"/>
        <v>64.522999999999996</v>
      </c>
      <c r="AN5" s="536">
        <f t="shared" si="0"/>
        <v>64.727000000000004</v>
      </c>
      <c r="AO5" s="536">
        <f t="shared" si="0"/>
        <v>64.727000000000004</v>
      </c>
      <c r="AP5" s="536">
        <f t="shared" si="0"/>
        <v>64.727000000000004</v>
      </c>
      <c r="AQ5" s="536">
        <f t="shared" si="0"/>
        <v>64.727000000000004</v>
      </c>
      <c r="AR5" s="536">
        <f t="shared" si="0"/>
        <v>64.727000000000004</v>
      </c>
      <c r="AS5" s="536">
        <f t="shared" si="0"/>
        <v>64.727000000000004</v>
      </c>
      <c r="AT5" s="536">
        <f t="shared" si="0"/>
        <v>64.727000000000004</v>
      </c>
      <c r="AU5" s="536">
        <f t="shared" si="0"/>
        <v>64.727000000000004</v>
      </c>
      <c r="AV5" s="536">
        <f t="shared" si="0"/>
        <v>64.727000000000004</v>
      </c>
      <c r="AW5" s="536">
        <f t="shared" si="0"/>
        <v>64.727000000000004</v>
      </c>
      <c r="AX5" s="536">
        <f t="shared" si="0"/>
        <v>64.727000000000004</v>
      </c>
      <c r="AY5" s="536">
        <f t="shared" si="0"/>
        <v>64.727000000000004</v>
      </c>
      <c r="AZ5" s="536">
        <f t="shared" si="0"/>
        <v>77.838999999999999</v>
      </c>
      <c r="BA5" s="536">
        <f t="shared" si="0"/>
        <v>77.838999999999999</v>
      </c>
      <c r="BB5" s="536">
        <f t="shared" si="0"/>
        <v>77.838999999999999</v>
      </c>
      <c r="BC5" s="536">
        <f t="shared" si="0"/>
        <v>77.838999999999999</v>
      </c>
      <c r="BD5" s="536">
        <f t="shared" si="0"/>
        <v>77.838999999999999</v>
      </c>
      <c r="BE5" s="536">
        <f t="shared" si="0"/>
        <v>77.838999999999999</v>
      </c>
      <c r="BF5" s="536">
        <f t="shared" si="0"/>
        <v>77.838999999999999</v>
      </c>
      <c r="BG5" s="536">
        <f t="shared" si="0"/>
        <v>77.838999999999999</v>
      </c>
      <c r="BH5" s="536">
        <f t="shared" si="0"/>
        <v>77.838999999999999</v>
      </c>
      <c r="BI5" s="536">
        <f t="shared" si="0"/>
        <v>77.838999999999999</v>
      </c>
      <c r="BJ5" s="536">
        <f t="shared" si="0"/>
        <v>77.838999999999999</v>
      </c>
      <c r="BK5" s="536">
        <f t="shared" si="0"/>
        <v>77.838999999999999</v>
      </c>
      <c r="BL5" s="536">
        <f t="shared" si="0"/>
        <v>96.591000000000008</v>
      </c>
      <c r="BM5" s="536">
        <f t="shared" si="0"/>
        <v>96.591000000000008</v>
      </c>
      <c r="BN5" s="536">
        <f t="shared" si="0"/>
        <v>96.591000000000008</v>
      </c>
      <c r="BO5" s="536">
        <f t="shared" si="0"/>
        <v>157.476</v>
      </c>
      <c r="BP5" s="536">
        <f t="shared" si="0"/>
        <v>157.476</v>
      </c>
      <c r="BQ5" s="536">
        <f t="shared" ref="BQ5:EB5" si="1">(BQ2*1.6+BQ3*0.9)</f>
        <v>157.476</v>
      </c>
      <c r="BR5" s="536">
        <f t="shared" si="1"/>
        <v>157.476</v>
      </c>
      <c r="BS5" s="536">
        <f t="shared" si="1"/>
        <v>157.476</v>
      </c>
      <c r="BT5" s="536">
        <f t="shared" si="1"/>
        <v>157.476</v>
      </c>
      <c r="BU5" s="536">
        <f t="shared" si="1"/>
        <v>157.476</v>
      </c>
      <c r="BV5" s="536">
        <f t="shared" si="1"/>
        <v>157.476</v>
      </c>
      <c r="BW5" s="536">
        <f t="shared" si="1"/>
        <v>157.476</v>
      </c>
      <c r="BX5" s="536">
        <f t="shared" si="1"/>
        <v>187.94</v>
      </c>
      <c r="BY5" s="536">
        <f t="shared" si="1"/>
        <v>189.94</v>
      </c>
      <c r="BZ5" s="536">
        <f t="shared" si="1"/>
        <v>192.34</v>
      </c>
      <c r="CA5" s="536">
        <f t="shared" si="1"/>
        <v>195.26560000000001</v>
      </c>
      <c r="CB5" s="536">
        <f t="shared" si="1"/>
        <v>193.26560000000001</v>
      </c>
      <c r="CC5" s="536">
        <f t="shared" si="1"/>
        <v>193.18560000000002</v>
      </c>
      <c r="CD5" s="536">
        <f t="shared" si="1"/>
        <v>196.06560000000002</v>
      </c>
      <c r="CE5" s="536">
        <f t="shared" si="1"/>
        <v>200.8656</v>
      </c>
      <c r="CF5" s="536">
        <f t="shared" si="1"/>
        <v>199.26560000000001</v>
      </c>
      <c r="CG5" s="536">
        <f t="shared" si="1"/>
        <v>176.16559999999998</v>
      </c>
      <c r="CH5" s="536">
        <f t="shared" si="1"/>
        <v>173.6156</v>
      </c>
      <c r="CI5" s="536">
        <f t="shared" si="1"/>
        <v>178.82560000000001</v>
      </c>
      <c r="CJ5" s="536">
        <f t="shared" si="1"/>
        <v>187.46559999999999</v>
      </c>
      <c r="CK5" s="536">
        <f t="shared" si="1"/>
        <v>188.8656</v>
      </c>
      <c r="CL5" s="536">
        <f t="shared" si="1"/>
        <v>193.16559999999998</v>
      </c>
      <c r="CM5" s="536">
        <f t="shared" si="1"/>
        <v>208.601832</v>
      </c>
      <c r="CN5" s="536">
        <f t="shared" si="1"/>
        <v>215.20183200000002</v>
      </c>
      <c r="CO5" s="536">
        <f t="shared" si="1"/>
        <v>216.30183199999999</v>
      </c>
      <c r="CP5" s="536">
        <f t="shared" si="1"/>
        <v>229.54225753191491</v>
      </c>
      <c r="CQ5" s="536">
        <f t="shared" si="1"/>
        <v>246.25076817021278</v>
      </c>
      <c r="CR5" s="536">
        <f t="shared" si="1"/>
        <v>262.91034263829783</v>
      </c>
      <c r="CS5" s="536">
        <f t="shared" si="1"/>
        <v>294.28268306382984</v>
      </c>
      <c r="CT5" s="536">
        <f t="shared" si="1"/>
        <v>299.33055540425528</v>
      </c>
      <c r="CU5" s="536">
        <f t="shared" si="1"/>
        <v>304.37842774468083</v>
      </c>
      <c r="CV5" s="536">
        <f t="shared" si="1"/>
        <v>299.82523625531917</v>
      </c>
      <c r="CW5" s="536">
        <f t="shared" si="1"/>
        <v>425.76140646808511</v>
      </c>
      <c r="CX5" s="536">
        <f t="shared" si="1"/>
        <v>442.05927880851061</v>
      </c>
      <c r="CY5" s="536">
        <f t="shared" si="1"/>
        <v>537.18279606365957</v>
      </c>
      <c r="CZ5" s="536">
        <f t="shared" si="1"/>
        <v>556.15088117004257</v>
      </c>
      <c r="DA5" s="536">
        <f t="shared" si="1"/>
        <v>545.08705138280857</v>
      </c>
      <c r="DB5" s="536">
        <f t="shared" si="1"/>
        <v>555.18279606365957</v>
      </c>
      <c r="DC5" s="536">
        <f t="shared" si="1"/>
        <v>542.53385989344679</v>
      </c>
      <c r="DD5" s="536">
        <f t="shared" si="1"/>
        <v>521.5</v>
      </c>
      <c r="DE5" s="536">
        <f t="shared" si="1"/>
        <v>446.8</v>
      </c>
      <c r="DF5" s="536">
        <f t="shared" si="1"/>
        <v>313</v>
      </c>
      <c r="DG5" s="536">
        <f t="shared" si="1"/>
        <v>234.2</v>
      </c>
      <c r="DH5" s="536">
        <f t="shared" si="1"/>
        <v>239.60000000000002</v>
      </c>
      <c r="DI5" s="536">
        <f t="shared" si="1"/>
        <v>255</v>
      </c>
      <c r="DJ5" s="536">
        <f t="shared" si="1"/>
        <v>205.60000000000002</v>
      </c>
      <c r="DK5" s="536">
        <f t="shared" si="1"/>
        <v>202.4</v>
      </c>
      <c r="DL5" s="536">
        <f t="shared" si="1"/>
        <v>201.10000000000002</v>
      </c>
      <c r="DM5" s="536">
        <f t="shared" si="1"/>
        <v>217.10000000000002</v>
      </c>
      <c r="DN5" s="536">
        <f t="shared" si="1"/>
        <v>250.8</v>
      </c>
      <c r="DO5" s="536">
        <f t="shared" si="1"/>
        <v>314.89999999999998</v>
      </c>
      <c r="DP5" s="536">
        <f t="shared" si="1"/>
        <v>273</v>
      </c>
      <c r="DQ5" s="536">
        <f t="shared" si="1"/>
        <v>285.8</v>
      </c>
      <c r="DR5" s="536">
        <f t="shared" si="1"/>
        <v>302.10000000000002</v>
      </c>
      <c r="DS5" s="536">
        <f t="shared" si="1"/>
        <v>311.39999999999998</v>
      </c>
      <c r="DT5" s="536">
        <f t="shared" si="1"/>
        <v>384.5</v>
      </c>
      <c r="DU5" s="536">
        <f t="shared" si="1"/>
        <v>391.6</v>
      </c>
      <c r="DV5" s="536">
        <f t="shared" si="1"/>
        <v>412.4</v>
      </c>
      <c r="DW5" s="536">
        <f t="shared" si="1"/>
        <v>506.6</v>
      </c>
      <c r="DX5" s="536">
        <f t="shared" si="1"/>
        <v>477.1</v>
      </c>
      <c r="DY5" s="536">
        <f t="shared" si="1"/>
        <v>429.4</v>
      </c>
      <c r="DZ5" s="536">
        <f t="shared" si="1"/>
        <v>372.70000000000005</v>
      </c>
      <c r="EA5" s="536">
        <f t="shared" si="1"/>
        <v>399.8</v>
      </c>
      <c r="EB5" s="536">
        <f t="shared" si="1"/>
        <v>408.20000000000005</v>
      </c>
      <c r="EC5" s="536">
        <f t="shared" ref="EC5:GN5" si="2">(EC2*1.6+EC3*0.9)</f>
        <v>436.4</v>
      </c>
      <c r="ED5" s="536">
        <f t="shared" si="2"/>
        <v>444.4</v>
      </c>
      <c r="EE5" s="536">
        <f t="shared" si="2"/>
        <v>460.1</v>
      </c>
      <c r="EF5" s="536">
        <f t="shared" si="2"/>
        <v>582.20000000000005</v>
      </c>
      <c r="EG5" s="536">
        <f t="shared" si="2"/>
        <v>588.5</v>
      </c>
      <c r="EH5" s="536">
        <f t="shared" si="2"/>
        <v>565.79999999999995</v>
      </c>
      <c r="EI5" s="536">
        <f t="shared" si="2"/>
        <v>580.5</v>
      </c>
      <c r="EJ5" s="536">
        <f t="shared" si="2"/>
        <v>562.20000000000005</v>
      </c>
      <c r="EK5" s="536">
        <f t="shared" si="2"/>
        <v>543.29999999999995</v>
      </c>
      <c r="EL5" s="536">
        <f t="shared" si="2"/>
        <v>551.29999999999995</v>
      </c>
      <c r="EM5" s="536">
        <f t="shared" si="2"/>
        <v>546.79999999999995</v>
      </c>
      <c r="EN5" s="536">
        <f t="shared" si="2"/>
        <v>538.70000000000005</v>
      </c>
      <c r="EO5" s="536">
        <f t="shared" si="2"/>
        <v>482</v>
      </c>
      <c r="EP5" s="536">
        <f t="shared" si="2"/>
        <v>429.1</v>
      </c>
      <c r="EQ5" s="536">
        <f t="shared" si="2"/>
        <v>413.20000000000005</v>
      </c>
      <c r="ER5" s="536">
        <f t="shared" si="2"/>
        <v>414.70000000000005</v>
      </c>
      <c r="ES5" s="536">
        <f t="shared" si="2"/>
        <v>417.5</v>
      </c>
      <c r="ET5" s="536">
        <f t="shared" si="2"/>
        <v>408.20000000000005</v>
      </c>
      <c r="EU5" s="536">
        <f t="shared" si="2"/>
        <v>428.16666666666663</v>
      </c>
      <c r="EV5" s="536">
        <f t="shared" si="2"/>
        <v>428.93333333333339</v>
      </c>
      <c r="EW5" s="536">
        <f t="shared" si="2"/>
        <v>412.35</v>
      </c>
      <c r="EX5" s="536">
        <f t="shared" si="2"/>
        <v>405.93333333333339</v>
      </c>
      <c r="EY5" s="536">
        <f t="shared" si="2"/>
        <v>340.76666666666671</v>
      </c>
      <c r="EZ5" s="536">
        <f t="shared" si="2"/>
        <v>281.60000000000002</v>
      </c>
      <c r="FA5" s="536">
        <f t="shared" si="2"/>
        <v>294.5333333333333</v>
      </c>
      <c r="FB5" s="536">
        <f t="shared" si="2"/>
        <v>326.5</v>
      </c>
      <c r="FC5" s="536">
        <f t="shared" si="2"/>
        <v>324.76666666666671</v>
      </c>
      <c r="FD5" s="536">
        <f t="shared" si="2"/>
        <v>400.06666666666666</v>
      </c>
      <c r="FE5" s="536">
        <f t="shared" si="2"/>
        <v>403.5</v>
      </c>
      <c r="FF5" s="536">
        <f t="shared" si="2"/>
        <v>374.4</v>
      </c>
      <c r="FG5" s="536">
        <f t="shared" si="2"/>
        <v>351.70000000000005</v>
      </c>
      <c r="FH5" s="536">
        <f t="shared" si="2"/>
        <v>337.06666666666666</v>
      </c>
      <c r="FI5" s="536">
        <f t="shared" si="2"/>
        <v>310.39999999999998</v>
      </c>
      <c r="FJ5" s="536">
        <f t="shared" si="2"/>
        <v>324.18</v>
      </c>
      <c r="FK5" s="536">
        <f t="shared" si="2"/>
        <v>350.36</v>
      </c>
      <c r="FL5" s="536">
        <f t="shared" si="2"/>
        <v>352.84800000000001</v>
      </c>
      <c r="FM5" s="536">
        <f t="shared" si="2"/>
        <v>344.98</v>
      </c>
      <c r="FN5" s="536">
        <f t="shared" si="2"/>
        <v>347.85199999999998</v>
      </c>
      <c r="FO5" s="536">
        <f t="shared" si="2"/>
        <v>339.99</v>
      </c>
      <c r="FP5" s="536">
        <f t="shared" si="2"/>
        <v>323.93700000000001</v>
      </c>
      <c r="FQ5" s="536">
        <f t="shared" si="2"/>
        <v>308.50400000000002</v>
      </c>
      <c r="FR5" s="537">
        <f t="shared" si="2"/>
        <v>282.19400000000002</v>
      </c>
      <c r="FS5" s="538">
        <f>(FS2*1.6+FS3*0.9)</f>
        <v>285.22500000000002</v>
      </c>
      <c r="FT5" s="536">
        <f t="shared" si="2"/>
        <v>266.54900000000004</v>
      </c>
      <c r="FU5" s="536">
        <f t="shared" si="2"/>
        <v>252.99700000000001</v>
      </c>
      <c r="FV5" s="536">
        <f t="shared" si="2"/>
        <v>256.70600000000002</v>
      </c>
      <c r="FW5" s="536">
        <f t="shared" si="2"/>
        <v>251.14460000000003</v>
      </c>
      <c r="FX5" s="536">
        <f t="shared" si="2"/>
        <v>233.20731999999998</v>
      </c>
      <c r="FY5" s="536">
        <f t="shared" si="2"/>
        <v>229.81263999999999</v>
      </c>
      <c r="FZ5" s="536">
        <f t="shared" si="2"/>
        <v>219.14620000000002</v>
      </c>
      <c r="GA5" s="536">
        <f t="shared" si="2"/>
        <v>213.541</v>
      </c>
      <c r="GB5" s="536">
        <f t="shared" si="2"/>
        <v>209.61842857142858</v>
      </c>
      <c r="GC5" s="536">
        <f t="shared" si="2"/>
        <v>199.04055555555556</v>
      </c>
      <c r="GD5" s="536">
        <f t="shared" si="2"/>
        <v>185.75272727272727</v>
      </c>
      <c r="GE5" s="536">
        <f t="shared" si="2"/>
        <v>168.155</v>
      </c>
      <c r="GF5" s="536">
        <f t="shared" si="2"/>
        <v>173.416</v>
      </c>
      <c r="GG5" s="536">
        <f t="shared" si="2"/>
        <v>181.244</v>
      </c>
      <c r="GH5" s="536">
        <f t="shared" si="2"/>
        <v>161.19999999999999</v>
      </c>
      <c r="GI5" s="536">
        <f t="shared" si="2"/>
        <v>165.04700000000003</v>
      </c>
      <c r="GJ5" s="536">
        <f t="shared" si="2"/>
        <v>165.75200000000001</v>
      </c>
      <c r="GK5" s="536">
        <f t="shared" si="2"/>
        <v>157.25400000000002</v>
      </c>
      <c r="GL5" s="536">
        <f t="shared" si="2"/>
        <v>141.81400000000002</v>
      </c>
      <c r="GM5" s="536">
        <f t="shared" si="2"/>
        <v>133.68322580645162</v>
      </c>
      <c r="GN5" s="536">
        <f t="shared" si="2"/>
        <v>135.62032258064517</v>
      </c>
      <c r="GO5" s="536">
        <f t="shared" ref="GO5:IZ5" si="3">(GO2*1.6+GO3*0.9)</f>
        <v>143.03620689655179</v>
      </c>
      <c r="GP5" s="536">
        <f t="shared" si="3"/>
        <v>164.03903225806451</v>
      </c>
      <c r="GQ5" s="536">
        <f t="shared" si="3"/>
        <v>178.69499999999999</v>
      </c>
      <c r="GR5" s="536">
        <f t="shared" si="3"/>
        <v>170.90167741935485</v>
      </c>
      <c r="GS5" s="536">
        <f t="shared" si="3"/>
        <v>163.36599999999999</v>
      </c>
      <c r="GT5" s="536">
        <f t="shared" si="3"/>
        <v>177.5116129032258</v>
      </c>
      <c r="GU5" s="536">
        <f t="shared" si="3"/>
        <v>199.43645161290323</v>
      </c>
      <c r="GV5" s="536">
        <f t="shared" si="3"/>
        <v>260.30566666666664</v>
      </c>
      <c r="GW5" s="536">
        <f t="shared" si="3"/>
        <v>301.26354838709665</v>
      </c>
      <c r="GX5" s="536">
        <f t="shared" si="3"/>
        <v>387.08033333333333</v>
      </c>
      <c r="GY5" s="536">
        <f t="shared" si="3"/>
        <v>367.93225806451619</v>
      </c>
      <c r="GZ5" s="536">
        <f t="shared" si="3"/>
        <v>297.16064516129029</v>
      </c>
      <c r="HA5" s="536">
        <f t="shared" si="3"/>
        <v>286.17714285714288</v>
      </c>
      <c r="HB5" s="536">
        <f t="shared" si="3"/>
        <v>281.62290322580645</v>
      </c>
      <c r="HC5" s="536">
        <f t="shared" si="3"/>
        <v>348.55299999999994</v>
      </c>
      <c r="HD5" s="536">
        <f t="shared" si="3"/>
        <v>257.32827586206895</v>
      </c>
      <c r="HE5" s="536">
        <f t="shared" si="3"/>
        <v>222.5123333333334</v>
      </c>
      <c r="HF5" s="536">
        <f t="shared" si="3"/>
        <v>255.99612903225801</v>
      </c>
      <c r="HG5" s="536">
        <f t="shared" si="3"/>
        <v>297.83958064516128</v>
      </c>
      <c r="HH5" s="536">
        <f t="shared" si="3"/>
        <v>297.12150000000008</v>
      </c>
      <c r="HI5" s="536">
        <f t="shared" si="3"/>
        <v>261.00541935483875</v>
      </c>
      <c r="HJ5" s="536">
        <f t="shared" si="3"/>
        <v>271.06533333333334</v>
      </c>
      <c r="HK5" s="536">
        <f t="shared" si="3"/>
        <v>329.66748502304148</v>
      </c>
      <c r="HL5" s="536">
        <f t="shared" si="3"/>
        <v>338.10477419354845</v>
      </c>
      <c r="HM5" s="536">
        <f t="shared" si="3"/>
        <v>325.4091428571428</v>
      </c>
      <c r="HN5" s="536">
        <f t="shared" si="3"/>
        <v>306.36540570719603</v>
      </c>
      <c r="HO5" s="536">
        <f t="shared" si="3"/>
        <v>273.16460000000001</v>
      </c>
      <c r="HP5" s="536">
        <f t="shared" si="3"/>
        <v>270.9408064516129</v>
      </c>
      <c r="HQ5" s="536">
        <f t="shared" si="3"/>
        <v>282.35800000000006</v>
      </c>
      <c r="HR5" s="536">
        <f t="shared" si="3"/>
        <v>269.37983870967747</v>
      </c>
      <c r="HS5" s="536">
        <f t="shared" si="3"/>
        <v>271.47790322580647</v>
      </c>
      <c r="HT5" s="536">
        <f t="shared" si="3"/>
        <v>288.57266666666669</v>
      </c>
      <c r="HU5" s="536">
        <f t="shared" si="3"/>
        <v>312.17596774193544</v>
      </c>
      <c r="HV5" s="536">
        <f t="shared" si="3"/>
        <v>314.91656410256417</v>
      </c>
      <c r="HW5" s="536">
        <f t="shared" si="3"/>
        <v>314.84977419354834</v>
      </c>
      <c r="HX5" s="536">
        <f t="shared" si="3"/>
        <v>300.07290322580644</v>
      </c>
      <c r="HY5" s="536">
        <f t="shared" si="3"/>
        <v>324.9195357142857</v>
      </c>
      <c r="HZ5" s="536">
        <f t="shared" si="3"/>
        <v>328.10983870967743</v>
      </c>
      <c r="IA5" s="536">
        <f t="shared" si="3"/>
        <v>333.16066666666677</v>
      </c>
      <c r="IB5" s="536">
        <f t="shared" si="3"/>
        <v>345.09887096774196</v>
      </c>
      <c r="IC5" s="536">
        <f t="shared" si="3"/>
        <v>351.7505000000001</v>
      </c>
      <c r="ID5" s="536">
        <f t="shared" si="3"/>
        <v>354.53161290322578</v>
      </c>
      <c r="IE5" s="536">
        <f t="shared" si="3"/>
        <v>287.22048387096777</v>
      </c>
      <c r="IF5" s="536">
        <f t="shared" si="3"/>
        <v>278.01116666666667</v>
      </c>
      <c r="IG5" s="536">
        <f t="shared" si="3"/>
        <v>277.02807312252969</v>
      </c>
      <c r="IH5" s="536">
        <f t="shared" si="3"/>
        <v>255.98690476190478</v>
      </c>
      <c r="II5" s="536">
        <f t="shared" si="3"/>
        <v>269.03071428571428</v>
      </c>
      <c r="IJ5" s="536">
        <f t="shared" si="3"/>
        <v>286.31340909090909</v>
      </c>
      <c r="IK5" s="536">
        <f t="shared" si="3"/>
        <v>278.35374999999999</v>
      </c>
      <c r="IL5" s="536">
        <f t="shared" si="3"/>
        <v>283.63068181818187</v>
      </c>
      <c r="IM5" s="536">
        <f t="shared" si="3"/>
        <v>250.60295454545459</v>
      </c>
      <c r="IN5" s="536">
        <f t="shared" si="3"/>
        <v>250.63500000000002</v>
      </c>
      <c r="IO5" s="536">
        <f t="shared" si="3"/>
        <v>263.68009090909089</v>
      </c>
      <c r="IP5" s="536">
        <f t="shared" si="3"/>
        <v>273.73500000000001</v>
      </c>
      <c r="IQ5" s="536">
        <f t="shared" si="3"/>
        <v>291.45600000000002</v>
      </c>
      <c r="IR5" s="536">
        <f t="shared" si="3"/>
        <v>309.70500000000004</v>
      </c>
      <c r="IS5" s="536">
        <f t="shared" si="3"/>
        <v>299.01800000000003</v>
      </c>
      <c r="IT5" s="536">
        <f t="shared" si="3"/>
        <v>289.685</v>
      </c>
      <c r="IU5" s="536">
        <f t="shared" si="3"/>
        <v>340.45100000000002</v>
      </c>
      <c r="IV5" s="536">
        <f t="shared" si="3"/>
        <v>380.52175</v>
      </c>
      <c r="IW5" s="536">
        <f t="shared" si="3"/>
        <v>393.39263157894737</v>
      </c>
      <c r="IX5" s="536">
        <f t="shared" si="3"/>
        <v>370.74152173913046</v>
      </c>
      <c r="IY5" s="536">
        <f t="shared" si="3"/>
        <v>387.483</v>
      </c>
      <c r="IZ5" s="536">
        <f t="shared" si="3"/>
        <v>442.63677777777781</v>
      </c>
      <c r="JA5" s="536">
        <f t="shared" ref="JA5:KJ5" si="4">(JA2*1.6+JA3*0.9)</f>
        <v>497.92419047619057</v>
      </c>
      <c r="JB5" s="536">
        <f t="shared" si="4"/>
        <v>525.28772727272735</v>
      </c>
      <c r="JC5" s="536">
        <f t="shared" si="4"/>
        <v>460.13973684210532</v>
      </c>
      <c r="JD5" s="536">
        <f t="shared" si="4"/>
        <v>506.58428571428573</v>
      </c>
      <c r="JE5" s="536">
        <f t="shared" si="4"/>
        <v>552.79399999999998</v>
      </c>
      <c r="JF5" s="536">
        <f t="shared" si="4"/>
        <v>482.87709090909084</v>
      </c>
      <c r="JG5" s="536">
        <f t="shared" si="4"/>
        <v>490.57878260869563</v>
      </c>
      <c r="JH5" s="536">
        <f t="shared" si="4"/>
        <v>576.89452380952389</v>
      </c>
      <c r="JI5" s="536">
        <f t="shared" si="4"/>
        <v>626.51066666666668</v>
      </c>
      <c r="JJ5" s="536">
        <f t="shared" si="4"/>
        <v>772.88717391304351</v>
      </c>
      <c r="JK5" s="536">
        <f t="shared" si="4"/>
        <v>666.08238636363649</v>
      </c>
      <c r="JL5" s="536">
        <f t="shared" si="4"/>
        <v>666.70784090909092</v>
      </c>
      <c r="JM5" s="536">
        <f t="shared" si="4"/>
        <v>543.07863636363641</v>
      </c>
      <c r="JN5" s="536">
        <f t="shared" si="4"/>
        <v>386.61228571428569</v>
      </c>
      <c r="JO5" s="536">
        <f t="shared" si="4"/>
        <v>386.52490118577077</v>
      </c>
      <c r="JP5" s="536">
        <f t="shared" si="4"/>
        <v>395.81681818181823</v>
      </c>
      <c r="JQ5" s="536">
        <f t="shared" si="4"/>
        <v>407.86216666666672</v>
      </c>
      <c r="JR5" s="536">
        <f t="shared" si="4"/>
        <v>402.90022727272725</v>
      </c>
      <c r="JS5" s="536">
        <f t="shared" si="4"/>
        <v>414.16837662337662</v>
      </c>
      <c r="JT5" s="536">
        <f t="shared" si="4"/>
        <v>482.49014285714281</v>
      </c>
      <c r="JU5" s="536">
        <f t="shared" si="4"/>
        <v>533.51774999999998</v>
      </c>
      <c r="JV5" s="536">
        <f t="shared" si="4"/>
        <v>513.52978260869565</v>
      </c>
      <c r="JW5" s="536">
        <f t="shared" si="4"/>
        <v>428.18368421052634</v>
      </c>
      <c r="JX5" s="536">
        <f t="shared" si="4"/>
        <v>375.85272727272729</v>
      </c>
      <c r="JY5" s="536">
        <f t="shared" si="4"/>
        <v>387.98657142857149</v>
      </c>
      <c r="JZ5" s="536">
        <f t="shared" si="4"/>
        <v>388.79642857142858</v>
      </c>
      <c r="KA5" s="536">
        <f t="shared" si="4"/>
        <v>404.35978260869558</v>
      </c>
      <c r="KB5" s="536">
        <f t="shared" si="4"/>
        <v>468.2405</v>
      </c>
      <c r="KC5" s="536">
        <f t="shared" si="4"/>
        <v>508.29568181818183</v>
      </c>
      <c r="KD5" s="536">
        <f t="shared" si="4"/>
        <v>497.44928571428574</v>
      </c>
      <c r="KE5" s="536">
        <f t="shared" si="4"/>
        <v>511.85749999999996</v>
      </c>
      <c r="KF5" s="536">
        <f t="shared" si="4"/>
        <v>515.17318181818189</v>
      </c>
      <c r="KG5" s="536">
        <f t="shared" si="4"/>
        <v>483.62074999999999</v>
      </c>
      <c r="KH5" s="536">
        <f t="shared" si="4"/>
        <v>422.995</v>
      </c>
      <c r="KI5" s="536">
        <f t="shared" si="4"/>
        <v>392.38685714285714</v>
      </c>
      <c r="KJ5" s="536">
        <f t="shared" si="4"/>
        <v>403.48785714285714</v>
      </c>
      <c r="KK5" s="536">
        <f t="shared" ref="KK5:KL5" si="5">(KK2*1.6+KK3*0.9)</f>
        <v>394.88815789473688</v>
      </c>
      <c r="KL5" s="593">
        <f t="shared" si="5"/>
        <v>399.90666666666664</v>
      </c>
      <c r="KN5" s="478"/>
      <c r="KO5" s="478"/>
    </row>
    <row r="6" spans="1:303" s="481" customFormat="1" ht="14.5">
      <c r="A6" s="532" t="s">
        <v>149</v>
      </c>
      <c r="B6" s="533" t="s">
        <v>251</v>
      </c>
      <c r="C6" s="534" t="s">
        <v>2</v>
      </c>
      <c r="D6" s="539" t="s">
        <v>242</v>
      </c>
      <c r="E6" s="540" t="s">
        <v>242</v>
      </c>
      <c r="F6" s="540" t="s">
        <v>242</v>
      </c>
      <c r="G6" s="540" t="s">
        <v>242</v>
      </c>
      <c r="H6" s="540" t="s">
        <v>242</v>
      </c>
      <c r="I6" s="540" t="s">
        <v>242</v>
      </c>
      <c r="J6" s="540" t="s">
        <v>242</v>
      </c>
      <c r="K6" s="540" t="s">
        <v>242</v>
      </c>
      <c r="L6" s="540" t="s">
        <v>242</v>
      </c>
      <c r="M6" s="540" t="s">
        <v>242</v>
      </c>
      <c r="N6" s="540" t="s">
        <v>242</v>
      </c>
      <c r="O6" s="540" t="s">
        <v>242</v>
      </c>
      <c r="P6" s="540" t="s">
        <v>242</v>
      </c>
      <c r="Q6" s="540" t="s">
        <v>242</v>
      </c>
      <c r="R6" s="540" t="s">
        <v>242</v>
      </c>
      <c r="S6" s="540" t="s">
        <v>242</v>
      </c>
      <c r="T6" s="540" t="s">
        <v>242</v>
      </c>
      <c r="U6" s="540" t="s">
        <v>242</v>
      </c>
      <c r="V6" s="540" t="s">
        <v>242</v>
      </c>
      <c r="W6" s="540" t="s">
        <v>242</v>
      </c>
      <c r="X6" s="540" t="s">
        <v>242</v>
      </c>
      <c r="Y6" s="540" t="s">
        <v>242</v>
      </c>
      <c r="Z6" s="540" t="s">
        <v>242</v>
      </c>
      <c r="AA6" s="540" t="s">
        <v>242</v>
      </c>
      <c r="AB6" s="540" t="s">
        <v>242</v>
      </c>
      <c r="AC6" s="540" t="s">
        <v>242</v>
      </c>
      <c r="AD6" s="540" t="s">
        <v>242</v>
      </c>
      <c r="AE6" s="540" t="s">
        <v>242</v>
      </c>
      <c r="AF6" s="540" t="s">
        <v>242</v>
      </c>
      <c r="AG6" s="540" t="s">
        <v>242</v>
      </c>
      <c r="AH6" s="540" t="s">
        <v>242</v>
      </c>
      <c r="AI6" s="540" t="s">
        <v>242</v>
      </c>
      <c r="AJ6" s="540" t="s">
        <v>242</v>
      </c>
      <c r="AK6" s="540" t="s">
        <v>242</v>
      </c>
      <c r="AL6" s="540" t="s">
        <v>242</v>
      </c>
      <c r="AM6" s="540" t="s">
        <v>242</v>
      </c>
      <c r="AN6" s="540" t="s">
        <v>242</v>
      </c>
      <c r="AO6" s="540" t="s">
        <v>242</v>
      </c>
      <c r="AP6" s="540" t="s">
        <v>242</v>
      </c>
      <c r="AQ6" s="540" t="s">
        <v>242</v>
      </c>
      <c r="AR6" s="540" t="s">
        <v>242</v>
      </c>
      <c r="AS6" s="540" t="s">
        <v>242</v>
      </c>
      <c r="AT6" s="540" t="s">
        <v>242</v>
      </c>
      <c r="AU6" s="540" t="s">
        <v>242</v>
      </c>
      <c r="AV6" s="540" t="s">
        <v>242</v>
      </c>
      <c r="AW6" s="540" t="s">
        <v>242</v>
      </c>
      <c r="AX6" s="540" t="s">
        <v>242</v>
      </c>
      <c r="AY6" s="540" t="s">
        <v>242</v>
      </c>
      <c r="AZ6" s="540" t="s">
        <v>242</v>
      </c>
      <c r="BA6" s="540" t="s">
        <v>242</v>
      </c>
      <c r="BB6" s="540" t="s">
        <v>242</v>
      </c>
      <c r="BC6" s="540" t="s">
        <v>242</v>
      </c>
      <c r="BD6" s="540" t="s">
        <v>242</v>
      </c>
      <c r="BE6" s="540" t="s">
        <v>242</v>
      </c>
      <c r="BF6" s="540" t="s">
        <v>242</v>
      </c>
      <c r="BG6" s="540" t="s">
        <v>242</v>
      </c>
      <c r="BH6" s="540" t="s">
        <v>242</v>
      </c>
      <c r="BI6" s="540" t="s">
        <v>242</v>
      </c>
      <c r="BJ6" s="540" t="s">
        <v>242</v>
      </c>
      <c r="BK6" s="540" t="s">
        <v>242</v>
      </c>
      <c r="BL6" s="540" t="s">
        <v>242</v>
      </c>
      <c r="BM6" s="540" t="s">
        <v>242</v>
      </c>
      <c r="BN6" s="540" t="s">
        <v>242</v>
      </c>
      <c r="BO6" s="540" t="s">
        <v>242</v>
      </c>
      <c r="BP6" s="540" t="s">
        <v>242</v>
      </c>
      <c r="BQ6" s="540" t="s">
        <v>242</v>
      </c>
      <c r="BR6" s="540" t="s">
        <v>242</v>
      </c>
      <c r="BS6" s="540" t="s">
        <v>242</v>
      </c>
      <c r="BT6" s="540" t="s">
        <v>242</v>
      </c>
      <c r="BU6" s="540" t="s">
        <v>242</v>
      </c>
      <c r="BV6" s="540" t="s">
        <v>242</v>
      </c>
      <c r="BW6" s="540" t="s">
        <v>242</v>
      </c>
      <c r="BX6" s="540" t="s">
        <v>242</v>
      </c>
      <c r="BY6" s="540" t="s">
        <v>242</v>
      </c>
      <c r="BZ6" s="540" t="s">
        <v>242</v>
      </c>
      <c r="CA6" s="540" t="s">
        <v>242</v>
      </c>
      <c r="CB6" s="540" t="s">
        <v>242</v>
      </c>
      <c r="CC6" s="540" t="s">
        <v>242</v>
      </c>
      <c r="CD6" s="540" t="s">
        <v>242</v>
      </c>
      <c r="CE6" s="540" t="s">
        <v>242</v>
      </c>
      <c r="CF6" s="540" t="s">
        <v>242</v>
      </c>
      <c r="CG6" s="540" t="s">
        <v>242</v>
      </c>
      <c r="CH6" s="540" t="s">
        <v>242</v>
      </c>
      <c r="CI6" s="540" t="s">
        <v>242</v>
      </c>
      <c r="CJ6" s="540" t="s">
        <v>242</v>
      </c>
      <c r="CK6" s="540" t="s">
        <v>242</v>
      </c>
      <c r="CL6" s="540" t="s">
        <v>242</v>
      </c>
      <c r="CM6" s="540" t="s">
        <v>242</v>
      </c>
      <c r="CN6" s="540" t="s">
        <v>242</v>
      </c>
      <c r="CO6" s="540" t="s">
        <v>242</v>
      </c>
      <c r="CP6" s="540" t="s">
        <v>242</v>
      </c>
      <c r="CQ6" s="540" t="s">
        <v>242</v>
      </c>
      <c r="CR6" s="540" t="s">
        <v>242</v>
      </c>
      <c r="CS6" s="540" t="s">
        <v>242</v>
      </c>
      <c r="CT6" s="540" t="s">
        <v>242</v>
      </c>
      <c r="CU6" s="540" t="s">
        <v>242</v>
      </c>
      <c r="CV6" s="540" t="s">
        <v>242</v>
      </c>
      <c r="CW6" s="540" t="s">
        <v>242</v>
      </c>
      <c r="CX6" s="540" t="s">
        <v>242</v>
      </c>
      <c r="CY6" s="540" t="s">
        <v>242</v>
      </c>
      <c r="CZ6" s="540" t="s">
        <v>242</v>
      </c>
      <c r="DA6" s="540" t="s">
        <v>242</v>
      </c>
      <c r="DB6" s="540" t="s">
        <v>242</v>
      </c>
      <c r="DC6" s="540" t="s">
        <v>242</v>
      </c>
      <c r="DD6" s="540" t="s">
        <v>242</v>
      </c>
      <c r="DE6" s="540" t="s">
        <v>242</v>
      </c>
      <c r="DF6" s="540" t="s">
        <v>242</v>
      </c>
      <c r="DG6" s="540" t="s">
        <v>242</v>
      </c>
      <c r="DH6" s="540" t="s">
        <v>242</v>
      </c>
      <c r="DI6" s="540" t="s">
        <v>242</v>
      </c>
      <c r="DJ6" s="540" t="s">
        <v>242</v>
      </c>
      <c r="DK6" s="540" t="s">
        <v>242</v>
      </c>
      <c r="DL6" s="540" t="s">
        <v>242</v>
      </c>
      <c r="DM6" s="540" t="s">
        <v>242</v>
      </c>
      <c r="DN6" s="540" t="s">
        <v>242</v>
      </c>
      <c r="DO6" s="540" t="s">
        <v>242</v>
      </c>
      <c r="DP6" s="540" t="s">
        <v>242</v>
      </c>
      <c r="DQ6" s="540" t="s">
        <v>242</v>
      </c>
      <c r="DR6" s="540" t="s">
        <v>242</v>
      </c>
      <c r="DS6" s="540" t="s">
        <v>242</v>
      </c>
      <c r="DT6" s="540" t="s">
        <v>242</v>
      </c>
      <c r="DU6" s="540" t="s">
        <v>242</v>
      </c>
      <c r="DV6" s="540" t="s">
        <v>242</v>
      </c>
      <c r="DW6" s="540" t="s">
        <v>242</v>
      </c>
      <c r="DX6" s="540" t="s">
        <v>242</v>
      </c>
      <c r="DY6" s="540" t="s">
        <v>242</v>
      </c>
      <c r="DZ6" s="540" t="s">
        <v>242</v>
      </c>
      <c r="EA6" s="540" t="s">
        <v>242</v>
      </c>
      <c r="EB6" s="540" t="s">
        <v>242</v>
      </c>
      <c r="EC6" s="540" t="s">
        <v>242</v>
      </c>
      <c r="ED6" s="540" t="s">
        <v>242</v>
      </c>
      <c r="EE6" s="540" t="s">
        <v>242</v>
      </c>
      <c r="EF6" s="540" t="s">
        <v>242</v>
      </c>
      <c r="EG6" s="540" t="s">
        <v>242</v>
      </c>
      <c r="EH6" s="540" t="s">
        <v>242</v>
      </c>
      <c r="EI6" s="540" t="s">
        <v>242</v>
      </c>
      <c r="EJ6" s="540" t="s">
        <v>242</v>
      </c>
      <c r="EK6" s="540" t="s">
        <v>242</v>
      </c>
      <c r="EL6" s="540" t="s">
        <v>242</v>
      </c>
      <c r="EM6" s="540" t="s">
        <v>242</v>
      </c>
      <c r="EN6" s="540" t="s">
        <v>242</v>
      </c>
      <c r="EO6" s="540" t="s">
        <v>242</v>
      </c>
      <c r="EP6" s="540" t="s">
        <v>242</v>
      </c>
      <c r="EQ6" s="540" t="s">
        <v>242</v>
      </c>
      <c r="ER6" s="540" t="s">
        <v>242</v>
      </c>
      <c r="ES6" s="540" t="s">
        <v>242</v>
      </c>
      <c r="ET6" s="540" t="s">
        <v>242</v>
      </c>
      <c r="EU6" s="540" t="s">
        <v>242</v>
      </c>
      <c r="EV6" s="540" t="s">
        <v>242</v>
      </c>
      <c r="EW6" s="540" t="s">
        <v>242</v>
      </c>
      <c r="EX6" s="540" t="s">
        <v>242</v>
      </c>
      <c r="EY6" s="540" t="s">
        <v>242</v>
      </c>
      <c r="EZ6" s="540" t="s">
        <v>242</v>
      </c>
      <c r="FA6" s="540" t="s">
        <v>242</v>
      </c>
      <c r="FB6" s="540" t="s">
        <v>242</v>
      </c>
      <c r="FC6" s="540" t="s">
        <v>242</v>
      </c>
      <c r="FD6" s="540" t="s">
        <v>242</v>
      </c>
      <c r="FE6" s="540" t="s">
        <v>242</v>
      </c>
      <c r="FF6" s="540" t="s">
        <v>242</v>
      </c>
      <c r="FG6" s="540" t="s">
        <v>242</v>
      </c>
      <c r="FH6" s="540" t="s">
        <v>242</v>
      </c>
      <c r="FI6" s="540" t="s">
        <v>242</v>
      </c>
      <c r="FJ6" s="540" t="s">
        <v>242</v>
      </c>
      <c r="FK6" s="540" t="s">
        <v>242</v>
      </c>
      <c r="FL6" s="540" t="s">
        <v>242</v>
      </c>
      <c r="FM6" s="540" t="s">
        <v>242</v>
      </c>
      <c r="FN6" s="540" t="s">
        <v>242</v>
      </c>
      <c r="FO6" s="540" t="s">
        <v>242</v>
      </c>
      <c r="FP6" s="540" t="s">
        <v>242</v>
      </c>
      <c r="FQ6" s="540" t="s">
        <v>242</v>
      </c>
      <c r="FR6" s="550" t="s">
        <v>242</v>
      </c>
      <c r="FS6" s="551" t="s">
        <v>242</v>
      </c>
      <c r="FT6" s="540" t="s">
        <v>242</v>
      </c>
      <c r="FU6" s="540" t="s">
        <v>242</v>
      </c>
      <c r="FV6" s="540" t="s">
        <v>242</v>
      </c>
      <c r="FW6" s="540" t="s">
        <v>242</v>
      </c>
      <c r="FX6" s="540" t="s">
        <v>242</v>
      </c>
      <c r="FY6" s="540" t="s">
        <v>242</v>
      </c>
      <c r="FZ6" s="540" t="s">
        <v>242</v>
      </c>
      <c r="GA6" s="540" t="s">
        <v>242</v>
      </c>
      <c r="GB6" s="540" t="s">
        <v>242</v>
      </c>
      <c r="GC6" s="540" t="s">
        <v>242</v>
      </c>
      <c r="GD6" s="540" t="s">
        <v>242</v>
      </c>
      <c r="GE6" s="540" t="s">
        <v>242</v>
      </c>
      <c r="GF6" s="540" t="s">
        <v>242</v>
      </c>
      <c r="GG6" s="540" t="s">
        <v>242</v>
      </c>
      <c r="GH6" s="540" t="s">
        <v>242</v>
      </c>
      <c r="GI6" s="540" t="s">
        <v>242</v>
      </c>
      <c r="GJ6" s="540" t="s">
        <v>242</v>
      </c>
      <c r="GK6" s="540" t="s">
        <v>242</v>
      </c>
      <c r="GL6" s="540" t="s">
        <v>242</v>
      </c>
      <c r="GM6" s="540" t="s">
        <v>242</v>
      </c>
      <c r="GN6" s="536">
        <f>(GN2*1.6+GN4*0.9)</f>
        <v>177.35979677419357</v>
      </c>
      <c r="GO6" s="536">
        <f t="shared" ref="GO6:IZ6" si="6">(GO2*1.6+GO4*0.9)</f>
        <v>186.33989473684215</v>
      </c>
      <c r="GP6" s="536">
        <f t="shared" si="6"/>
        <v>199.97190175953079</v>
      </c>
      <c r="GQ6" s="536">
        <f t="shared" si="6"/>
        <v>202.65942857142855</v>
      </c>
      <c r="GR6" s="536">
        <f t="shared" si="6"/>
        <v>201.15239170506919</v>
      </c>
      <c r="GS6" s="536">
        <f t="shared" si="6"/>
        <v>201.7045</v>
      </c>
      <c r="GT6" s="536">
        <f t="shared" si="6"/>
        <v>208.61922741935487</v>
      </c>
      <c r="GU6" s="536">
        <f t="shared" si="6"/>
        <v>217.58760410557181</v>
      </c>
      <c r="GV6" s="536">
        <f t="shared" si="6"/>
        <v>219.85452380952381</v>
      </c>
      <c r="GW6" s="536">
        <f t="shared" si="6"/>
        <v>264.78052073732715</v>
      </c>
      <c r="GX6" s="536">
        <f t="shared" si="6"/>
        <v>331.30692424242426</v>
      </c>
      <c r="GY6" s="536">
        <f t="shared" si="6"/>
        <v>350.90403686635955</v>
      </c>
      <c r="GZ6" s="536">
        <f t="shared" si="6"/>
        <v>364.60417741935476</v>
      </c>
      <c r="HA6" s="536">
        <f t="shared" si="6"/>
        <v>354.66714285714284</v>
      </c>
      <c r="HB6" s="536">
        <f t="shared" si="6"/>
        <v>320.43171107994391</v>
      </c>
      <c r="HC6" s="536">
        <f t="shared" si="6"/>
        <v>283.5259473684211</v>
      </c>
      <c r="HD6" s="536">
        <f t="shared" si="6"/>
        <v>267.79033990147786</v>
      </c>
      <c r="HE6" s="536">
        <f t="shared" si="6"/>
        <v>249.34047619047624</v>
      </c>
      <c r="HF6" s="536">
        <f t="shared" si="6"/>
        <v>271.10582949308758</v>
      </c>
      <c r="HG6" s="536">
        <f t="shared" si="6"/>
        <v>296.97262463343111</v>
      </c>
      <c r="HH6" s="536">
        <f t="shared" si="6"/>
        <v>305.37225000000007</v>
      </c>
      <c r="HI6" s="536">
        <f t="shared" si="6"/>
        <v>287.05465437788018</v>
      </c>
      <c r="HJ6" s="536">
        <f t="shared" si="6"/>
        <v>292.32633333333331</v>
      </c>
      <c r="HK6" s="536">
        <f t="shared" si="6"/>
        <v>311.81945645161289</v>
      </c>
      <c r="HL6" s="536">
        <f t="shared" si="6"/>
        <v>329.61076686217007</v>
      </c>
      <c r="HM6" s="536">
        <f t="shared" si="6"/>
        <v>336.23526315789468</v>
      </c>
      <c r="HN6" s="536">
        <f t="shared" si="6"/>
        <v>324.36486175115203</v>
      </c>
      <c r="HO6" s="536">
        <f t="shared" si="6"/>
        <v>319.94214285714293</v>
      </c>
      <c r="HP6" s="536">
        <f t="shared" si="6"/>
        <v>319.41947926267284</v>
      </c>
      <c r="HQ6" s="536">
        <f t="shared" si="6"/>
        <v>317.96109999999999</v>
      </c>
      <c r="HR6" s="536">
        <f t="shared" si="6"/>
        <v>311.19653079178886</v>
      </c>
      <c r="HS6" s="536">
        <f t="shared" si="6"/>
        <v>311.97276036866367</v>
      </c>
      <c r="HT6" s="536">
        <f t="shared" si="6"/>
        <v>314.10491666666672</v>
      </c>
      <c r="HU6" s="536">
        <f t="shared" si="6"/>
        <v>319.12906732117818</v>
      </c>
      <c r="HV6" s="536">
        <f t="shared" si="6"/>
        <v>321.89819047619051</v>
      </c>
      <c r="HW6" s="536">
        <f t="shared" si="6"/>
        <v>319.19044516129031</v>
      </c>
      <c r="HX6" s="536">
        <f t="shared" si="6"/>
        <v>336.9656451612903</v>
      </c>
      <c r="HY6" s="536">
        <f t="shared" si="6"/>
        <v>355.59185714285712</v>
      </c>
      <c r="HZ6" s="536">
        <f t="shared" si="6"/>
        <v>353.55661290322581</v>
      </c>
      <c r="IA6" s="536">
        <f t="shared" si="6"/>
        <v>368.3378095238096</v>
      </c>
      <c r="IB6" s="536">
        <f t="shared" si="6"/>
        <v>380.40589861751153</v>
      </c>
      <c r="IC6" s="536">
        <f t="shared" si="6"/>
        <v>396.25100000000009</v>
      </c>
      <c r="ID6" s="536">
        <f t="shared" si="6"/>
        <v>413.96558064516125</v>
      </c>
      <c r="IE6" s="536">
        <f t="shared" si="6"/>
        <v>354.90512903225806</v>
      </c>
      <c r="IF6" s="536">
        <f t="shared" si="6"/>
        <v>350.20166666666671</v>
      </c>
      <c r="IG6" s="536">
        <f t="shared" si="6"/>
        <v>332.2631185770752</v>
      </c>
      <c r="IH6" s="536">
        <f t="shared" si="6"/>
        <v>312.02347619047612</v>
      </c>
      <c r="II6" s="536">
        <f t="shared" si="6"/>
        <v>319.93214285714276</v>
      </c>
      <c r="IJ6" s="536">
        <f t="shared" si="6"/>
        <v>330.3753636363636</v>
      </c>
      <c r="IK6" s="536">
        <f t="shared" si="6"/>
        <v>318.01899999999995</v>
      </c>
      <c r="IL6" s="536">
        <f t="shared" si="6"/>
        <v>320.50081818181815</v>
      </c>
      <c r="IM6" s="536">
        <f t="shared" si="6"/>
        <v>308.44157142857148</v>
      </c>
      <c r="IN6" s="536">
        <f t="shared" si="6"/>
        <v>317.02449999999993</v>
      </c>
      <c r="IO6" s="536">
        <f t="shared" si="6"/>
        <v>332.19299999999998</v>
      </c>
      <c r="IP6" s="536">
        <f t="shared" si="6"/>
        <v>340.96499999999997</v>
      </c>
      <c r="IQ6" s="536">
        <f t="shared" si="6"/>
        <v>362.96099999999996</v>
      </c>
      <c r="IR6" s="536">
        <f t="shared" si="6"/>
        <v>364.31700000000012</v>
      </c>
      <c r="IS6" s="536">
        <f t="shared" si="6"/>
        <v>356.42900000000009</v>
      </c>
      <c r="IT6" s="536">
        <f t="shared" si="6"/>
        <v>365.21128571428585</v>
      </c>
      <c r="IU6" s="536">
        <f t="shared" si="6"/>
        <v>422.82800000000009</v>
      </c>
      <c r="IV6" s="536">
        <f t="shared" si="6"/>
        <v>454.81900000000007</v>
      </c>
      <c r="IW6" s="536">
        <f t="shared" si="6"/>
        <v>476.25847368421057</v>
      </c>
      <c r="IX6" s="536">
        <f t="shared" si="6"/>
        <v>472.54717391304359</v>
      </c>
      <c r="IY6" s="536">
        <f t="shared" si="6"/>
        <v>498.40457142857144</v>
      </c>
      <c r="IZ6" s="536">
        <f t="shared" si="6"/>
        <v>576.38814619883044</v>
      </c>
      <c r="JA6" s="536">
        <f t="shared" ref="JA6:KJ6" si="7">(JA2*1.6+JA4*0.9)</f>
        <v>617.49409956709962</v>
      </c>
      <c r="JB6" s="536">
        <f t="shared" si="7"/>
        <v>633.41115584415593</v>
      </c>
      <c r="JC6" s="536">
        <f t="shared" si="7"/>
        <v>648.86202255639103</v>
      </c>
      <c r="JD6" s="536">
        <f t="shared" si="7"/>
        <v>746.97428571428577</v>
      </c>
      <c r="JE6" s="536">
        <f t="shared" si="7"/>
        <v>765.17342857142853</v>
      </c>
      <c r="JF6" s="536">
        <f t="shared" si="7"/>
        <v>611.76523376623368</v>
      </c>
      <c r="JG6" s="536">
        <f t="shared" si="7"/>
        <v>497.4437371541502</v>
      </c>
      <c r="JH6" s="536">
        <f t="shared" si="7"/>
        <v>574.15938095238107</v>
      </c>
      <c r="JI6" s="536">
        <f t="shared" si="7"/>
        <v>589.8361666666666</v>
      </c>
      <c r="JJ6" s="536">
        <f t="shared" si="7"/>
        <v>670.97939130434781</v>
      </c>
      <c r="JK6" s="536">
        <f t="shared" si="7"/>
        <v>684.01398636363638</v>
      </c>
      <c r="JL6" s="536">
        <f t="shared" si="7"/>
        <v>616.80194090909094</v>
      </c>
      <c r="JM6" s="536">
        <f t="shared" si="7"/>
        <v>607.56159090909102</v>
      </c>
      <c r="JN6" s="536">
        <f t="shared" si="7"/>
        <v>531.54999999999995</v>
      </c>
      <c r="JO6" s="536">
        <f t="shared" si="7"/>
        <v>463.94699209486168</v>
      </c>
      <c r="JP6" s="536">
        <f t="shared" si="7"/>
        <v>460.92281818181823</v>
      </c>
      <c r="JQ6" s="536">
        <f t="shared" si="7"/>
        <v>458.81791666666669</v>
      </c>
      <c r="JR6" s="536">
        <f t="shared" si="7"/>
        <v>445.46163636363633</v>
      </c>
      <c r="JS6" s="536">
        <f t="shared" si="7"/>
        <v>500.45523376623373</v>
      </c>
      <c r="JT6" s="536">
        <f t="shared" si="7"/>
        <v>523.93331578947368</v>
      </c>
      <c r="JU6" s="536">
        <f t="shared" si="7"/>
        <v>520.28369999999995</v>
      </c>
      <c r="JV6" s="536">
        <f t="shared" si="7"/>
        <v>520.95947826086967</v>
      </c>
      <c r="JW6" s="536">
        <f t="shared" si="7"/>
        <v>454.05868421052639</v>
      </c>
      <c r="JX6" s="536">
        <f t="shared" si="7"/>
        <v>384.78400000000005</v>
      </c>
      <c r="JY6" s="536">
        <f t="shared" si="7"/>
        <v>389.36205000000007</v>
      </c>
      <c r="JZ6" s="536">
        <f t="shared" si="7"/>
        <v>407.89142857142855</v>
      </c>
      <c r="KA6" s="536">
        <f t="shared" si="7"/>
        <v>421.16943478260862</v>
      </c>
      <c r="KB6" s="536">
        <f t="shared" si="7"/>
        <v>448.24654999999996</v>
      </c>
      <c r="KC6" s="536">
        <f t="shared" si="7"/>
        <v>465.98136363636365</v>
      </c>
      <c r="KD6" s="536">
        <f t="shared" si="7"/>
        <v>489.41700000000003</v>
      </c>
      <c r="KE6" s="536">
        <f t="shared" si="7"/>
        <v>529.79360000000008</v>
      </c>
      <c r="KF6" s="536">
        <f t="shared" si="7"/>
        <v>527.36654545454542</v>
      </c>
      <c r="KG6" s="536">
        <f t="shared" si="7"/>
        <v>506.76245000000006</v>
      </c>
      <c r="KH6" s="536">
        <f t="shared" si="7"/>
        <v>429.36700000000008</v>
      </c>
      <c r="KI6" s="536">
        <f t="shared" si="7"/>
        <v>411.3421428571429</v>
      </c>
      <c r="KJ6" s="536">
        <f t="shared" si="7"/>
        <v>437.21342857142861</v>
      </c>
      <c r="KK6" s="536">
        <f t="shared" ref="KK6:KL6" si="8">(KK2*1.6+KK4*0.9)</f>
        <v>409.1507894736842</v>
      </c>
      <c r="KL6" s="593">
        <f t="shared" si="8"/>
        <v>412.46091666666666</v>
      </c>
      <c r="KN6" s="478"/>
      <c r="KO6" s="478"/>
    </row>
    <row r="7" spans="1:303" s="481" customFormat="1" ht="14.5">
      <c r="A7" s="532" t="s">
        <v>244</v>
      </c>
      <c r="B7" s="533" t="s">
        <v>251</v>
      </c>
      <c r="C7" s="541" t="s">
        <v>2</v>
      </c>
      <c r="D7" s="542">
        <f>D9-D5</f>
        <v>163.85499999999999</v>
      </c>
      <c r="E7" s="543">
        <f t="shared" ref="E7" si="9">E9-E5</f>
        <v>163.85499999999999</v>
      </c>
      <c r="F7" s="543">
        <f t="shared" ref="F7" si="10">F9-F5</f>
        <v>163.85499999999999</v>
      </c>
      <c r="G7" s="543">
        <f t="shared" ref="G7" si="11">G9-G5</f>
        <v>183.85499999999999</v>
      </c>
      <c r="H7" s="543">
        <f t="shared" ref="H7" si="12">H9-H5</f>
        <v>178.85499999999999</v>
      </c>
      <c r="I7" s="543">
        <f t="shared" ref="I7" si="13">I9-I5</f>
        <v>158.85499999999999</v>
      </c>
      <c r="J7" s="543">
        <f t="shared" ref="J7" si="14">J9-J5</f>
        <v>143.85499999999999</v>
      </c>
      <c r="K7" s="543">
        <f t="shared" ref="K7" si="15">K9-K5</f>
        <v>133.85499999999999</v>
      </c>
      <c r="L7" s="543">
        <f t="shared" ref="L7" si="16">L9-L5</f>
        <v>123.85499999999999</v>
      </c>
      <c r="M7" s="543">
        <f t="shared" ref="M7" si="17">M9-M5</f>
        <v>123.85499999999999</v>
      </c>
      <c r="N7" s="543">
        <f t="shared" ref="N7" si="18">N9-N5</f>
        <v>121.85499999999999</v>
      </c>
      <c r="O7" s="543">
        <f t="shared" ref="O7" si="19">O9-O5</f>
        <v>118.85499999999999</v>
      </c>
      <c r="P7" s="543">
        <f t="shared" ref="P7" si="20">P9-P5</f>
        <v>99.750999999999991</v>
      </c>
      <c r="Q7" s="543">
        <f t="shared" ref="Q7" si="21">Q9-Q5</f>
        <v>99.750999999999991</v>
      </c>
      <c r="R7" s="543">
        <f t="shared" ref="R7" si="22">R9-R5</f>
        <v>114.75099999999999</v>
      </c>
      <c r="S7" s="543">
        <f t="shared" ref="S7" si="23">S9-S5</f>
        <v>114.75099999999999</v>
      </c>
      <c r="T7" s="543">
        <f t="shared" ref="T7" si="24">T9-T5</f>
        <v>109.75099999999999</v>
      </c>
      <c r="U7" s="543">
        <f t="shared" ref="U7" si="25">U9-U5</f>
        <v>109.75099999999999</v>
      </c>
      <c r="V7" s="543">
        <f t="shared" ref="V7" si="26">V9-V5</f>
        <v>109.75099999999999</v>
      </c>
      <c r="W7" s="543">
        <f t="shared" ref="W7" si="27">W9-W5</f>
        <v>109.75099999999999</v>
      </c>
      <c r="X7" s="543">
        <f t="shared" ref="X7" si="28">X9-X5</f>
        <v>107.75099999999999</v>
      </c>
      <c r="Y7" s="543">
        <f t="shared" ref="Y7" si="29">Y9-Y5</f>
        <v>107.75099999999999</v>
      </c>
      <c r="Z7" s="543">
        <f t="shared" ref="Z7" si="30">Z9-Z5</f>
        <v>99.750999999999991</v>
      </c>
      <c r="AA7" s="543">
        <f t="shared" ref="AA7" si="31">AA9-AA5</f>
        <v>94.750999999999991</v>
      </c>
      <c r="AB7" s="543">
        <f t="shared" ref="AB7" si="32">AB9-AB5</f>
        <v>100.477</v>
      </c>
      <c r="AC7" s="543">
        <f t="shared" ref="AC7" si="33">AC9-AC5</f>
        <v>100.477</v>
      </c>
      <c r="AD7" s="543">
        <f t="shared" ref="AD7" si="34">AD9-AD5</f>
        <v>105.477</v>
      </c>
      <c r="AE7" s="543">
        <f t="shared" ref="AE7" si="35">AE9-AE5</f>
        <v>120.477</v>
      </c>
      <c r="AF7" s="543">
        <f t="shared" ref="AF7" si="36">AF9-AF5</f>
        <v>145.477</v>
      </c>
      <c r="AG7" s="543">
        <f t="shared" ref="AG7" si="37">AG9-AG5</f>
        <v>145.477</v>
      </c>
      <c r="AH7" s="543">
        <f t="shared" ref="AH7" si="38">AH9-AH5</f>
        <v>145.477</v>
      </c>
      <c r="AI7" s="543">
        <f t="shared" ref="AI7" si="39">AI9-AI5</f>
        <v>165.477</v>
      </c>
      <c r="AJ7" s="543">
        <f t="shared" ref="AJ7" si="40">AJ9-AJ5</f>
        <v>165.477</v>
      </c>
      <c r="AK7" s="543">
        <f t="shared" ref="AK7" si="41">AK9-AK5</f>
        <v>190.477</v>
      </c>
      <c r="AL7" s="543">
        <f t="shared" ref="AL7" si="42">AL9-AL5</f>
        <v>202.977</v>
      </c>
      <c r="AM7" s="543">
        <f t="shared" ref="AM7" si="43">AM9-AM5</f>
        <v>203.477</v>
      </c>
      <c r="AN7" s="543">
        <f t="shared" ref="AN7" si="44">AN9-AN5</f>
        <v>210.273</v>
      </c>
      <c r="AO7" s="543">
        <f t="shared" ref="AO7" si="45">AO9-AO5</f>
        <v>215.273</v>
      </c>
      <c r="AP7" s="543">
        <f t="shared" ref="AP7" si="46">AP9-AP5</f>
        <v>220.273</v>
      </c>
      <c r="AQ7" s="543">
        <f t="shared" ref="AQ7" si="47">AQ9-AQ5</f>
        <v>200.273</v>
      </c>
      <c r="AR7" s="543">
        <f t="shared" ref="AR7" si="48">AR9-AR5</f>
        <v>160.273</v>
      </c>
      <c r="AS7" s="543">
        <f t="shared" ref="AS7" si="49">AS9-AS5</f>
        <v>160.273</v>
      </c>
      <c r="AT7" s="543">
        <f t="shared" ref="AT7" si="50">AT9-AT5</f>
        <v>200.273</v>
      </c>
      <c r="AU7" s="543">
        <f t="shared" ref="AU7" si="51">AU9-AU5</f>
        <v>200.273</v>
      </c>
      <c r="AV7" s="543">
        <f t="shared" ref="AV7" si="52">AV9-AV5</f>
        <v>200.273</v>
      </c>
      <c r="AW7" s="543">
        <f t="shared" ref="AW7" si="53">AW9-AW5</f>
        <v>202.273</v>
      </c>
      <c r="AX7" s="543">
        <f t="shared" ref="AX7" si="54">AX9-AX5</f>
        <v>225.273</v>
      </c>
      <c r="AY7" s="543">
        <f t="shared" ref="AY7" si="55">AY9-AY5</f>
        <v>265.27300000000002</v>
      </c>
      <c r="AZ7" s="543">
        <f t="shared" ref="AZ7" si="56">AZ9-AZ5</f>
        <v>282.161</v>
      </c>
      <c r="BA7" s="543">
        <f t="shared" ref="BA7" si="57">BA9-BA5</f>
        <v>332.161</v>
      </c>
      <c r="BB7" s="543">
        <f t="shared" ref="BB7" si="58">BB9-BB5</f>
        <v>422.161</v>
      </c>
      <c r="BC7" s="543">
        <f t="shared" ref="BC7" si="59">BC9-BC5</f>
        <v>447.161</v>
      </c>
      <c r="BD7" s="543">
        <f t="shared" ref="BD7" si="60">BD9-BD5</f>
        <v>447.161</v>
      </c>
      <c r="BE7" s="543">
        <f t="shared" ref="BE7" si="61">BE9-BE5</f>
        <v>417.161</v>
      </c>
      <c r="BF7" s="543">
        <f t="shared" ref="BF7" si="62">BF9-BF5</f>
        <v>452.161</v>
      </c>
      <c r="BG7" s="543">
        <f t="shared" ref="BG7" si="63">BG9-BG5</f>
        <v>472.161</v>
      </c>
      <c r="BH7" s="543">
        <f t="shared" ref="BH7" si="64">BH9-BH5</f>
        <v>507.161</v>
      </c>
      <c r="BI7" s="543">
        <f t="shared" ref="BI7" si="65">BI9-BI5</f>
        <v>507.161</v>
      </c>
      <c r="BJ7" s="543">
        <f t="shared" ref="BJ7" si="66">BJ9-BJ5</f>
        <v>447.161</v>
      </c>
      <c r="BK7" s="543">
        <f t="shared" ref="BK7" si="67">BK9-BK5</f>
        <v>462.161</v>
      </c>
      <c r="BL7" s="543">
        <f t="shared" ref="BL7" si="68">BL9-BL5</f>
        <v>433.40899999999999</v>
      </c>
      <c r="BM7" s="543">
        <f t="shared" ref="BM7" si="69">BM9-BM5</f>
        <v>446.40899999999999</v>
      </c>
      <c r="BN7" s="543">
        <f t="shared" ref="BN7" si="70">BN9-BN5</f>
        <v>470.90899999999999</v>
      </c>
      <c r="BO7" s="543">
        <f t="shared" ref="BO7" si="71">BO9-BO5</f>
        <v>352.524</v>
      </c>
      <c r="BP7" s="543">
        <f t="shared" ref="BP7" si="72">BP9-BP5</f>
        <v>322.524</v>
      </c>
      <c r="BQ7" s="543">
        <f t="shared" ref="BQ7" si="73">BQ9-BQ5</f>
        <v>232.524</v>
      </c>
      <c r="BR7" s="543">
        <f t="shared" ref="BR7" si="74">BR9-BR5</f>
        <v>182.524</v>
      </c>
      <c r="BS7" s="543">
        <f t="shared" ref="BS7" si="75">BS9-BS5</f>
        <v>190.85733333333332</v>
      </c>
      <c r="BT7" s="543">
        <f t="shared" ref="BT7" si="76">BT9-BT5</f>
        <v>235.524</v>
      </c>
      <c r="BU7" s="543">
        <f t="shared" ref="BU7" si="77">BU9-BU5</f>
        <v>245.524</v>
      </c>
      <c r="BV7" s="543">
        <f t="shared" ref="BV7" si="78">BV9-BV5</f>
        <v>245.024</v>
      </c>
      <c r="BW7" s="543">
        <f t="shared" ref="BW7" si="79">BW9-BW5</f>
        <v>197.524</v>
      </c>
      <c r="BX7" s="543">
        <f t="shared" ref="BX7" si="80">BX9-BX5</f>
        <v>199.56</v>
      </c>
      <c r="BY7" s="543">
        <f t="shared" ref="BY7" si="81">BY9-BY5</f>
        <v>197.56</v>
      </c>
      <c r="BZ7" s="543">
        <f t="shared" ref="BZ7" si="82">BZ9-BZ5</f>
        <v>256.65999999999997</v>
      </c>
      <c r="CA7" s="543">
        <f t="shared" ref="CA7" si="83">CA9-CA5</f>
        <v>283.0677333333</v>
      </c>
      <c r="CB7" s="543">
        <f t="shared" ref="CB7" si="84">CB9-CB5</f>
        <v>311.73439999999999</v>
      </c>
      <c r="CC7" s="543">
        <f t="shared" ref="CC7" si="85">CC9-CC5</f>
        <v>365.81439999999998</v>
      </c>
      <c r="CD7" s="543">
        <f t="shared" ref="CD7" si="86">CD9-CD5</f>
        <v>343.93439999999998</v>
      </c>
      <c r="CE7" s="543">
        <f t="shared" ref="CE7" si="87">CE9-CE5</f>
        <v>294.13440000000003</v>
      </c>
      <c r="CF7" s="543">
        <f t="shared" ref="CF7" si="88">CF9-CF5</f>
        <v>272.73439999999999</v>
      </c>
      <c r="CG7" s="543">
        <f t="shared" ref="CG7" si="89">CG9-CG5</f>
        <v>300.70940000000002</v>
      </c>
      <c r="CH7" s="543">
        <f t="shared" ref="CH7" si="90">CH9-CH5</f>
        <v>296.38440000000003</v>
      </c>
      <c r="CI7" s="543">
        <f t="shared" ref="CI7" si="91">CI9-CI5</f>
        <v>291.17439999999999</v>
      </c>
      <c r="CJ7" s="543">
        <f t="shared" ref="CJ7" si="92">CJ9-CJ5</f>
        <v>282.53440000000001</v>
      </c>
      <c r="CK7" s="543">
        <f t="shared" ref="CK7" si="93">CK9-CK5</f>
        <v>292.38440000000003</v>
      </c>
      <c r="CL7" s="543">
        <f t="shared" ref="CL7" si="94">CL9-CL5</f>
        <v>366.83440000000002</v>
      </c>
      <c r="CM7" s="543">
        <f t="shared" ref="CM7" si="95">CM9-CM5</f>
        <v>353.06483466670005</v>
      </c>
      <c r="CN7" s="543">
        <f t="shared" ref="CN7" si="96">CN9-CN5</f>
        <v>375.42316799999998</v>
      </c>
      <c r="CO7" s="543">
        <f t="shared" ref="CO7" si="97">CO9-CO5</f>
        <v>355.69816800000001</v>
      </c>
      <c r="CP7" s="543">
        <f t="shared" ref="CP7" si="98">CP9-CP5</f>
        <v>296.70774246808509</v>
      </c>
      <c r="CQ7" s="543">
        <f t="shared" ref="CQ7" si="99">CQ9-CQ5</f>
        <v>289.24923182978722</v>
      </c>
      <c r="CR7" s="543">
        <f t="shared" ref="CR7" si="100">CR9-CR5</f>
        <v>293.08965736170217</v>
      </c>
      <c r="CS7" s="543">
        <f t="shared" ref="CS7" si="101">CS9-CS5</f>
        <v>270.96731693617016</v>
      </c>
      <c r="CT7" s="543">
        <f t="shared" ref="CT7" si="102">CT9-CT5</f>
        <v>283.66944459574472</v>
      </c>
      <c r="CU7" s="543">
        <f t="shared" ref="CU7" si="103">CU9-CU5</f>
        <v>330.62157225531917</v>
      </c>
      <c r="CV7" s="543">
        <f t="shared" ref="CV7" si="104">CV9-CV5</f>
        <v>377.17476374468083</v>
      </c>
      <c r="CW7" s="543">
        <f t="shared" ref="CW7" si="105">CW9-CW5</f>
        <v>294.86359353191489</v>
      </c>
      <c r="CX7" s="543">
        <f t="shared" ref="CX7" si="106">CX9-CX5</f>
        <v>395.44072119148939</v>
      </c>
      <c r="CY7" s="543">
        <f t="shared" ref="CY7" si="107">CY9-CY5</f>
        <v>354.69220393634043</v>
      </c>
      <c r="CZ7" s="543">
        <f t="shared" ref="CZ7" si="108">CZ9-CZ5</f>
        <v>422.84911882995743</v>
      </c>
      <c r="DA7" s="543">
        <f t="shared" ref="DA7" si="109">DA9-DA5</f>
        <v>457.41294861719143</v>
      </c>
      <c r="DB7" s="543">
        <f t="shared" ref="DB7" si="110">DB9-DB5</f>
        <v>473.56720393634043</v>
      </c>
      <c r="DC7" s="543">
        <f t="shared" ref="DC7" si="111">DC9-DC5</f>
        <v>428.46614010655321</v>
      </c>
      <c r="DD7" s="543">
        <f t="shared" ref="DD7" si="112">DD9-DD5</f>
        <v>316</v>
      </c>
      <c r="DE7" s="543">
        <f t="shared" ref="DE7" si="113">DE9-DE5</f>
        <v>224.2</v>
      </c>
      <c r="DF7" s="543">
        <f t="shared" ref="DF7" si="114">DF9-DF5</f>
        <v>207</v>
      </c>
      <c r="DG7" s="543">
        <f t="shared" ref="DG7" si="115">DG9-DG5</f>
        <v>274.13333333330002</v>
      </c>
      <c r="DH7" s="543">
        <f t="shared" ref="DH7" si="116">DH9-DH5</f>
        <v>329.4</v>
      </c>
      <c r="DI7" s="543">
        <f t="shared" ref="DI7" si="117">DI9-DI5</f>
        <v>287.5</v>
      </c>
      <c r="DJ7" s="543">
        <f t="shared" ref="DJ7" si="118">DJ9-DJ5</f>
        <v>293.14999999999998</v>
      </c>
      <c r="DK7" s="543">
        <f t="shared" ref="DK7" si="119">DK9-DK5</f>
        <v>257.60000000000002</v>
      </c>
      <c r="DL7" s="543">
        <f t="shared" ref="DL7" si="120">DL9-DL5</f>
        <v>281.89999999999998</v>
      </c>
      <c r="DM7" s="543">
        <f t="shared" ref="DM7" si="121">DM9-DM5</f>
        <v>272.89999999999998</v>
      </c>
      <c r="DN7" s="543">
        <f t="shared" ref="DN7" si="122">DN9-DN5</f>
        <v>284.2</v>
      </c>
      <c r="DO7" s="543">
        <f t="shared" ref="DO7" si="123">DO9-DO5</f>
        <v>260.10000000000002</v>
      </c>
      <c r="DP7" s="543">
        <f t="shared" ref="DP7" si="124">DP9-DP5</f>
        <v>250.75</v>
      </c>
      <c r="DQ7" s="543">
        <f t="shared" ref="DQ7" si="125">DQ9-DQ5</f>
        <v>188.2</v>
      </c>
      <c r="DR7" s="543">
        <f t="shared" ref="DR7" si="126">DR9-DR5</f>
        <v>194.14999999999998</v>
      </c>
      <c r="DS7" s="543">
        <f t="shared" ref="DS7" si="127">DS9-DS5</f>
        <v>206.10000000000002</v>
      </c>
      <c r="DT7" s="543">
        <f t="shared" ref="DT7" si="128">DT9-DT5</f>
        <v>165.5</v>
      </c>
      <c r="DU7" s="543">
        <f t="shared" ref="DU7" si="129">DU9-DU5</f>
        <v>153.39999999999998</v>
      </c>
      <c r="DV7" s="543">
        <f t="shared" ref="DV7" si="130">DV9-DV5</f>
        <v>204.47500000000002</v>
      </c>
      <c r="DW7" s="543">
        <f t="shared" ref="DW7" si="131">DW9-DW5</f>
        <v>190.27499999999998</v>
      </c>
      <c r="DX7" s="543">
        <f t="shared" ref="DX7" si="132">DX9-DX5</f>
        <v>192.27499999999998</v>
      </c>
      <c r="DY7" s="543">
        <f t="shared" ref="DY7" si="133">DY9-DY5</f>
        <v>181.22500000000002</v>
      </c>
      <c r="DZ7" s="543">
        <f t="shared" ref="DZ7" si="134">DZ9-DZ5</f>
        <v>235.29999999999995</v>
      </c>
      <c r="EA7" s="543">
        <f t="shared" ref="EA7" si="135">EA9-EA5</f>
        <v>232.7</v>
      </c>
      <c r="EB7" s="543">
        <f t="shared" ref="EB7" si="136">EB9-EB5</f>
        <v>216.79999999999995</v>
      </c>
      <c r="EC7" s="543">
        <f t="shared" ref="EC7" si="137">EC9-EC5</f>
        <v>159.10000000000002</v>
      </c>
      <c r="ED7" s="543">
        <f t="shared" ref="ED7" si="138">ED9-ED5</f>
        <v>171.22500000000002</v>
      </c>
      <c r="EE7" s="543">
        <f t="shared" ref="EE7" si="139">EE9-EE5</f>
        <v>162.39999999999998</v>
      </c>
      <c r="EF7" s="543">
        <f t="shared" ref="EF7" si="140">EF9-EF5</f>
        <v>102.79999999999995</v>
      </c>
      <c r="EG7" s="543">
        <f t="shared" ref="EG7" si="141">EG9-EG5</f>
        <v>178.16666666670005</v>
      </c>
      <c r="EH7" s="543">
        <f t="shared" ref="EH7" si="142">EH9-EH5</f>
        <v>147.32500000000005</v>
      </c>
      <c r="EI7" s="543">
        <f t="shared" ref="EI7" si="143">EI9-EI5</f>
        <v>132</v>
      </c>
      <c r="EJ7" s="543">
        <f t="shared" ref="EJ7" si="144">EJ9-EJ5</f>
        <v>140.29999999999995</v>
      </c>
      <c r="EK7" s="543">
        <f t="shared" ref="EK7" si="145">EK9-EK5</f>
        <v>149.20000000000005</v>
      </c>
      <c r="EL7" s="543">
        <f t="shared" ref="EL7" si="146">EL9-EL5</f>
        <v>137.20000000000005</v>
      </c>
      <c r="EM7" s="543">
        <f t="shared" ref="EM7" si="147">EM9-EM5</f>
        <v>157.57500000000005</v>
      </c>
      <c r="EN7" s="543">
        <f t="shared" ref="EN7" si="148">EN9-EN5</f>
        <v>165.29999999999995</v>
      </c>
      <c r="EO7" s="543">
        <f t="shared" ref="EO7" si="149">EO9-EO5</f>
        <v>169.25</v>
      </c>
      <c r="EP7" s="543">
        <f t="shared" ref="EP7" si="150">EP9-EP5</f>
        <v>176.52499999999998</v>
      </c>
      <c r="EQ7" s="543">
        <f t="shared" ref="EQ7" si="151">EQ9-EQ5</f>
        <v>196.79999999999995</v>
      </c>
      <c r="ER7" s="543">
        <f t="shared" ref="ER7" si="152">ER9-ER5</f>
        <v>200.29999999999995</v>
      </c>
      <c r="ES7" s="543">
        <f t="shared" ref="ES7" si="153">ES9-ES5</f>
        <v>218.75</v>
      </c>
      <c r="ET7" s="543">
        <f t="shared" ref="ET7" si="154">ET9-ET5</f>
        <v>239.29999999999995</v>
      </c>
      <c r="EU7" s="543">
        <f t="shared" ref="EU7" si="155">EU9-EU5</f>
        <v>217.66333333333341</v>
      </c>
      <c r="EV7" s="543">
        <f t="shared" ref="EV7" si="156">EV9-EV5</f>
        <v>198.56666666666661</v>
      </c>
      <c r="EW7" s="543">
        <f t="shared" ref="EW7" si="157">EW9-EW5</f>
        <v>191.64999999999998</v>
      </c>
      <c r="EX7" s="543">
        <f t="shared" ref="EX7" si="158">EX9-EX5</f>
        <v>167.1966666666666</v>
      </c>
      <c r="EY7" s="543">
        <f t="shared" ref="EY7" si="159">EY9-EY5</f>
        <v>192.73333333333329</v>
      </c>
      <c r="EZ7" s="543">
        <f t="shared" ref="EZ7" si="160">EZ9-EZ5</f>
        <v>229.02999999999997</v>
      </c>
      <c r="FA7" s="543">
        <f t="shared" ref="FA7" si="161">FA9-FA5</f>
        <v>237.9666666666667</v>
      </c>
      <c r="FB7" s="543">
        <f t="shared" ref="FB7" si="162">FB9-FB5</f>
        <v>213.5</v>
      </c>
      <c r="FC7" s="543">
        <f t="shared" ref="FC7" si="163">FC9-FC5</f>
        <v>222.11333333333329</v>
      </c>
      <c r="FD7" s="543">
        <f t="shared" ref="FD7" si="164">FD9-FD5</f>
        <v>186.81333333333333</v>
      </c>
      <c r="FE7" s="543">
        <f t="shared" ref="FE7" si="165">FE9-FE5</f>
        <v>206.5</v>
      </c>
      <c r="FF7" s="543">
        <f t="shared" ref="FF7" si="166">FF9-FF5</f>
        <v>219.10000000000002</v>
      </c>
      <c r="FG7" s="543">
        <f t="shared" ref="FG7" si="167">FG9-FG5</f>
        <v>200.17999999999995</v>
      </c>
      <c r="FH7" s="543">
        <f t="shared" ref="FH7" si="168">FH9-FH5</f>
        <v>185.93333333333334</v>
      </c>
      <c r="FI7" s="543">
        <f t="shared" ref="FI7" si="169">FI9-FI5</f>
        <v>191.48000000000002</v>
      </c>
      <c r="FJ7" s="543">
        <f t="shared" ref="FJ7" si="170">FJ9-FJ5</f>
        <v>188.32</v>
      </c>
      <c r="FK7" s="543">
        <f t="shared" ref="FK7" si="171">FK9-FK5</f>
        <v>180.64</v>
      </c>
      <c r="FL7" s="543">
        <f t="shared" ref="FL7" si="172">FL9-FL5</f>
        <v>187.98200000000003</v>
      </c>
      <c r="FM7" s="543">
        <f t="shared" ref="FM7" si="173">FM9-FM5</f>
        <v>175.85000000000002</v>
      </c>
      <c r="FN7" s="543">
        <f t="shared" ref="FN7" si="174">FN9-FN5</f>
        <v>172.64800000000002</v>
      </c>
      <c r="FO7" s="543">
        <f t="shared" ref="FO7" si="175">FO9-FO5</f>
        <v>184.39</v>
      </c>
      <c r="FP7" s="543">
        <f t="shared" ref="FP7" si="176">FP9-FP5</f>
        <v>205.06299999999999</v>
      </c>
      <c r="FQ7" s="543">
        <f t="shared" ref="FQ7" si="177">FQ9-FQ5</f>
        <v>218.99599999999998</v>
      </c>
      <c r="FR7" s="544">
        <f t="shared" ref="FR7" si="178">FR9-FR5</f>
        <v>236.55599999999998</v>
      </c>
      <c r="FS7" s="545">
        <f>FS9-FS5</f>
        <v>234.77499999999998</v>
      </c>
      <c r="FT7" s="543">
        <f t="shared" ref="FT7" si="179">FT9-FT5</f>
        <v>244.95099999999996</v>
      </c>
      <c r="FU7" s="543">
        <f t="shared" ref="FU7" si="180">FU9-FU5</f>
        <v>252.00299999999999</v>
      </c>
      <c r="FV7" s="543">
        <f t="shared" ref="FV7" si="181">FV9-FV5</f>
        <v>248.92399999999998</v>
      </c>
      <c r="FW7" s="543">
        <f t="shared" ref="FW7" si="182">FW9-FW5</f>
        <v>254.35539999999997</v>
      </c>
      <c r="FX7" s="543">
        <f t="shared" ref="FX7" si="183">FX9-FX5</f>
        <v>259.29268000000002</v>
      </c>
      <c r="FY7" s="543">
        <f t="shared" ref="FY7" si="184">FY9-FY5</f>
        <v>249.76736</v>
      </c>
      <c r="FZ7" s="543">
        <f t="shared" ref="FZ7" si="185">FZ9-FZ5</f>
        <v>248.98379999999997</v>
      </c>
      <c r="GA7" s="543">
        <f t="shared" ref="GA7" si="186">GA9-GA5</f>
        <v>244.589</v>
      </c>
      <c r="GB7" s="543">
        <f t="shared" ref="GB7" si="187">GB9-GB5</f>
        <v>218.88157142857142</v>
      </c>
      <c r="GC7" s="543">
        <f t="shared" ref="GC7" si="188">GC9-GC5</f>
        <v>177.83944444444444</v>
      </c>
      <c r="GD7" s="543">
        <f t="shared" ref="GD7" si="189">GD9-GD5</f>
        <v>186.74727272727273</v>
      </c>
      <c r="GE7" s="543">
        <f t="shared" ref="GE7" si="190">GE9-GE5</f>
        <v>198.72499999999999</v>
      </c>
      <c r="GF7" s="543">
        <f t="shared" ref="GF7" si="191">GF9-GF5</f>
        <v>187.084</v>
      </c>
      <c r="GG7" s="543">
        <f t="shared" ref="GG7" si="192">GG9-GG5</f>
        <v>165.006</v>
      </c>
      <c r="GH7" s="543">
        <f t="shared" ref="GH7" si="193">GH9-GH5</f>
        <v>154.30000000000001</v>
      </c>
      <c r="GI7" s="543">
        <f t="shared" ref="GI7" si="194">GI9-GI5</f>
        <v>139.95299999999997</v>
      </c>
      <c r="GJ7" s="543">
        <f t="shared" ref="GJ7" si="195">GJ9-GJ5</f>
        <v>119.24799999999999</v>
      </c>
      <c r="GK7" s="543">
        <f t="shared" ref="GK7" si="196">GK9-GK5</f>
        <v>112.24599999999998</v>
      </c>
      <c r="GL7" s="543">
        <f t="shared" ref="GL7" si="197">GL9-GL5</f>
        <v>119.35099999999994</v>
      </c>
      <c r="GM7" s="543">
        <f t="shared" ref="GM7" si="198">GM9-GM5</f>
        <v>126.09177419354836</v>
      </c>
      <c r="GN7" s="543">
        <f>GN9-GN5</f>
        <v>136.72967741935486</v>
      </c>
      <c r="GO7" s="543">
        <f t="shared" ref="GO7" si="199">GO9-GO5</f>
        <v>137.36879310344818</v>
      </c>
      <c r="GP7" s="543">
        <f t="shared" ref="GP7" si="200">GP9-GP5</f>
        <v>181.6409677419355</v>
      </c>
      <c r="GQ7" s="543">
        <f t="shared" ref="GQ7" si="201">GQ9-GQ5</f>
        <v>242.93</v>
      </c>
      <c r="GR7" s="543">
        <f t="shared" ref="GR7" si="202">GR9-GR5</f>
        <v>208.14832258064516</v>
      </c>
      <c r="GS7" s="543">
        <f t="shared" ref="GS7" si="203">GS9-GS5</f>
        <v>169.63400000000001</v>
      </c>
      <c r="GT7" s="543">
        <f t="shared" ref="GT7" si="204">GT9-GT5</f>
        <v>183.84338709677422</v>
      </c>
      <c r="GU7" s="543">
        <f t="shared" ref="GU7" si="205">GU9-GU5</f>
        <v>181.39354838709676</v>
      </c>
      <c r="GV7" s="543">
        <f t="shared" ref="GV7" si="206">GV9-GV5</f>
        <v>117.01933333333341</v>
      </c>
      <c r="GW7" s="543">
        <f t="shared" ref="GW7" si="207">GW9-GW5</f>
        <v>92.55145161290335</v>
      </c>
      <c r="GX7" s="543">
        <f t="shared" ref="GX7" si="208">GX9-GX5</f>
        <v>62.689666666666653</v>
      </c>
      <c r="GY7" s="543">
        <f t="shared" ref="GY7" si="209">GY9-GY5</f>
        <v>133.54274193548383</v>
      </c>
      <c r="GZ7" s="543">
        <f t="shared" ref="GZ7" si="210">GZ9-GZ5</f>
        <v>199.9793548387097</v>
      </c>
      <c r="HA7" s="543">
        <f t="shared" ref="HA7" si="211">HA9-HA5</f>
        <v>215.23785714285708</v>
      </c>
      <c r="HB7" s="543">
        <f t="shared" ref="HB7" si="212">HB9-HB5</f>
        <v>212.40209677419352</v>
      </c>
      <c r="HC7" s="543">
        <f t="shared" ref="HC7" si="213">HC9-HC5</f>
        <v>79.857000000000028</v>
      </c>
      <c r="HD7" s="543">
        <f t="shared" ref="HD7" si="214">HD9-HD5</f>
        <v>168.97172413793106</v>
      </c>
      <c r="HE7" s="543">
        <f t="shared" ref="HE7" si="215">HE9-HE5</f>
        <v>221.78266666666661</v>
      </c>
      <c r="HF7" s="543">
        <f t="shared" ref="HF7" si="216">HF9-HF5</f>
        <v>237.07887096774203</v>
      </c>
      <c r="HG7" s="543">
        <f t="shared" ref="HG7" si="217">HG9-HG5</f>
        <v>245.33541935483868</v>
      </c>
      <c r="HH7" s="543">
        <f t="shared" ref="HH7" si="218">HH9-HH5</f>
        <v>277.87849999999992</v>
      </c>
      <c r="HI7" s="543">
        <f t="shared" ref="HI7" si="219">HI9-HI5</f>
        <v>289.72038709677418</v>
      </c>
      <c r="HJ7" s="543">
        <f t="shared" ref="HJ7" si="220">HJ9-HJ5</f>
        <v>274.33466666666664</v>
      </c>
      <c r="HK7" s="543">
        <f t="shared" ref="HK7" si="221">HK9-HK5</f>
        <v>234.17122465437791</v>
      </c>
      <c r="HL7" s="543">
        <f t="shared" ref="HL7" si="222">HL9-HL5</f>
        <v>234.15329032258057</v>
      </c>
      <c r="HM7" s="543">
        <f t="shared" ref="HM7" si="223">HM9-HM5</f>
        <v>259.98371428571431</v>
      </c>
      <c r="HN7" s="543">
        <f t="shared" ref="HN7" si="224">HN9-HN5</f>
        <v>285.92491687344909</v>
      </c>
      <c r="HO7" s="543">
        <f t="shared" ref="HO7" si="225">HO9-HO5</f>
        <v>306.00206666666662</v>
      </c>
      <c r="HP7" s="543">
        <f t="shared" ref="HP7" si="226">HP9-HP5</f>
        <v>317.38177419354844</v>
      </c>
      <c r="HQ7" s="543">
        <f t="shared" ref="HQ7" si="227">HQ9-HQ5</f>
        <v>310.20866666666666</v>
      </c>
      <c r="HR7" s="543">
        <f t="shared" ref="HR7" si="228">HR9-HR5</f>
        <v>309.8620967741935</v>
      </c>
      <c r="HS7" s="543">
        <f t="shared" ref="HS7" si="229">HS9-HS5</f>
        <v>302.48983870967743</v>
      </c>
      <c r="HT7" s="543">
        <f t="shared" ref="HT7" si="230">HT9-HT5</f>
        <v>282.02733333333333</v>
      </c>
      <c r="HU7" s="543">
        <f t="shared" ref="HU7" si="231">HU9-HU5</f>
        <v>238.2433870967742</v>
      </c>
      <c r="HV7" s="543">
        <f t="shared" ref="HV7" si="232">HV9-HV5</f>
        <v>192.31676923076918</v>
      </c>
      <c r="HW7" s="543">
        <f t="shared" ref="HW7" si="233">HW9-HW5</f>
        <v>165.40829032258068</v>
      </c>
      <c r="HX7" s="543">
        <f t="shared" ref="HX7" si="234">HX9-HX5</f>
        <v>185.29376344086023</v>
      </c>
      <c r="HY7" s="543">
        <f t="shared" ref="HY7" si="235">HY9-HY5</f>
        <v>183.00903571428574</v>
      </c>
      <c r="HZ7" s="543">
        <f t="shared" ref="HZ7" si="236">HZ9-HZ5</f>
        <v>202.95467741935488</v>
      </c>
      <c r="IA7" s="543">
        <f t="shared" ref="IA7" si="237">IA9-IA5</f>
        <v>195.40599999999995</v>
      </c>
      <c r="IB7" s="543">
        <f t="shared" ref="IB7" si="238">IB9-IB5</f>
        <v>172.77209677419353</v>
      </c>
      <c r="IC7" s="543">
        <f t="shared" ref="IC7" si="239">IC9-IC5</f>
        <v>141.94949999999989</v>
      </c>
      <c r="ID7" s="543">
        <f t="shared" ref="ID7" si="240">ID9-ID5</f>
        <v>152.14580645161294</v>
      </c>
      <c r="IE7" s="543">
        <f t="shared" ref="IE7" si="241">IE9-IE5</f>
        <v>195.06983870967741</v>
      </c>
      <c r="IF7" s="543">
        <f t="shared" ref="IF7" si="242">IF9-IF5</f>
        <v>181.35550000000001</v>
      </c>
      <c r="IG7" s="543">
        <f t="shared" ref="IG7" si="243">IG9-IG5</f>
        <v>162.01738142292487</v>
      </c>
      <c r="IH7" s="543">
        <f t="shared" ref="IH7" si="244">IH9-IH5</f>
        <v>188.01309523809522</v>
      </c>
      <c r="II7" s="543">
        <f t="shared" ref="II7" si="245">II9-II5</f>
        <v>201.35023809523813</v>
      </c>
      <c r="IJ7" s="543">
        <f t="shared" ref="IJ7" si="246">IJ9-IJ5</f>
        <v>208.8684090909091</v>
      </c>
      <c r="IK7" s="543">
        <f t="shared" ref="IK7" si="247">IK9-IK5</f>
        <v>183.84625</v>
      </c>
      <c r="IL7" s="543">
        <f t="shared" ref="IL7" si="248">IL9-IL5</f>
        <v>156.82386363636357</v>
      </c>
      <c r="IM7" s="543">
        <f t="shared" ref="IM7" si="249">IM9-IM5</f>
        <v>150.29704545454538</v>
      </c>
      <c r="IN7" s="543">
        <f t="shared" ref="IN7" si="250">IN9-IN5</f>
        <v>162.6983333333333</v>
      </c>
      <c r="IO7" s="543">
        <f t="shared" ref="IO7" si="251">IO9-IO5</f>
        <v>173.81990909090911</v>
      </c>
      <c r="IP7" s="543">
        <f t="shared" ref="IP7" si="252">IP9-IP5</f>
        <v>183.13499999999999</v>
      </c>
      <c r="IQ7" s="543">
        <f t="shared" ref="IQ7" si="253">IQ9-IQ5</f>
        <v>209.84399999999999</v>
      </c>
      <c r="IR7" s="543">
        <f t="shared" ref="IR7" si="254">IR9-IR5</f>
        <v>201.34499999999997</v>
      </c>
      <c r="IS7" s="543">
        <f t="shared" ref="IS7" si="255">IS9-IS5</f>
        <v>212.42199999999997</v>
      </c>
      <c r="IT7" s="543">
        <f t="shared" ref="IT7" si="256">IT9-IT5</f>
        <v>260.88500000000005</v>
      </c>
      <c r="IU7" s="543">
        <f t="shared" ref="IU7" si="257">IU9-IU5</f>
        <v>302.86900000000003</v>
      </c>
      <c r="IV7" s="543">
        <f t="shared" ref="IV7" si="258">IV9-IV5</f>
        <v>280.57825000000003</v>
      </c>
      <c r="IW7" s="543">
        <f t="shared" ref="IW7" si="259">IW9-IW5</f>
        <v>269.20736842105265</v>
      </c>
      <c r="IX7" s="543">
        <f t="shared" ref="IX7" si="260">IX9-IX5</f>
        <v>362.38891304347828</v>
      </c>
      <c r="IY7" s="543">
        <f t="shared" ref="IY7" si="261">IY9-IY5</f>
        <v>486.31699999999995</v>
      </c>
      <c r="IZ7" s="543">
        <f t="shared" ref="IZ7" si="262">IZ9-IZ5</f>
        <v>527.80766666666659</v>
      </c>
      <c r="JA7" s="543">
        <f t="shared" ref="JA7" si="263">JA9-JA5</f>
        <v>410.79009523809509</v>
      </c>
      <c r="JB7" s="543">
        <f t="shared" ref="JB7" si="264">JB9-JB5</f>
        <v>379.33132034632024</v>
      </c>
      <c r="JC7" s="543">
        <f t="shared" ref="JC7" si="265">JC9-JC5</f>
        <v>459.7650250626566</v>
      </c>
      <c r="JD7" s="543">
        <f t="shared" ref="JD7" si="266">JD9-JD5</f>
        <v>402.5520779220779</v>
      </c>
      <c r="JE7" s="543">
        <f t="shared" ref="JE7" si="267">JE9-JE5</f>
        <v>352.6821904761905</v>
      </c>
      <c r="JF7" s="543">
        <f t="shared" ref="JF7" si="268">JF9-JF5</f>
        <v>302.88481385281398</v>
      </c>
      <c r="JG7" s="543">
        <f t="shared" ref="JG7" si="269">JG9-JG5</f>
        <v>273.33030830039525</v>
      </c>
      <c r="JH7" s="543">
        <f t="shared" ref="JH7" si="270">JH9-JH5</f>
        <v>172.39119047619045</v>
      </c>
      <c r="JI7" s="543">
        <f t="shared" ref="JI7" si="271">JI9-JI5</f>
        <v>171.15599999999995</v>
      </c>
      <c r="JJ7" s="543">
        <f t="shared" ref="JJ7" si="272">JJ9-JJ5</f>
        <v>81.938913043478237</v>
      </c>
      <c r="JK7" s="543">
        <f t="shared" ref="JK7" si="273">JK9-JK5</f>
        <v>186.86761363636356</v>
      </c>
      <c r="JL7" s="543">
        <f t="shared" ref="JL7" si="274">JL9-JL5</f>
        <v>95.892159090909104</v>
      </c>
      <c r="JM7" s="543">
        <f t="shared" ref="JM7" si="275">JM9-JM5</f>
        <v>171.19409090909085</v>
      </c>
      <c r="JN7" s="543">
        <f t="shared" ref="JN7" si="276">JN9-JN5</f>
        <v>236.29247619047624</v>
      </c>
      <c r="JO7" s="543">
        <f t="shared" ref="JO7" si="277">JO9-JO5</f>
        <v>210.65691699604736</v>
      </c>
      <c r="JP7" s="543">
        <f t="shared" ref="JP7" si="278">JP9-JP5</f>
        <v>180.63772727272726</v>
      </c>
      <c r="JQ7" s="543">
        <f t="shared" ref="JQ7" si="279">JQ9-JQ5</f>
        <v>141.9878333333333</v>
      </c>
      <c r="JR7" s="543">
        <f t="shared" ref="JR7" si="280">JR9-JR5</f>
        <v>121.73613636363638</v>
      </c>
      <c r="JS7" s="543">
        <f t="shared" ref="JS7" si="281">JS9-JS5</f>
        <v>159.92686147186146</v>
      </c>
      <c r="JT7" s="543">
        <f t="shared" ref="JT7" si="282">JT9-JT5</f>
        <v>139.50985714285719</v>
      </c>
      <c r="JU7" s="543">
        <f t="shared" ref="JU7" si="283">JU9-JU5</f>
        <v>113.23225000000002</v>
      </c>
      <c r="JV7" s="543">
        <f t="shared" ref="JV7" si="284">JV9-JV5</f>
        <v>152.55717391304347</v>
      </c>
      <c r="JW7" s="543">
        <f t="shared" ref="JW7" si="285">JW9-JW5</f>
        <v>194.76368421052626</v>
      </c>
      <c r="JX7" s="543">
        <f t="shared" ref="JX7" si="286">JX9-JX5</f>
        <v>185.6018181818182</v>
      </c>
      <c r="JY7" s="543">
        <f t="shared" ref="JY7" si="287">JY9-JY5</f>
        <v>153.96342857142855</v>
      </c>
      <c r="JZ7" s="543">
        <f t="shared" ref="JZ7" si="288">JZ9-JZ5</f>
        <v>160.91785714285709</v>
      </c>
      <c r="KA7" s="543">
        <f t="shared" ref="KA7" si="289">KA9-KA5</f>
        <v>149.07500000000005</v>
      </c>
      <c r="KB7" s="543">
        <f t="shared" ref="KB7" si="290">KB9-KB5</f>
        <v>68.509500000000003</v>
      </c>
      <c r="KC7" s="543">
        <f t="shared" ref="KC7" si="291">KC9-KC5</f>
        <v>17.749772727272671</v>
      </c>
      <c r="KD7" s="543">
        <f t="shared" ref="KD7" si="292">KD9-KD5</f>
        <v>44.598333333333301</v>
      </c>
      <c r="KE7" s="543">
        <f t="shared" ref="KE7" si="293">KE9-KE5</f>
        <v>47.692499999999995</v>
      </c>
      <c r="KF7" s="543">
        <f t="shared" ref="KF7" si="294">KF9-KF5</f>
        <v>44.463181818181738</v>
      </c>
      <c r="KG7" s="543">
        <f t="shared" ref="KG7" si="295">KG9-KG5</f>
        <v>66.329250000000059</v>
      </c>
      <c r="KH7" s="543">
        <f t="shared" ref="KH7" si="296">KH9-KH5</f>
        <v>103.90499999999997</v>
      </c>
      <c r="KI7" s="543">
        <f t="shared" ref="KI7" si="297">KI9-KI5</f>
        <v>126.94647619047623</v>
      </c>
      <c r="KJ7" s="543">
        <f t="shared" ref="KJ7:KL7" si="298">KJ9-KJ5</f>
        <v>127.5597619047619</v>
      </c>
      <c r="KK7" s="543">
        <f t="shared" si="298"/>
        <v>123.00657894736844</v>
      </c>
      <c r="KL7" s="594">
        <f t="shared" si="298"/>
        <v>106.09333333333336</v>
      </c>
      <c r="KN7" s="478"/>
      <c r="KO7" s="478"/>
      <c r="KQ7" s="468"/>
    </row>
    <row r="8" spans="1:303" s="481" customFormat="1" ht="14.5">
      <c r="A8" s="532" t="s">
        <v>245</v>
      </c>
      <c r="B8" s="533" t="s">
        <v>251</v>
      </c>
      <c r="C8" s="541" t="s">
        <v>2</v>
      </c>
      <c r="D8" s="542" t="s">
        <v>242</v>
      </c>
      <c r="E8" s="543" t="s">
        <v>242</v>
      </c>
      <c r="F8" s="543" t="s">
        <v>242</v>
      </c>
      <c r="G8" s="543" t="s">
        <v>242</v>
      </c>
      <c r="H8" s="543" t="s">
        <v>242</v>
      </c>
      <c r="I8" s="543" t="s">
        <v>242</v>
      </c>
      <c r="J8" s="543" t="s">
        <v>242</v>
      </c>
      <c r="K8" s="543" t="s">
        <v>242</v>
      </c>
      <c r="L8" s="543" t="s">
        <v>242</v>
      </c>
      <c r="M8" s="543" t="s">
        <v>242</v>
      </c>
      <c r="N8" s="543" t="s">
        <v>242</v>
      </c>
      <c r="O8" s="543" t="s">
        <v>242</v>
      </c>
      <c r="P8" s="543" t="s">
        <v>242</v>
      </c>
      <c r="Q8" s="543" t="s">
        <v>242</v>
      </c>
      <c r="R8" s="543" t="s">
        <v>242</v>
      </c>
      <c r="S8" s="543" t="s">
        <v>242</v>
      </c>
      <c r="T8" s="543" t="s">
        <v>242</v>
      </c>
      <c r="U8" s="543" t="s">
        <v>242</v>
      </c>
      <c r="V8" s="543" t="s">
        <v>242</v>
      </c>
      <c r="W8" s="543" t="s">
        <v>242</v>
      </c>
      <c r="X8" s="543" t="s">
        <v>242</v>
      </c>
      <c r="Y8" s="543" t="s">
        <v>242</v>
      </c>
      <c r="Z8" s="543" t="s">
        <v>242</v>
      </c>
      <c r="AA8" s="543" t="s">
        <v>242</v>
      </c>
      <c r="AB8" s="543" t="s">
        <v>242</v>
      </c>
      <c r="AC8" s="543" t="s">
        <v>242</v>
      </c>
      <c r="AD8" s="543" t="s">
        <v>242</v>
      </c>
      <c r="AE8" s="543" t="s">
        <v>242</v>
      </c>
      <c r="AF8" s="543" t="s">
        <v>242</v>
      </c>
      <c r="AG8" s="543" t="s">
        <v>242</v>
      </c>
      <c r="AH8" s="543" t="s">
        <v>242</v>
      </c>
      <c r="AI8" s="543" t="s">
        <v>242</v>
      </c>
      <c r="AJ8" s="543" t="s">
        <v>242</v>
      </c>
      <c r="AK8" s="543" t="s">
        <v>242</v>
      </c>
      <c r="AL8" s="543" t="s">
        <v>242</v>
      </c>
      <c r="AM8" s="543" t="s">
        <v>242</v>
      </c>
      <c r="AN8" s="543" t="s">
        <v>242</v>
      </c>
      <c r="AO8" s="543" t="s">
        <v>242</v>
      </c>
      <c r="AP8" s="543" t="s">
        <v>242</v>
      </c>
      <c r="AQ8" s="543" t="s">
        <v>242</v>
      </c>
      <c r="AR8" s="543" t="s">
        <v>242</v>
      </c>
      <c r="AS8" s="543" t="s">
        <v>242</v>
      </c>
      <c r="AT8" s="543" t="s">
        <v>242</v>
      </c>
      <c r="AU8" s="543" t="s">
        <v>242</v>
      </c>
      <c r="AV8" s="543" t="s">
        <v>242</v>
      </c>
      <c r="AW8" s="543" t="s">
        <v>242</v>
      </c>
      <c r="AX8" s="543" t="s">
        <v>242</v>
      </c>
      <c r="AY8" s="543" t="s">
        <v>242</v>
      </c>
      <c r="AZ8" s="543" t="s">
        <v>242</v>
      </c>
      <c r="BA8" s="543" t="s">
        <v>242</v>
      </c>
      <c r="BB8" s="543" t="s">
        <v>242</v>
      </c>
      <c r="BC8" s="543" t="s">
        <v>242</v>
      </c>
      <c r="BD8" s="543" t="s">
        <v>242</v>
      </c>
      <c r="BE8" s="543" t="s">
        <v>242</v>
      </c>
      <c r="BF8" s="543" t="s">
        <v>242</v>
      </c>
      <c r="BG8" s="543" t="s">
        <v>242</v>
      </c>
      <c r="BH8" s="543" t="s">
        <v>242</v>
      </c>
      <c r="BI8" s="543" t="s">
        <v>242</v>
      </c>
      <c r="BJ8" s="543" t="s">
        <v>242</v>
      </c>
      <c r="BK8" s="543" t="s">
        <v>242</v>
      </c>
      <c r="BL8" s="543" t="s">
        <v>242</v>
      </c>
      <c r="BM8" s="543" t="s">
        <v>242</v>
      </c>
      <c r="BN8" s="543" t="s">
        <v>242</v>
      </c>
      <c r="BO8" s="543" t="s">
        <v>242</v>
      </c>
      <c r="BP8" s="543" t="s">
        <v>242</v>
      </c>
      <c r="BQ8" s="543" t="s">
        <v>242</v>
      </c>
      <c r="BR8" s="543" t="s">
        <v>242</v>
      </c>
      <c r="BS8" s="543" t="s">
        <v>242</v>
      </c>
      <c r="BT8" s="543" t="s">
        <v>242</v>
      </c>
      <c r="BU8" s="543" t="s">
        <v>242</v>
      </c>
      <c r="BV8" s="543" t="s">
        <v>242</v>
      </c>
      <c r="BW8" s="543" t="s">
        <v>242</v>
      </c>
      <c r="BX8" s="543" t="s">
        <v>242</v>
      </c>
      <c r="BY8" s="543" t="s">
        <v>242</v>
      </c>
      <c r="BZ8" s="543" t="s">
        <v>242</v>
      </c>
      <c r="CA8" s="543" t="s">
        <v>242</v>
      </c>
      <c r="CB8" s="543" t="s">
        <v>242</v>
      </c>
      <c r="CC8" s="543" t="s">
        <v>242</v>
      </c>
      <c r="CD8" s="543" t="s">
        <v>242</v>
      </c>
      <c r="CE8" s="543" t="s">
        <v>242</v>
      </c>
      <c r="CF8" s="543" t="s">
        <v>242</v>
      </c>
      <c r="CG8" s="543" t="s">
        <v>242</v>
      </c>
      <c r="CH8" s="543" t="s">
        <v>242</v>
      </c>
      <c r="CI8" s="543" t="s">
        <v>242</v>
      </c>
      <c r="CJ8" s="543" t="s">
        <v>242</v>
      </c>
      <c r="CK8" s="543" t="s">
        <v>242</v>
      </c>
      <c r="CL8" s="543" t="s">
        <v>242</v>
      </c>
      <c r="CM8" s="543" t="s">
        <v>242</v>
      </c>
      <c r="CN8" s="543" t="s">
        <v>242</v>
      </c>
      <c r="CO8" s="543" t="s">
        <v>242</v>
      </c>
      <c r="CP8" s="543" t="s">
        <v>242</v>
      </c>
      <c r="CQ8" s="543" t="s">
        <v>242</v>
      </c>
      <c r="CR8" s="543" t="s">
        <v>242</v>
      </c>
      <c r="CS8" s="543" t="s">
        <v>242</v>
      </c>
      <c r="CT8" s="543" t="s">
        <v>242</v>
      </c>
      <c r="CU8" s="543" t="s">
        <v>242</v>
      </c>
      <c r="CV8" s="543" t="s">
        <v>242</v>
      </c>
      <c r="CW8" s="543" t="s">
        <v>242</v>
      </c>
      <c r="CX8" s="543" t="s">
        <v>242</v>
      </c>
      <c r="CY8" s="543" t="s">
        <v>242</v>
      </c>
      <c r="CZ8" s="543" t="s">
        <v>242</v>
      </c>
      <c r="DA8" s="543" t="s">
        <v>242</v>
      </c>
      <c r="DB8" s="543" t="s">
        <v>242</v>
      </c>
      <c r="DC8" s="543" t="s">
        <v>242</v>
      </c>
      <c r="DD8" s="543" t="s">
        <v>242</v>
      </c>
      <c r="DE8" s="543" t="s">
        <v>242</v>
      </c>
      <c r="DF8" s="543" t="s">
        <v>242</v>
      </c>
      <c r="DG8" s="543" t="s">
        <v>242</v>
      </c>
      <c r="DH8" s="543" t="s">
        <v>242</v>
      </c>
      <c r="DI8" s="543" t="s">
        <v>242</v>
      </c>
      <c r="DJ8" s="543" t="s">
        <v>242</v>
      </c>
      <c r="DK8" s="543" t="s">
        <v>242</v>
      </c>
      <c r="DL8" s="543" t="s">
        <v>242</v>
      </c>
      <c r="DM8" s="543" t="s">
        <v>242</v>
      </c>
      <c r="DN8" s="543" t="s">
        <v>242</v>
      </c>
      <c r="DO8" s="543" t="s">
        <v>242</v>
      </c>
      <c r="DP8" s="543" t="s">
        <v>242</v>
      </c>
      <c r="DQ8" s="543" t="s">
        <v>242</v>
      </c>
      <c r="DR8" s="543" t="s">
        <v>242</v>
      </c>
      <c r="DS8" s="543" t="s">
        <v>242</v>
      </c>
      <c r="DT8" s="543" t="s">
        <v>242</v>
      </c>
      <c r="DU8" s="543" t="s">
        <v>242</v>
      </c>
      <c r="DV8" s="543" t="s">
        <v>242</v>
      </c>
      <c r="DW8" s="543" t="s">
        <v>242</v>
      </c>
      <c r="DX8" s="543" t="s">
        <v>242</v>
      </c>
      <c r="DY8" s="543" t="s">
        <v>242</v>
      </c>
      <c r="DZ8" s="543" t="s">
        <v>242</v>
      </c>
      <c r="EA8" s="543" t="s">
        <v>242</v>
      </c>
      <c r="EB8" s="543" t="s">
        <v>242</v>
      </c>
      <c r="EC8" s="543" t="s">
        <v>242</v>
      </c>
      <c r="ED8" s="543" t="s">
        <v>242</v>
      </c>
      <c r="EE8" s="543" t="s">
        <v>242</v>
      </c>
      <c r="EF8" s="543" t="s">
        <v>242</v>
      </c>
      <c r="EG8" s="543" t="s">
        <v>242</v>
      </c>
      <c r="EH8" s="543" t="s">
        <v>242</v>
      </c>
      <c r="EI8" s="543" t="s">
        <v>242</v>
      </c>
      <c r="EJ8" s="543" t="s">
        <v>242</v>
      </c>
      <c r="EK8" s="543" t="s">
        <v>242</v>
      </c>
      <c r="EL8" s="543" t="s">
        <v>242</v>
      </c>
      <c r="EM8" s="543" t="s">
        <v>242</v>
      </c>
      <c r="EN8" s="543" t="s">
        <v>242</v>
      </c>
      <c r="EO8" s="543" t="s">
        <v>242</v>
      </c>
      <c r="EP8" s="543" t="s">
        <v>242</v>
      </c>
      <c r="EQ8" s="543" t="s">
        <v>242</v>
      </c>
      <c r="ER8" s="543" t="s">
        <v>242</v>
      </c>
      <c r="ES8" s="543" t="s">
        <v>242</v>
      </c>
      <c r="ET8" s="543" t="s">
        <v>242</v>
      </c>
      <c r="EU8" s="543" t="s">
        <v>242</v>
      </c>
      <c r="EV8" s="543" t="s">
        <v>242</v>
      </c>
      <c r="EW8" s="543" t="s">
        <v>242</v>
      </c>
      <c r="EX8" s="543" t="s">
        <v>242</v>
      </c>
      <c r="EY8" s="543" t="s">
        <v>242</v>
      </c>
      <c r="EZ8" s="543" t="s">
        <v>242</v>
      </c>
      <c r="FA8" s="543" t="s">
        <v>242</v>
      </c>
      <c r="FB8" s="543" t="s">
        <v>242</v>
      </c>
      <c r="FC8" s="543" t="s">
        <v>242</v>
      </c>
      <c r="FD8" s="543" t="s">
        <v>242</v>
      </c>
      <c r="FE8" s="543" t="s">
        <v>242</v>
      </c>
      <c r="FF8" s="543" t="s">
        <v>242</v>
      </c>
      <c r="FG8" s="543" t="s">
        <v>242</v>
      </c>
      <c r="FH8" s="543" t="s">
        <v>242</v>
      </c>
      <c r="FI8" s="543" t="s">
        <v>242</v>
      </c>
      <c r="FJ8" s="543" t="s">
        <v>242</v>
      </c>
      <c r="FK8" s="543" t="s">
        <v>242</v>
      </c>
      <c r="FL8" s="543" t="s">
        <v>242</v>
      </c>
      <c r="FM8" s="543" t="s">
        <v>242</v>
      </c>
      <c r="FN8" s="543" t="s">
        <v>242</v>
      </c>
      <c r="FO8" s="543" t="s">
        <v>242</v>
      </c>
      <c r="FP8" s="543" t="s">
        <v>242</v>
      </c>
      <c r="FQ8" s="543" t="s">
        <v>242</v>
      </c>
      <c r="FR8" s="544" t="s">
        <v>242</v>
      </c>
      <c r="FS8" s="545" t="s">
        <v>242</v>
      </c>
      <c r="FT8" s="543" t="s">
        <v>242</v>
      </c>
      <c r="FU8" s="543" t="s">
        <v>242</v>
      </c>
      <c r="FV8" s="543" t="s">
        <v>242</v>
      </c>
      <c r="FW8" s="543" t="s">
        <v>242</v>
      </c>
      <c r="FX8" s="543" t="s">
        <v>242</v>
      </c>
      <c r="FY8" s="543" t="s">
        <v>242</v>
      </c>
      <c r="FZ8" s="543" t="s">
        <v>242</v>
      </c>
      <c r="GA8" s="543" t="s">
        <v>242</v>
      </c>
      <c r="GB8" s="543" t="s">
        <v>242</v>
      </c>
      <c r="GC8" s="543" t="s">
        <v>242</v>
      </c>
      <c r="GD8" s="543" t="s">
        <v>242</v>
      </c>
      <c r="GE8" s="543" t="s">
        <v>242</v>
      </c>
      <c r="GF8" s="543" t="s">
        <v>242</v>
      </c>
      <c r="GG8" s="543" t="s">
        <v>242</v>
      </c>
      <c r="GH8" s="543" t="s">
        <v>242</v>
      </c>
      <c r="GI8" s="543" t="s">
        <v>242</v>
      </c>
      <c r="GJ8" s="543" t="s">
        <v>242</v>
      </c>
      <c r="GK8" s="543" t="s">
        <v>242</v>
      </c>
      <c r="GL8" s="543" t="s">
        <v>242</v>
      </c>
      <c r="GM8" s="543" t="s">
        <v>242</v>
      </c>
      <c r="GN8" s="543">
        <f>GN9-GN6</f>
        <v>94.990203225806454</v>
      </c>
      <c r="GO8" s="543">
        <f t="shared" ref="GO8:IZ8" si="299">GO9-GO6</f>
        <v>94.065105263157818</v>
      </c>
      <c r="GP8" s="543">
        <f t="shared" si="299"/>
        <v>145.70809824046921</v>
      </c>
      <c r="GQ8" s="543">
        <f t="shared" si="299"/>
        <v>218.96557142857145</v>
      </c>
      <c r="GR8" s="543">
        <f t="shared" si="299"/>
        <v>177.89760829493082</v>
      </c>
      <c r="GS8" s="543">
        <f t="shared" si="299"/>
        <v>131.2955</v>
      </c>
      <c r="GT8" s="543">
        <f t="shared" si="299"/>
        <v>152.73577258064515</v>
      </c>
      <c r="GU8" s="543">
        <f t="shared" si="299"/>
        <v>163.24239589442817</v>
      </c>
      <c r="GV8" s="543">
        <f t="shared" si="299"/>
        <v>157.47047619047623</v>
      </c>
      <c r="GW8" s="543">
        <f t="shared" si="299"/>
        <v>129.03447926267285</v>
      </c>
      <c r="GX8" s="543">
        <f t="shared" si="299"/>
        <v>118.46307575757572</v>
      </c>
      <c r="GY8" s="543">
        <f t="shared" si="299"/>
        <v>150.57096313364048</v>
      </c>
      <c r="GZ8" s="543">
        <f t="shared" si="299"/>
        <v>132.53582258064523</v>
      </c>
      <c r="HA8" s="543">
        <f t="shared" si="299"/>
        <v>146.74785714285713</v>
      </c>
      <c r="HB8" s="543">
        <f t="shared" si="299"/>
        <v>173.59328892005607</v>
      </c>
      <c r="HC8" s="543">
        <f t="shared" si="299"/>
        <v>144.88405263157887</v>
      </c>
      <c r="HD8" s="543">
        <f t="shared" si="299"/>
        <v>158.50966009852215</v>
      </c>
      <c r="HE8" s="543">
        <f t="shared" si="299"/>
        <v>194.95452380952378</v>
      </c>
      <c r="HF8" s="543">
        <f t="shared" si="299"/>
        <v>221.96917050691246</v>
      </c>
      <c r="HG8" s="543">
        <f t="shared" si="299"/>
        <v>246.20237536656884</v>
      </c>
      <c r="HH8" s="543">
        <f t="shared" si="299"/>
        <v>269.62774999999993</v>
      </c>
      <c r="HI8" s="543">
        <f t="shared" si="299"/>
        <v>263.67115207373274</v>
      </c>
      <c r="HJ8" s="543">
        <f t="shared" si="299"/>
        <v>253.07366666666667</v>
      </c>
      <c r="HK8" s="543">
        <f t="shared" si="299"/>
        <v>252.01925322580649</v>
      </c>
      <c r="HL8" s="543">
        <f t="shared" si="299"/>
        <v>242.64729765395896</v>
      </c>
      <c r="HM8" s="543">
        <f t="shared" si="299"/>
        <v>249.15759398496243</v>
      </c>
      <c r="HN8" s="543">
        <f t="shared" si="299"/>
        <v>267.92546082949309</v>
      </c>
      <c r="HO8" s="543">
        <f t="shared" si="299"/>
        <v>259.2245238095237</v>
      </c>
      <c r="HP8" s="543">
        <f t="shared" si="299"/>
        <v>268.9031013824885</v>
      </c>
      <c r="HQ8" s="543">
        <f t="shared" si="299"/>
        <v>274.60556666666673</v>
      </c>
      <c r="HR8" s="543">
        <f t="shared" si="299"/>
        <v>268.04540469208212</v>
      </c>
      <c r="HS8" s="543">
        <f t="shared" si="299"/>
        <v>261.99498156682023</v>
      </c>
      <c r="HT8" s="543">
        <f t="shared" si="299"/>
        <v>256.4950833333333</v>
      </c>
      <c r="HU8" s="543">
        <f t="shared" si="299"/>
        <v>231.29028751753145</v>
      </c>
      <c r="HV8" s="543">
        <f t="shared" si="299"/>
        <v>185.33514285714284</v>
      </c>
      <c r="HW8" s="543">
        <f t="shared" si="299"/>
        <v>161.06761935483871</v>
      </c>
      <c r="HX8" s="543">
        <f t="shared" si="299"/>
        <v>148.40102150537638</v>
      </c>
      <c r="HY8" s="543">
        <f t="shared" si="299"/>
        <v>152.33671428571432</v>
      </c>
      <c r="HZ8" s="543">
        <f t="shared" si="299"/>
        <v>177.5079032258065</v>
      </c>
      <c r="IA8" s="543">
        <f t="shared" si="299"/>
        <v>160.22885714285712</v>
      </c>
      <c r="IB8" s="543">
        <f t="shared" si="299"/>
        <v>137.46506912442396</v>
      </c>
      <c r="IC8" s="543">
        <f t="shared" si="299"/>
        <v>97.448999999999899</v>
      </c>
      <c r="ID8" s="543">
        <f t="shared" si="299"/>
        <v>92.711838709677465</v>
      </c>
      <c r="IE8" s="543">
        <f t="shared" si="299"/>
        <v>127.38519354838712</v>
      </c>
      <c r="IF8" s="543">
        <f t="shared" si="299"/>
        <v>109.16499999999996</v>
      </c>
      <c r="IG8" s="543">
        <f t="shared" si="299"/>
        <v>106.78233596837936</v>
      </c>
      <c r="IH8" s="543">
        <f t="shared" si="299"/>
        <v>131.97652380952388</v>
      </c>
      <c r="II8" s="543">
        <f t="shared" si="299"/>
        <v>150.44880952380964</v>
      </c>
      <c r="IJ8" s="543">
        <f t="shared" si="299"/>
        <v>164.80645454545459</v>
      </c>
      <c r="IK8" s="543">
        <f t="shared" si="299"/>
        <v>144.18100000000004</v>
      </c>
      <c r="IL8" s="543">
        <f t="shared" si="299"/>
        <v>119.95372727272729</v>
      </c>
      <c r="IM8" s="543">
        <f t="shared" si="299"/>
        <v>92.458428571428499</v>
      </c>
      <c r="IN8" s="543">
        <f t="shared" si="299"/>
        <v>96.308833333333382</v>
      </c>
      <c r="IO8" s="543">
        <f t="shared" si="299"/>
        <v>105.30700000000002</v>
      </c>
      <c r="IP8" s="543">
        <f t="shared" si="299"/>
        <v>115.90500000000003</v>
      </c>
      <c r="IQ8" s="543">
        <f t="shared" si="299"/>
        <v>138.33900000000006</v>
      </c>
      <c r="IR8" s="543">
        <f t="shared" si="299"/>
        <v>146.73299999999989</v>
      </c>
      <c r="IS8" s="543">
        <f t="shared" si="299"/>
        <v>155.01099999999991</v>
      </c>
      <c r="IT8" s="543">
        <f t="shared" si="299"/>
        <v>185.3587142857142</v>
      </c>
      <c r="IU8" s="543">
        <f t="shared" si="299"/>
        <v>220.49199999999996</v>
      </c>
      <c r="IV8" s="543">
        <f t="shared" si="299"/>
        <v>206.28099999999995</v>
      </c>
      <c r="IW8" s="543">
        <f t="shared" si="299"/>
        <v>186.34152631578945</v>
      </c>
      <c r="IX8" s="543">
        <f t="shared" si="299"/>
        <v>260.58326086956515</v>
      </c>
      <c r="IY8" s="543">
        <f t="shared" si="299"/>
        <v>375.39542857142851</v>
      </c>
      <c r="IZ8" s="543">
        <f t="shared" si="299"/>
        <v>394.05629824561402</v>
      </c>
      <c r="JA8" s="543">
        <f t="shared" ref="JA8:KJ8" si="300">JA9-JA6</f>
        <v>291.22018614718604</v>
      </c>
      <c r="JB8" s="543">
        <f t="shared" si="300"/>
        <v>271.20789177489166</v>
      </c>
      <c r="JC8" s="543">
        <f t="shared" si="300"/>
        <v>271.0427393483709</v>
      </c>
      <c r="JD8" s="543">
        <f t="shared" si="300"/>
        <v>162.16207792207786</v>
      </c>
      <c r="JE8" s="543">
        <f t="shared" si="300"/>
        <v>140.30276190476195</v>
      </c>
      <c r="JF8" s="543">
        <f t="shared" si="300"/>
        <v>173.99667099567114</v>
      </c>
      <c r="JG8" s="543">
        <f t="shared" si="300"/>
        <v>266.46535375494068</v>
      </c>
      <c r="JH8" s="543">
        <f t="shared" si="300"/>
        <v>175.12633333333326</v>
      </c>
      <c r="JI8" s="543">
        <f t="shared" si="300"/>
        <v>207.83050000000003</v>
      </c>
      <c r="JJ8" s="543">
        <f t="shared" si="300"/>
        <v>183.84669565217393</v>
      </c>
      <c r="JK8" s="543">
        <f t="shared" si="300"/>
        <v>168.93601363636367</v>
      </c>
      <c r="JL8" s="543">
        <f t="shared" si="300"/>
        <v>145.79805909090908</v>
      </c>
      <c r="JM8" s="543">
        <f t="shared" si="300"/>
        <v>106.71113636363623</v>
      </c>
      <c r="JN8" s="543">
        <f t="shared" si="300"/>
        <v>91.354761904761972</v>
      </c>
      <c r="JO8" s="543">
        <f t="shared" si="300"/>
        <v>133.23482608695645</v>
      </c>
      <c r="JP8" s="543">
        <f t="shared" si="300"/>
        <v>115.53172727272727</v>
      </c>
      <c r="JQ8" s="543">
        <f t="shared" si="300"/>
        <v>91.032083333333333</v>
      </c>
      <c r="JR8" s="543">
        <f t="shared" si="300"/>
        <v>79.174727272727296</v>
      </c>
      <c r="JS8" s="543">
        <f t="shared" si="300"/>
        <v>73.640004329004341</v>
      </c>
      <c r="JT8" s="543">
        <f t="shared" si="300"/>
        <v>98.066684210526319</v>
      </c>
      <c r="JU8" s="543">
        <f t="shared" si="300"/>
        <v>126.46630000000005</v>
      </c>
      <c r="JV8" s="543">
        <f t="shared" si="300"/>
        <v>145.12747826086945</v>
      </c>
      <c r="JW8" s="543">
        <f t="shared" si="300"/>
        <v>168.88868421052621</v>
      </c>
      <c r="JX8" s="543">
        <f t="shared" si="300"/>
        <v>176.67054545454545</v>
      </c>
      <c r="JY8" s="543">
        <f t="shared" si="300"/>
        <v>152.58794999999998</v>
      </c>
      <c r="JZ8" s="543">
        <f t="shared" si="300"/>
        <v>141.82285714285712</v>
      </c>
      <c r="KA8" s="543">
        <f t="shared" si="300"/>
        <v>132.26534782608701</v>
      </c>
      <c r="KB8" s="543">
        <f t="shared" si="300"/>
        <v>88.503450000000043</v>
      </c>
      <c r="KC8" s="543">
        <f t="shared" si="300"/>
        <v>60.064090909090851</v>
      </c>
      <c r="KD8" s="543">
        <f t="shared" si="300"/>
        <v>52.630619047619007</v>
      </c>
      <c r="KE8" s="543">
        <f t="shared" si="300"/>
        <v>29.756399999999871</v>
      </c>
      <c r="KF8" s="543">
        <f t="shared" si="300"/>
        <v>32.269818181818209</v>
      </c>
      <c r="KG8" s="543">
        <f t="shared" si="300"/>
        <v>43.187549999999987</v>
      </c>
      <c r="KH8" s="543">
        <f t="shared" si="300"/>
        <v>97.532999999999902</v>
      </c>
      <c r="KI8" s="543">
        <f t="shared" si="300"/>
        <v>107.99119047619047</v>
      </c>
      <c r="KJ8" s="543">
        <f t="shared" si="300"/>
        <v>93.834190476190429</v>
      </c>
      <c r="KK8" s="543">
        <f t="shared" ref="KK8:KL8" si="301">KK9-KK6</f>
        <v>108.74394736842112</v>
      </c>
      <c r="KL8" s="594">
        <f t="shared" si="301"/>
        <v>93.539083333333338</v>
      </c>
      <c r="KN8" s="478"/>
      <c r="KQ8" s="468"/>
    </row>
    <row r="9" spans="1:303" s="481" customFormat="1">
      <c r="A9" s="519" t="s">
        <v>243</v>
      </c>
      <c r="B9" s="521" t="s">
        <v>89</v>
      </c>
      <c r="C9" s="522" t="s">
        <v>2</v>
      </c>
      <c r="D9" s="524">
        <v>220</v>
      </c>
      <c r="E9" s="483">
        <v>220</v>
      </c>
      <c r="F9" s="483">
        <v>220</v>
      </c>
      <c r="G9" s="483">
        <v>240</v>
      </c>
      <c r="H9" s="483">
        <v>235</v>
      </c>
      <c r="I9" s="483">
        <v>215</v>
      </c>
      <c r="J9" s="483">
        <v>200</v>
      </c>
      <c r="K9" s="483">
        <v>190</v>
      </c>
      <c r="L9" s="483">
        <v>180</v>
      </c>
      <c r="M9" s="483">
        <v>180</v>
      </c>
      <c r="N9" s="483">
        <v>178</v>
      </c>
      <c r="O9" s="483">
        <v>175</v>
      </c>
      <c r="P9" s="483">
        <v>160</v>
      </c>
      <c r="Q9" s="483">
        <v>160</v>
      </c>
      <c r="R9" s="483">
        <v>175</v>
      </c>
      <c r="S9" s="483">
        <v>175</v>
      </c>
      <c r="T9" s="483">
        <v>170</v>
      </c>
      <c r="U9" s="483">
        <v>170</v>
      </c>
      <c r="V9" s="483">
        <v>170</v>
      </c>
      <c r="W9" s="483">
        <v>170</v>
      </c>
      <c r="X9" s="483">
        <v>168</v>
      </c>
      <c r="Y9" s="483">
        <v>168</v>
      </c>
      <c r="Z9" s="483">
        <v>160</v>
      </c>
      <c r="AA9" s="483">
        <v>155</v>
      </c>
      <c r="AB9" s="483">
        <v>165</v>
      </c>
      <c r="AC9" s="483">
        <v>165</v>
      </c>
      <c r="AD9" s="483">
        <v>170</v>
      </c>
      <c r="AE9" s="483">
        <v>185</v>
      </c>
      <c r="AF9" s="483">
        <v>210</v>
      </c>
      <c r="AG9" s="483">
        <v>210</v>
      </c>
      <c r="AH9" s="483">
        <v>210</v>
      </c>
      <c r="AI9" s="483">
        <v>230</v>
      </c>
      <c r="AJ9" s="483">
        <v>230</v>
      </c>
      <c r="AK9" s="483">
        <v>255</v>
      </c>
      <c r="AL9" s="483">
        <v>267.5</v>
      </c>
      <c r="AM9" s="483">
        <v>268</v>
      </c>
      <c r="AN9" s="483">
        <v>275</v>
      </c>
      <c r="AO9" s="483">
        <v>280</v>
      </c>
      <c r="AP9" s="483">
        <v>285</v>
      </c>
      <c r="AQ9" s="483">
        <v>265</v>
      </c>
      <c r="AR9" s="483">
        <v>225</v>
      </c>
      <c r="AS9" s="483">
        <v>225</v>
      </c>
      <c r="AT9" s="483">
        <v>265</v>
      </c>
      <c r="AU9" s="483">
        <v>265</v>
      </c>
      <c r="AV9" s="483">
        <v>265</v>
      </c>
      <c r="AW9" s="483">
        <v>267</v>
      </c>
      <c r="AX9" s="483">
        <v>290</v>
      </c>
      <c r="AY9" s="483">
        <v>330</v>
      </c>
      <c r="AZ9" s="483">
        <v>360</v>
      </c>
      <c r="BA9" s="483">
        <v>410</v>
      </c>
      <c r="BB9" s="483">
        <v>500</v>
      </c>
      <c r="BC9" s="483">
        <v>525</v>
      </c>
      <c r="BD9" s="483">
        <v>525</v>
      </c>
      <c r="BE9" s="483">
        <v>495</v>
      </c>
      <c r="BF9" s="483">
        <v>530</v>
      </c>
      <c r="BG9" s="483">
        <v>550</v>
      </c>
      <c r="BH9" s="483">
        <v>585</v>
      </c>
      <c r="BI9" s="483">
        <v>585</v>
      </c>
      <c r="BJ9" s="483">
        <v>525</v>
      </c>
      <c r="BK9" s="483">
        <v>540</v>
      </c>
      <c r="BL9" s="483">
        <v>530</v>
      </c>
      <c r="BM9" s="483">
        <v>543</v>
      </c>
      <c r="BN9" s="483">
        <v>567.5</v>
      </c>
      <c r="BO9" s="483">
        <v>510</v>
      </c>
      <c r="BP9" s="483">
        <v>480</v>
      </c>
      <c r="BQ9" s="483">
        <v>390</v>
      </c>
      <c r="BR9" s="483">
        <v>340</v>
      </c>
      <c r="BS9" s="483">
        <v>348.33333333333331</v>
      </c>
      <c r="BT9" s="483">
        <v>393</v>
      </c>
      <c r="BU9" s="483">
        <v>403</v>
      </c>
      <c r="BV9" s="483">
        <v>402.5</v>
      </c>
      <c r="BW9" s="483">
        <v>355</v>
      </c>
      <c r="BX9" s="483">
        <v>387.5</v>
      </c>
      <c r="BY9" s="483">
        <v>387.5</v>
      </c>
      <c r="BZ9" s="483">
        <v>449</v>
      </c>
      <c r="CA9" s="483">
        <v>478.3333333333</v>
      </c>
      <c r="CB9" s="483">
        <v>505</v>
      </c>
      <c r="CC9" s="483">
        <v>559</v>
      </c>
      <c r="CD9" s="483">
        <v>540</v>
      </c>
      <c r="CE9" s="483">
        <v>495</v>
      </c>
      <c r="CF9" s="483">
        <v>472</v>
      </c>
      <c r="CG9" s="483">
        <v>476.875</v>
      </c>
      <c r="CH9" s="483">
        <v>470</v>
      </c>
      <c r="CI9" s="483">
        <v>470</v>
      </c>
      <c r="CJ9" s="483">
        <v>470</v>
      </c>
      <c r="CK9" s="483">
        <v>481.25</v>
      </c>
      <c r="CL9" s="483">
        <v>560</v>
      </c>
      <c r="CM9" s="483">
        <v>561.66666666670005</v>
      </c>
      <c r="CN9" s="483">
        <v>590.625</v>
      </c>
      <c r="CO9" s="483">
        <v>572</v>
      </c>
      <c r="CP9" s="483">
        <v>526.25</v>
      </c>
      <c r="CQ9" s="483">
        <v>535.5</v>
      </c>
      <c r="CR9" s="483">
        <v>556</v>
      </c>
      <c r="CS9" s="483">
        <v>565.25</v>
      </c>
      <c r="CT9" s="483">
        <v>583</v>
      </c>
      <c r="CU9" s="483">
        <v>635</v>
      </c>
      <c r="CV9" s="483">
        <v>677</v>
      </c>
      <c r="CW9" s="483">
        <v>720.625</v>
      </c>
      <c r="CX9" s="483">
        <v>837.5</v>
      </c>
      <c r="CY9" s="483">
        <v>891.875</v>
      </c>
      <c r="CZ9" s="483">
        <v>979</v>
      </c>
      <c r="DA9" s="483">
        <v>1002.5</v>
      </c>
      <c r="DB9" s="483">
        <v>1028.75</v>
      </c>
      <c r="DC9" s="483">
        <v>971</v>
      </c>
      <c r="DD9" s="483">
        <v>837.5</v>
      </c>
      <c r="DE9" s="375">
        <v>671</v>
      </c>
      <c r="DF9" s="375">
        <v>520</v>
      </c>
      <c r="DG9" s="375">
        <v>508.3333333333</v>
      </c>
      <c r="DH9" s="375">
        <v>569</v>
      </c>
      <c r="DI9" s="375">
        <v>542.5</v>
      </c>
      <c r="DJ9" s="375">
        <v>498.75</v>
      </c>
      <c r="DK9" s="375">
        <v>460</v>
      </c>
      <c r="DL9" s="375">
        <v>483</v>
      </c>
      <c r="DM9" s="375">
        <v>490</v>
      </c>
      <c r="DN9" s="375">
        <v>535</v>
      </c>
      <c r="DO9" s="375">
        <v>575</v>
      </c>
      <c r="DP9" s="375">
        <v>523.75</v>
      </c>
      <c r="DQ9" s="375">
        <v>474</v>
      </c>
      <c r="DR9" s="375">
        <v>496.25</v>
      </c>
      <c r="DS9" s="375">
        <v>517.5</v>
      </c>
      <c r="DT9" s="375">
        <v>550</v>
      </c>
      <c r="DU9" s="375">
        <v>545</v>
      </c>
      <c r="DV9" s="375">
        <v>616.875</v>
      </c>
      <c r="DW9" s="375">
        <v>696.875</v>
      </c>
      <c r="DX9" s="375">
        <v>669.375</v>
      </c>
      <c r="DY9" s="375">
        <v>610.625</v>
      </c>
      <c r="DZ9" s="375">
        <v>608</v>
      </c>
      <c r="EA9" s="375">
        <v>632.5</v>
      </c>
      <c r="EB9" s="375">
        <v>625</v>
      </c>
      <c r="EC9" s="375">
        <v>595.5</v>
      </c>
      <c r="ED9" s="375">
        <v>615.625</v>
      </c>
      <c r="EE9" s="375">
        <v>622.5</v>
      </c>
      <c r="EF9" s="375">
        <v>685</v>
      </c>
      <c r="EG9" s="375">
        <v>766.66666666670005</v>
      </c>
      <c r="EH9" s="375">
        <v>713.125</v>
      </c>
      <c r="EI9" s="375">
        <v>712.5</v>
      </c>
      <c r="EJ9" s="375">
        <v>702.5</v>
      </c>
      <c r="EK9" s="375">
        <v>692.5</v>
      </c>
      <c r="EL9" s="375">
        <v>688.5</v>
      </c>
      <c r="EM9" s="375">
        <v>704.375</v>
      </c>
      <c r="EN9" s="375">
        <v>704</v>
      </c>
      <c r="EO9" s="375">
        <v>651.25</v>
      </c>
      <c r="EP9" s="375">
        <v>605.625</v>
      </c>
      <c r="EQ9" s="375">
        <v>610</v>
      </c>
      <c r="ER9" s="375">
        <v>615</v>
      </c>
      <c r="ES9" s="375">
        <v>636.25</v>
      </c>
      <c r="ET9" s="375">
        <v>647.5</v>
      </c>
      <c r="EU9" s="375">
        <v>645.83000000000004</v>
      </c>
      <c r="EV9" s="375">
        <v>627.5</v>
      </c>
      <c r="EW9" s="375">
        <v>604</v>
      </c>
      <c r="EX9" s="375">
        <v>573.13</v>
      </c>
      <c r="EY9" s="375">
        <v>533.5</v>
      </c>
      <c r="EZ9" s="375">
        <v>510.63</v>
      </c>
      <c r="FA9" s="375">
        <v>532.5</v>
      </c>
      <c r="FB9" s="375">
        <v>540</v>
      </c>
      <c r="FC9" s="375">
        <v>546.88</v>
      </c>
      <c r="FD9" s="375">
        <v>586.88</v>
      </c>
      <c r="FE9" s="375">
        <v>610</v>
      </c>
      <c r="FF9" s="375">
        <v>593.5</v>
      </c>
      <c r="FG9" s="375">
        <v>551.88</v>
      </c>
      <c r="FH9" s="375">
        <v>523</v>
      </c>
      <c r="FI9" s="375">
        <v>501.88</v>
      </c>
      <c r="FJ9" s="375">
        <v>512.5</v>
      </c>
      <c r="FK9" s="375">
        <v>531</v>
      </c>
      <c r="FL9" s="375">
        <v>540.83000000000004</v>
      </c>
      <c r="FM9" s="375">
        <v>520.83000000000004</v>
      </c>
      <c r="FN9" s="375">
        <v>520.5</v>
      </c>
      <c r="FO9" s="375">
        <v>524.38</v>
      </c>
      <c r="FP9" s="375">
        <v>529</v>
      </c>
      <c r="FQ9" s="375">
        <v>527.5</v>
      </c>
      <c r="FR9" s="526">
        <v>518.75</v>
      </c>
      <c r="FS9" s="374">
        <v>520</v>
      </c>
      <c r="FT9" s="375">
        <v>511.5</v>
      </c>
      <c r="FU9" s="375">
        <v>505</v>
      </c>
      <c r="FV9" s="375">
        <v>505.63</v>
      </c>
      <c r="FW9" s="375">
        <v>505.5</v>
      </c>
      <c r="FX9" s="375">
        <v>492.5</v>
      </c>
      <c r="FY9" s="375">
        <v>479.58</v>
      </c>
      <c r="FZ9" s="375">
        <v>468.13</v>
      </c>
      <c r="GA9" s="375">
        <v>458.13</v>
      </c>
      <c r="GB9" s="375">
        <v>428.5</v>
      </c>
      <c r="GC9" s="375">
        <v>376.88</v>
      </c>
      <c r="GD9" s="375">
        <v>372.5</v>
      </c>
      <c r="GE9" s="375">
        <v>366.88</v>
      </c>
      <c r="GF9" s="375">
        <v>360.5</v>
      </c>
      <c r="GG9" s="375">
        <v>346.25</v>
      </c>
      <c r="GH9" s="375">
        <v>315.5</v>
      </c>
      <c r="GI9" s="375">
        <v>305</v>
      </c>
      <c r="GJ9" s="375">
        <v>285</v>
      </c>
      <c r="GK9" s="375">
        <v>269.5</v>
      </c>
      <c r="GL9" s="375">
        <v>261.16499999999996</v>
      </c>
      <c r="GM9" s="375">
        <v>259.77499999999998</v>
      </c>
      <c r="GN9" s="375">
        <v>272.35000000000002</v>
      </c>
      <c r="GO9" s="375">
        <v>280.40499999999997</v>
      </c>
      <c r="GP9" s="375">
        <v>345.68</v>
      </c>
      <c r="GQ9" s="375">
        <v>421.625</v>
      </c>
      <c r="GR9" s="375">
        <v>379.05</v>
      </c>
      <c r="GS9" s="375">
        <v>333</v>
      </c>
      <c r="GT9" s="375">
        <v>361.35500000000002</v>
      </c>
      <c r="GU9" s="375">
        <v>380.83</v>
      </c>
      <c r="GV9" s="375">
        <v>377.32500000000005</v>
      </c>
      <c r="GW9" s="375">
        <v>393.815</v>
      </c>
      <c r="GX9" s="375">
        <v>449.77</v>
      </c>
      <c r="GY9" s="375">
        <v>501.47500000000002</v>
      </c>
      <c r="GZ9" s="375">
        <v>497.14</v>
      </c>
      <c r="HA9" s="375">
        <v>501.41499999999996</v>
      </c>
      <c r="HB9" s="375">
        <v>494.02499999999998</v>
      </c>
      <c r="HC9" s="375">
        <v>428.40999999999997</v>
      </c>
      <c r="HD9" s="375">
        <v>426.3</v>
      </c>
      <c r="HE9" s="375">
        <v>444.29500000000002</v>
      </c>
      <c r="HF9" s="375">
        <v>493.07500000000005</v>
      </c>
      <c r="HG9" s="375">
        <v>543.17499999999995</v>
      </c>
      <c r="HH9" s="375">
        <v>575</v>
      </c>
      <c r="HI9" s="375">
        <v>550.72580645161293</v>
      </c>
      <c r="HJ9" s="375">
        <v>545.4</v>
      </c>
      <c r="HK9" s="375">
        <v>563.83870967741939</v>
      </c>
      <c r="HL9" s="375">
        <v>572.25806451612902</v>
      </c>
      <c r="HM9" s="375">
        <v>585.39285714285711</v>
      </c>
      <c r="HN9" s="375">
        <v>592.29032258064512</v>
      </c>
      <c r="HO9" s="375">
        <v>579.16666666666663</v>
      </c>
      <c r="HP9" s="375">
        <v>588.32258064516134</v>
      </c>
      <c r="HQ9" s="375">
        <v>592.56666666666672</v>
      </c>
      <c r="HR9" s="375">
        <v>579.24193548387098</v>
      </c>
      <c r="HS9" s="375">
        <v>573.9677419354839</v>
      </c>
      <c r="HT9" s="375">
        <v>570.6</v>
      </c>
      <c r="HU9" s="375">
        <v>550.41935483870964</v>
      </c>
      <c r="HV9" s="375">
        <v>507.23333333333335</v>
      </c>
      <c r="HW9" s="375">
        <v>480.25806451612902</v>
      </c>
      <c r="HX9" s="375">
        <v>485.36666666666667</v>
      </c>
      <c r="HY9" s="375">
        <v>507.92857142857144</v>
      </c>
      <c r="HZ9" s="375">
        <v>531.06451612903231</v>
      </c>
      <c r="IA9" s="375">
        <v>528.56666666666672</v>
      </c>
      <c r="IB9" s="375">
        <v>517.87096774193549</v>
      </c>
      <c r="IC9" s="375">
        <v>493.7</v>
      </c>
      <c r="ID9" s="375">
        <v>506.67741935483872</v>
      </c>
      <c r="IE9" s="375">
        <v>482.29032258064518</v>
      </c>
      <c r="IF9" s="375">
        <v>459.36666666666667</v>
      </c>
      <c r="IG9" s="375">
        <v>439.04545454545456</v>
      </c>
      <c r="IH9" s="375">
        <v>444</v>
      </c>
      <c r="II9" s="375">
        <v>470.38095238095241</v>
      </c>
      <c r="IJ9" s="375">
        <v>495.18181818181819</v>
      </c>
      <c r="IK9" s="375">
        <v>462.2</v>
      </c>
      <c r="IL9" s="375">
        <v>440.45454545454544</v>
      </c>
      <c r="IM9" s="375">
        <v>400.9</v>
      </c>
      <c r="IN9" s="375">
        <v>413.33333333333331</v>
      </c>
      <c r="IO9" s="375">
        <v>437.5</v>
      </c>
      <c r="IP9" s="375">
        <v>456.87</v>
      </c>
      <c r="IQ9" s="375">
        <v>501.3</v>
      </c>
      <c r="IR9" s="375">
        <v>511.05</v>
      </c>
      <c r="IS9" s="375">
        <v>511.44</v>
      </c>
      <c r="IT9" s="375">
        <v>550.57000000000005</v>
      </c>
      <c r="IU9" s="375">
        <v>643.32000000000005</v>
      </c>
      <c r="IV9" s="375">
        <v>661.1</v>
      </c>
      <c r="IW9" s="375">
        <v>662.6</v>
      </c>
      <c r="IX9" s="375">
        <v>733.13043478260875</v>
      </c>
      <c r="IY9" s="375">
        <v>873.8</v>
      </c>
      <c r="IZ9" s="375">
        <v>970.44444444444446</v>
      </c>
      <c r="JA9" s="375">
        <v>908.71428571428567</v>
      </c>
      <c r="JB9" s="375">
        <v>904.61904761904759</v>
      </c>
      <c r="JC9" s="375">
        <v>919.90476190476193</v>
      </c>
      <c r="JD9" s="375">
        <v>909.13636363636363</v>
      </c>
      <c r="JE9" s="375">
        <v>905.47619047619048</v>
      </c>
      <c r="JF9" s="375">
        <v>785.76190476190482</v>
      </c>
      <c r="JG9" s="375">
        <v>763.90909090909088</v>
      </c>
      <c r="JH9" s="375">
        <v>749.28571428571433</v>
      </c>
      <c r="JI9" s="375">
        <v>797.66666666666663</v>
      </c>
      <c r="JJ9" s="375">
        <v>854.82608695652175</v>
      </c>
      <c r="JK9" s="375">
        <v>852.95</v>
      </c>
      <c r="JL9" s="375">
        <v>762.6</v>
      </c>
      <c r="JM9" s="375">
        <v>714.27272727272725</v>
      </c>
      <c r="JN9" s="375">
        <v>622.90476190476193</v>
      </c>
      <c r="JO9" s="375">
        <v>597.18181818181813</v>
      </c>
      <c r="JP9" s="375">
        <v>576.4545454545455</v>
      </c>
      <c r="JQ9" s="375">
        <v>549.85</v>
      </c>
      <c r="JR9" s="375">
        <v>524.63636363636363</v>
      </c>
      <c r="JS9" s="375">
        <v>574.09523809523807</v>
      </c>
      <c r="JT9" s="375">
        <v>622</v>
      </c>
      <c r="JU9" s="375">
        <v>646.75</v>
      </c>
      <c r="JV9" s="375">
        <v>666.08695652173913</v>
      </c>
      <c r="JW9" s="375">
        <v>622.9473684210526</v>
      </c>
      <c r="JX9" s="375">
        <v>561.4545454545455</v>
      </c>
      <c r="JY9" s="375">
        <v>541.95000000000005</v>
      </c>
      <c r="JZ9" s="375">
        <v>549.71428571428567</v>
      </c>
      <c r="KA9" s="375">
        <v>553.43478260869563</v>
      </c>
      <c r="KB9" s="375">
        <v>536.75</v>
      </c>
      <c r="KC9" s="375">
        <v>526.0454545454545</v>
      </c>
      <c r="KD9" s="375">
        <v>542.04761904761904</v>
      </c>
      <c r="KE9" s="375">
        <v>559.54999999999995</v>
      </c>
      <c r="KF9" s="375">
        <v>559.63636363636363</v>
      </c>
      <c r="KG9" s="375">
        <v>549.95000000000005</v>
      </c>
      <c r="KH9" s="375">
        <v>526.9</v>
      </c>
      <c r="KI9" s="375">
        <v>519.33333333333337</v>
      </c>
      <c r="KJ9" s="375">
        <v>531.04761904761904</v>
      </c>
      <c r="KK9" s="375">
        <v>517.89473684210532</v>
      </c>
      <c r="KL9" s="376">
        <v>506</v>
      </c>
      <c r="KQ9" s="468"/>
    </row>
    <row r="10" spans="1:303" s="481" customFormat="1">
      <c r="A10" s="546" t="s">
        <v>252</v>
      </c>
      <c r="B10" s="533" t="s">
        <v>251</v>
      </c>
      <c r="C10" s="547" t="s">
        <v>2</v>
      </c>
      <c r="D10" s="548"/>
      <c r="E10" s="549"/>
      <c r="F10" s="549"/>
      <c r="G10" s="549"/>
      <c r="H10" s="549"/>
      <c r="I10" s="549"/>
      <c r="J10" s="549"/>
      <c r="K10" s="549"/>
      <c r="L10" s="549"/>
      <c r="M10" s="549"/>
      <c r="N10" s="549"/>
      <c r="O10" s="549"/>
      <c r="P10" s="549"/>
      <c r="Q10" s="549"/>
      <c r="R10" s="549"/>
      <c r="S10" s="549"/>
      <c r="T10" s="549"/>
      <c r="U10" s="549"/>
      <c r="V10" s="549"/>
      <c r="W10" s="549"/>
      <c r="X10" s="549"/>
      <c r="Y10" s="549"/>
      <c r="Z10" s="549"/>
      <c r="AA10" s="549"/>
      <c r="AB10" s="549"/>
      <c r="AC10" s="549"/>
      <c r="AD10" s="549"/>
      <c r="AE10" s="549"/>
      <c r="AF10" s="549"/>
      <c r="AG10" s="549"/>
      <c r="AH10" s="549"/>
      <c r="AI10" s="549"/>
      <c r="AJ10" s="549"/>
      <c r="AK10" s="549"/>
      <c r="AL10" s="549"/>
      <c r="AM10" s="549"/>
      <c r="AN10" s="549"/>
      <c r="AO10" s="549"/>
      <c r="AP10" s="549"/>
      <c r="AQ10" s="549"/>
      <c r="AR10" s="549"/>
      <c r="AS10" s="549"/>
      <c r="AT10" s="549"/>
      <c r="AU10" s="549"/>
      <c r="AV10" s="549"/>
      <c r="AW10" s="549"/>
      <c r="AX10" s="549"/>
      <c r="AY10" s="549"/>
      <c r="AZ10" s="549"/>
      <c r="BA10" s="549"/>
      <c r="BB10" s="549"/>
      <c r="BC10" s="549"/>
      <c r="BD10" s="549"/>
      <c r="BE10" s="549"/>
      <c r="BF10" s="549"/>
      <c r="BG10" s="549"/>
      <c r="BH10" s="549"/>
      <c r="BI10" s="549"/>
      <c r="BJ10" s="549"/>
      <c r="BK10" s="549"/>
      <c r="BL10" s="549"/>
      <c r="BM10" s="549"/>
      <c r="BN10" s="549"/>
      <c r="BO10" s="549"/>
      <c r="BP10" s="549"/>
      <c r="BQ10" s="549"/>
      <c r="BR10" s="549"/>
      <c r="BS10" s="549"/>
      <c r="BT10" s="549"/>
      <c r="BU10" s="549"/>
      <c r="BV10" s="549"/>
      <c r="BW10" s="549"/>
      <c r="BX10" s="549"/>
      <c r="BY10" s="549"/>
      <c r="BZ10" s="549"/>
      <c r="CA10" s="549"/>
      <c r="CB10" s="549"/>
      <c r="CC10" s="549"/>
      <c r="CD10" s="549"/>
      <c r="CE10" s="549"/>
      <c r="CF10" s="549"/>
      <c r="CG10" s="549"/>
      <c r="CH10" s="549"/>
      <c r="CI10" s="549"/>
      <c r="CJ10" s="549"/>
      <c r="CK10" s="549"/>
      <c r="CL10" s="549"/>
      <c r="CM10" s="549"/>
      <c r="CN10" s="549"/>
      <c r="CO10" s="549"/>
      <c r="CP10" s="549"/>
      <c r="CQ10" s="549"/>
      <c r="CR10" s="549"/>
      <c r="CS10" s="549"/>
      <c r="CT10" s="549"/>
      <c r="CU10" s="549"/>
      <c r="CV10" s="549"/>
      <c r="CW10" s="549"/>
      <c r="CX10" s="549"/>
      <c r="CY10" s="549"/>
      <c r="CZ10" s="549"/>
      <c r="DA10" s="549"/>
      <c r="DB10" s="549"/>
      <c r="DC10" s="549"/>
      <c r="DD10" s="549"/>
      <c r="DE10" s="540"/>
      <c r="DF10" s="540"/>
      <c r="DG10" s="540"/>
      <c r="DH10" s="540"/>
      <c r="DI10" s="540"/>
      <c r="DJ10" s="540"/>
      <c r="DK10" s="540"/>
      <c r="DL10" s="540"/>
      <c r="DM10" s="540"/>
      <c r="DN10" s="540"/>
      <c r="DO10" s="540"/>
      <c r="DP10" s="540"/>
      <c r="DQ10" s="540"/>
      <c r="DR10" s="540"/>
      <c r="DS10" s="540"/>
      <c r="DT10" s="540"/>
      <c r="DU10" s="540"/>
      <c r="DV10" s="540"/>
      <c r="DW10" s="540"/>
      <c r="DX10" s="540"/>
      <c r="DY10" s="540"/>
      <c r="DZ10" s="540"/>
      <c r="EA10" s="540"/>
      <c r="EB10" s="540"/>
      <c r="EC10" s="540"/>
      <c r="ED10" s="540"/>
      <c r="EE10" s="540"/>
      <c r="EF10" s="540"/>
      <c r="EG10" s="540"/>
      <c r="EH10" s="540"/>
      <c r="EI10" s="540"/>
      <c r="EJ10" s="540"/>
      <c r="EK10" s="540"/>
      <c r="EL10" s="540"/>
      <c r="EM10" s="540"/>
      <c r="EN10" s="540"/>
      <c r="EO10" s="540"/>
      <c r="EP10" s="540"/>
      <c r="EQ10" s="540"/>
      <c r="ER10" s="540"/>
      <c r="ES10" s="540"/>
      <c r="ET10" s="540"/>
      <c r="EU10" s="540"/>
      <c r="EV10" s="540"/>
      <c r="EW10" s="540"/>
      <c r="EX10" s="540"/>
      <c r="EY10" s="540"/>
      <c r="EZ10" s="540"/>
      <c r="FA10" s="540"/>
      <c r="FB10" s="540"/>
      <c r="FC10" s="540"/>
      <c r="FD10" s="540"/>
      <c r="FE10" s="540"/>
      <c r="FF10" s="540"/>
      <c r="FG10" s="540"/>
      <c r="FH10" s="540"/>
      <c r="FI10" s="540"/>
      <c r="FJ10" s="540"/>
      <c r="FK10" s="540"/>
      <c r="FL10" s="540"/>
      <c r="FM10" s="540"/>
      <c r="FN10" s="540"/>
      <c r="FO10" s="540"/>
      <c r="FP10" s="540"/>
      <c r="FQ10" s="540"/>
      <c r="FR10" s="550">
        <f t="shared" ref="FR10:HW10" si="302">FR11-FR9</f>
        <v>26.25</v>
      </c>
      <c r="FS10" s="551">
        <f>FS11-FS9</f>
        <v>30</v>
      </c>
      <c r="FT10" s="540">
        <f t="shared" si="302"/>
        <v>33.5</v>
      </c>
      <c r="FU10" s="540">
        <f t="shared" si="302"/>
        <v>30</v>
      </c>
      <c r="FV10" s="540">
        <f t="shared" si="302"/>
        <v>29.370000000000005</v>
      </c>
      <c r="FW10" s="540">
        <f t="shared" si="302"/>
        <v>29.5</v>
      </c>
      <c r="FX10" s="540">
        <f t="shared" si="302"/>
        <v>32.5</v>
      </c>
      <c r="FY10" s="540">
        <f t="shared" si="302"/>
        <v>40.420000000000016</v>
      </c>
      <c r="FZ10" s="540">
        <f t="shared" si="302"/>
        <v>21.870000000000005</v>
      </c>
      <c r="GA10" s="540">
        <f t="shared" si="302"/>
        <v>21.870000000000005</v>
      </c>
      <c r="GB10" s="540">
        <f t="shared" si="302"/>
        <v>41.5</v>
      </c>
      <c r="GC10" s="540">
        <f t="shared" si="302"/>
        <v>73.12</v>
      </c>
      <c r="GD10" s="540">
        <f t="shared" si="302"/>
        <v>47.5</v>
      </c>
      <c r="GE10" s="540">
        <f t="shared" si="302"/>
        <v>43.120000000000005</v>
      </c>
      <c r="GF10" s="540">
        <f t="shared" si="302"/>
        <v>44.5</v>
      </c>
      <c r="GG10" s="540">
        <f t="shared" si="302"/>
        <v>25.416666666666686</v>
      </c>
      <c r="GH10" s="540">
        <f t="shared" si="302"/>
        <v>20.5</v>
      </c>
      <c r="GI10" s="540">
        <f t="shared" si="302"/>
        <v>21.25</v>
      </c>
      <c r="GJ10" s="540">
        <f t="shared" si="302"/>
        <v>20.625</v>
      </c>
      <c r="GK10" s="540">
        <f t="shared" si="302"/>
        <v>20.5</v>
      </c>
      <c r="GL10" s="540">
        <f t="shared" si="302"/>
        <v>16.835000000000036</v>
      </c>
      <c r="GM10" s="540">
        <f t="shared" si="302"/>
        <v>8.2250000000000227</v>
      </c>
      <c r="GN10" s="540">
        <f t="shared" si="302"/>
        <v>24.317499999999995</v>
      </c>
      <c r="GO10" s="540">
        <f t="shared" si="302"/>
        <v>19.595000000000027</v>
      </c>
      <c r="GP10" s="540">
        <f t="shared" si="302"/>
        <v>72.319999999999993</v>
      </c>
      <c r="GQ10" s="540">
        <f t="shared" si="302"/>
        <v>23.375</v>
      </c>
      <c r="GR10" s="540">
        <f t="shared" si="302"/>
        <v>90.324999999999989</v>
      </c>
      <c r="GS10" s="540">
        <f t="shared" si="302"/>
        <v>112</v>
      </c>
      <c r="GT10" s="540">
        <f t="shared" si="302"/>
        <v>83.644999999999982</v>
      </c>
      <c r="GU10" s="540">
        <f t="shared" si="302"/>
        <v>29.170000000000016</v>
      </c>
      <c r="GV10" s="540">
        <f t="shared" si="302"/>
        <v>39.674999999999955</v>
      </c>
      <c r="GW10" s="540">
        <f t="shared" si="302"/>
        <v>17.851666666666688</v>
      </c>
      <c r="GX10" s="540">
        <f t="shared" si="302"/>
        <v>22.730000000000018</v>
      </c>
      <c r="GY10" s="540">
        <f t="shared" si="302"/>
        <v>23.524999999999977</v>
      </c>
      <c r="GZ10" s="540">
        <f t="shared" si="302"/>
        <v>31.193333333333385</v>
      </c>
      <c r="HA10" s="540">
        <f t="shared" si="302"/>
        <v>23.585000000000036</v>
      </c>
      <c r="HB10" s="540">
        <f t="shared" si="302"/>
        <v>31.975000000000023</v>
      </c>
      <c r="HC10" s="540">
        <f t="shared" si="302"/>
        <v>39.340000000000032</v>
      </c>
      <c r="HD10" s="540">
        <f t="shared" si="302"/>
        <v>31.199999999999989</v>
      </c>
      <c r="HE10" s="540">
        <f t="shared" si="302"/>
        <v>24.704999999999984</v>
      </c>
      <c r="HF10" s="540">
        <f t="shared" si="302"/>
        <v>18.174999999999955</v>
      </c>
      <c r="HG10" s="540">
        <f t="shared" si="302"/>
        <v>26.825000000000045</v>
      </c>
      <c r="HH10" s="540">
        <f t="shared" si="302"/>
        <v>25</v>
      </c>
      <c r="HI10" s="540">
        <f t="shared" si="302"/>
        <v>37.774193548387075</v>
      </c>
      <c r="HJ10" s="540">
        <f t="shared" si="302"/>
        <v>33.399999999999977</v>
      </c>
      <c r="HK10" s="540">
        <f t="shared" si="302"/>
        <v>37.411290322580612</v>
      </c>
      <c r="HL10" s="540">
        <f t="shared" si="302"/>
        <v>27.741935483870975</v>
      </c>
      <c r="HM10" s="540">
        <f t="shared" si="302"/>
        <v>22.10714285714289</v>
      </c>
      <c r="HN10" s="540">
        <f t="shared" si="302"/>
        <v>31.709677419354875</v>
      </c>
      <c r="HO10" s="540">
        <f t="shared" si="302"/>
        <v>30.083333333333371</v>
      </c>
      <c r="HP10" s="540">
        <f t="shared" si="302"/>
        <v>30.077419354838639</v>
      </c>
      <c r="HQ10" s="540">
        <f t="shared" si="302"/>
        <v>28.93333333333328</v>
      </c>
      <c r="HR10" s="540">
        <f t="shared" si="302"/>
        <v>28.508064516129025</v>
      </c>
      <c r="HS10" s="540">
        <f t="shared" si="302"/>
        <v>30.832258064516054</v>
      </c>
      <c r="HT10" s="540">
        <f t="shared" si="302"/>
        <v>28.399999999999977</v>
      </c>
      <c r="HU10" s="540">
        <f t="shared" si="302"/>
        <v>35.830645161290363</v>
      </c>
      <c r="HV10" s="540">
        <f t="shared" si="302"/>
        <v>30.366666666666674</v>
      </c>
      <c r="HW10" s="540">
        <f t="shared" si="302"/>
        <v>22.741935483870975</v>
      </c>
      <c r="HX10" s="540">
        <f>HX11-HX9</f>
        <v>25.833333333333314</v>
      </c>
      <c r="HY10" s="540">
        <f t="shared" ref="HY10:KJ10" si="303">HY11-HY9</f>
        <v>30.321428571428555</v>
      </c>
      <c r="HZ10" s="540">
        <f t="shared" si="303"/>
        <v>28.810483870967687</v>
      </c>
      <c r="IA10" s="540">
        <f t="shared" si="303"/>
        <v>31.18333333333328</v>
      </c>
      <c r="IB10" s="540">
        <f t="shared" si="303"/>
        <v>28.929032258064467</v>
      </c>
      <c r="IC10" s="540">
        <f t="shared" si="303"/>
        <v>28.550000000000011</v>
      </c>
      <c r="ID10" s="540">
        <f t="shared" si="303"/>
        <v>28.822580645161281</v>
      </c>
      <c r="IE10" s="540">
        <f t="shared" si="303"/>
        <v>33.509677419354773</v>
      </c>
      <c r="IF10" s="540">
        <f t="shared" si="303"/>
        <v>26.633333333333326</v>
      </c>
      <c r="IG10" s="540">
        <f t="shared" si="303"/>
        <v>26.354545454545416</v>
      </c>
      <c r="IH10" s="540">
        <f t="shared" si="303"/>
        <v>31.5</v>
      </c>
      <c r="II10" s="540">
        <f t="shared" si="303"/>
        <v>31.994047619047592</v>
      </c>
      <c r="IJ10" s="540">
        <f t="shared" si="303"/>
        <v>29.21818181818179</v>
      </c>
      <c r="IK10" s="540">
        <f t="shared" si="303"/>
        <v>44.800000000000011</v>
      </c>
      <c r="IL10" s="540">
        <f t="shared" si="303"/>
        <v>40.295454545454561</v>
      </c>
      <c r="IM10" s="540">
        <f t="shared" si="303"/>
        <v>31.300000000000011</v>
      </c>
      <c r="IN10" s="540">
        <f t="shared" si="303"/>
        <v>30.916666666666686</v>
      </c>
      <c r="IO10" s="540">
        <f t="shared" si="303"/>
        <v>24.75</v>
      </c>
      <c r="IP10" s="540">
        <f t="shared" si="303"/>
        <v>32.329999999999984</v>
      </c>
      <c r="IQ10" s="540">
        <f t="shared" si="303"/>
        <v>27.699999999999989</v>
      </c>
      <c r="IR10" s="540">
        <f t="shared" si="303"/>
        <v>34.949999999999989</v>
      </c>
      <c r="IS10" s="540">
        <f t="shared" si="303"/>
        <v>25.760000000000048</v>
      </c>
      <c r="IT10" s="540">
        <f t="shared" si="303"/>
        <v>19.92999999999995</v>
      </c>
      <c r="IU10" s="540">
        <f t="shared" si="303"/>
        <v>36.279999999999973</v>
      </c>
      <c r="IV10" s="540">
        <f t="shared" si="303"/>
        <v>23.899999999999977</v>
      </c>
      <c r="IW10" s="540">
        <f t="shared" si="303"/>
        <v>22.399999999999977</v>
      </c>
      <c r="IX10" s="540">
        <f t="shared" si="303"/>
        <v>31.369565217391255</v>
      </c>
      <c r="IY10" s="540">
        <f t="shared" si="303"/>
        <v>46.200000000000045</v>
      </c>
      <c r="IZ10" s="540">
        <f t="shared" si="303"/>
        <v>82.805555555555543</v>
      </c>
      <c r="JA10" s="540">
        <f t="shared" si="303"/>
        <v>76.285714285714334</v>
      </c>
      <c r="JB10" s="540">
        <f t="shared" si="303"/>
        <v>93.380952380952408</v>
      </c>
      <c r="JC10" s="540">
        <f t="shared" si="303"/>
        <v>118.34523809523807</v>
      </c>
      <c r="JD10" s="540">
        <f t="shared" si="303"/>
        <v>102.86363636363637</v>
      </c>
      <c r="JE10" s="540">
        <f t="shared" si="303"/>
        <v>98.273809523809518</v>
      </c>
      <c r="JF10" s="540">
        <f t="shared" si="303"/>
        <v>57.988095238095184</v>
      </c>
      <c r="JG10" s="540">
        <f t="shared" si="303"/>
        <v>41.090909090909122</v>
      </c>
      <c r="JH10" s="540">
        <f t="shared" si="303"/>
        <v>48.214285714285666</v>
      </c>
      <c r="JI10" s="540">
        <f t="shared" si="303"/>
        <v>48.583333333333371</v>
      </c>
      <c r="JJ10" s="540">
        <f t="shared" si="303"/>
        <v>58.173913043478251</v>
      </c>
      <c r="JK10" s="540">
        <f t="shared" si="303"/>
        <v>78.299999999999955</v>
      </c>
      <c r="JL10" s="540">
        <f t="shared" si="303"/>
        <v>84.899999999999977</v>
      </c>
      <c r="JM10" s="540">
        <f t="shared" si="303"/>
        <v>54.727272727272748</v>
      </c>
      <c r="JN10" s="540">
        <f t="shared" si="303"/>
        <v>30.345238095238074</v>
      </c>
      <c r="JO10" s="540">
        <f t="shared" si="303"/>
        <v>42.81818181818187</v>
      </c>
      <c r="JP10" s="540">
        <f t="shared" si="303"/>
        <v>40.545454545454504</v>
      </c>
      <c r="JQ10" s="540">
        <f t="shared" si="303"/>
        <v>63.899999999999977</v>
      </c>
      <c r="JR10" s="540">
        <f t="shared" si="303"/>
        <v>56.613636363636374</v>
      </c>
      <c r="JS10" s="540">
        <f t="shared" si="303"/>
        <v>39.904761904761926</v>
      </c>
      <c r="JT10" s="540">
        <f t="shared" si="303"/>
        <v>39.25</v>
      </c>
      <c r="JU10" s="540">
        <f t="shared" si="303"/>
        <v>44.5</v>
      </c>
      <c r="JV10" s="540">
        <f t="shared" si="303"/>
        <v>52.913043478260875</v>
      </c>
      <c r="JW10" s="540">
        <f t="shared" si="303"/>
        <v>64.552631578947398</v>
      </c>
      <c r="JX10" s="540">
        <f t="shared" si="303"/>
        <v>50.420454545454504</v>
      </c>
      <c r="JY10" s="540">
        <f t="shared" si="303"/>
        <v>59.049999999999955</v>
      </c>
      <c r="JZ10" s="540">
        <f t="shared" si="303"/>
        <v>67.785714285714334</v>
      </c>
      <c r="KA10" s="540">
        <f t="shared" si="303"/>
        <v>47.565217391304373</v>
      </c>
      <c r="KB10" s="540">
        <f t="shared" si="303"/>
        <v>42.625</v>
      </c>
      <c r="KC10" s="540">
        <f t="shared" si="303"/>
        <v>48.204545454545496</v>
      </c>
      <c r="KD10" s="540">
        <f t="shared" si="303"/>
        <v>55.35238095238094</v>
      </c>
      <c r="KE10" s="540">
        <f t="shared" si="303"/>
        <v>57.950000000000045</v>
      </c>
      <c r="KF10" s="540">
        <f t="shared" si="303"/>
        <v>56.613636363636374</v>
      </c>
      <c r="KG10" s="540">
        <f t="shared" si="303"/>
        <v>50.049999999999955</v>
      </c>
      <c r="KH10" s="540">
        <f t="shared" si="303"/>
        <v>53.100000000000023</v>
      </c>
      <c r="KI10" s="540">
        <f t="shared" si="303"/>
        <v>44.416666666666629</v>
      </c>
      <c r="KJ10" s="540">
        <f t="shared" si="303"/>
        <v>37.952380952380963</v>
      </c>
      <c r="KK10" s="540">
        <f t="shared" ref="KK10:KL10" si="304">KK11-KK9</f>
        <v>36.855263157894683</v>
      </c>
      <c r="KL10" s="595">
        <f t="shared" si="304"/>
        <v>40.75</v>
      </c>
      <c r="KQ10" s="468"/>
    </row>
    <row r="11" spans="1:303" s="487" customFormat="1">
      <c r="A11" s="519" t="s">
        <v>254</v>
      </c>
      <c r="B11" s="522" t="s">
        <v>248</v>
      </c>
      <c r="C11" s="522" t="s">
        <v>2</v>
      </c>
      <c r="D11" s="524"/>
      <c r="E11" s="483"/>
      <c r="F11" s="483"/>
      <c r="G11" s="483"/>
      <c r="H11" s="483"/>
      <c r="I11" s="483"/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483"/>
      <c r="AI11" s="483"/>
      <c r="AJ11" s="483"/>
      <c r="AK11" s="483"/>
      <c r="AL11" s="483"/>
      <c r="AM11" s="483"/>
      <c r="AN11" s="483"/>
      <c r="AO11" s="483"/>
      <c r="AP11" s="483"/>
      <c r="AQ11" s="483"/>
      <c r="AR11" s="483"/>
      <c r="AS11" s="483"/>
      <c r="AT11" s="483"/>
      <c r="AU11" s="483"/>
      <c r="AV11" s="483"/>
      <c r="AW11" s="483"/>
      <c r="AX11" s="483"/>
      <c r="AY11" s="483"/>
      <c r="AZ11" s="483"/>
      <c r="BA11" s="483"/>
      <c r="BB11" s="483"/>
      <c r="BC11" s="483"/>
      <c r="BD11" s="483"/>
      <c r="BE11" s="483"/>
      <c r="BF11" s="483"/>
      <c r="BG11" s="483"/>
      <c r="BH11" s="483"/>
      <c r="BI11" s="483"/>
      <c r="BJ11" s="483"/>
      <c r="BK11" s="483"/>
      <c r="BL11" s="483"/>
      <c r="BM11" s="483"/>
      <c r="BN11" s="483"/>
      <c r="BO11" s="483"/>
      <c r="BP11" s="483"/>
      <c r="BQ11" s="483"/>
      <c r="BR11" s="483"/>
      <c r="BS11" s="483"/>
      <c r="BT11" s="483"/>
      <c r="BU11" s="483"/>
      <c r="BV11" s="483"/>
      <c r="BW11" s="483"/>
      <c r="BX11" s="483"/>
      <c r="BY11" s="483"/>
      <c r="BZ11" s="483"/>
      <c r="CA11" s="483"/>
      <c r="CB11" s="483"/>
      <c r="CC11" s="483"/>
      <c r="CD11" s="483"/>
      <c r="CE11" s="483"/>
      <c r="CF11" s="483"/>
      <c r="CG11" s="483"/>
      <c r="CH11" s="483"/>
      <c r="CI11" s="483"/>
      <c r="CJ11" s="484"/>
      <c r="CK11" s="484"/>
      <c r="CL11" s="484"/>
      <c r="CM11" s="484"/>
      <c r="CN11" s="484"/>
      <c r="CO11" s="484"/>
      <c r="CP11" s="484"/>
      <c r="CQ11" s="484"/>
      <c r="CR11" s="484"/>
      <c r="CS11" s="484"/>
      <c r="CT11" s="484"/>
      <c r="CU11" s="484"/>
      <c r="CV11" s="484"/>
      <c r="CW11" s="484"/>
      <c r="CX11" s="484"/>
      <c r="CY11" s="484"/>
      <c r="CZ11" s="484"/>
      <c r="DA11" s="484"/>
      <c r="DB11" s="484"/>
      <c r="DC11" s="484"/>
      <c r="DD11" s="484"/>
      <c r="DE11" s="484"/>
      <c r="DF11" s="484"/>
      <c r="DG11" s="484"/>
      <c r="DH11" s="484"/>
      <c r="DI11" s="484"/>
      <c r="DJ11" s="484"/>
      <c r="DK11" s="484"/>
      <c r="DL11" s="484"/>
      <c r="DM11" s="484"/>
      <c r="DN11" s="484"/>
      <c r="DO11" s="484"/>
      <c r="DP11" s="484"/>
      <c r="DQ11" s="484"/>
      <c r="DR11" s="484"/>
      <c r="DS11" s="484"/>
      <c r="DT11" s="484"/>
      <c r="DU11" s="484"/>
      <c r="DV11" s="484"/>
      <c r="DW11" s="484"/>
      <c r="DX11" s="484"/>
      <c r="DY11" s="484"/>
      <c r="DZ11" s="484"/>
      <c r="EA11" s="484"/>
      <c r="EB11" s="484"/>
      <c r="EC11" s="484"/>
      <c r="ED11" s="484"/>
      <c r="EE11" s="484"/>
      <c r="EF11" s="484"/>
      <c r="EG11" s="484"/>
      <c r="EH11" s="484"/>
      <c r="EI11" s="484"/>
      <c r="EJ11" s="484"/>
      <c r="EK11" s="484"/>
      <c r="EL11" s="484"/>
      <c r="EM11" s="484"/>
      <c r="EN11" s="484"/>
      <c r="EO11" s="484"/>
      <c r="EP11" s="484"/>
      <c r="EQ11" s="484"/>
      <c r="ER11" s="484"/>
      <c r="ES11" s="484"/>
      <c r="ET11" s="484"/>
      <c r="EU11" s="484"/>
      <c r="EV11" s="484"/>
      <c r="EW11" s="484"/>
      <c r="EX11" s="484"/>
      <c r="EY11" s="484"/>
      <c r="EZ11" s="484"/>
      <c r="FA11" s="484"/>
      <c r="FB11" s="484"/>
      <c r="FC11" s="484"/>
      <c r="FD11" s="484"/>
      <c r="FE11" s="484"/>
      <c r="FF11" s="484"/>
      <c r="FG11" s="484"/>
      <c r="FH11" s="484"/>
      <c r="FI11" s="484"/>
      <c r="FJ11" s="484"/>
      <c r="FK11" s="484"/>
      <c r="FL11" s="484"/>
      <c r="FM11" s="484"/>
      <c r="FN11" s="484"/>
      <c r="FO11" s="484"/>
      <c r="FP11" s="484"/>
      <c r="FQ11" s="484"/>
      <c r="FR11" s="589">
        <v>545</v>
      </c>
      <c r="FS11" s="596">
        <v>550</v>
      </c>
      <c r="FT11" s="485">
        <v>545</v>
      </c>
      <c r="FU11" s="485">
        <v>535</v>
      </c>
      <c r="FV11" s="485">
        <v>535</v>
      </c>
      <c r="FW11" s="485">
        <v>535</v>
      </c>
      <c r="FX11" s="485">
        <v>525</v>
      </c>
      <c r="FY11" s="485">
        <v>520</v>
      </c>
      <c r="FZ11" s="485">
        <v>490</v>
      </c>
      <c r="GA11" s="485">
        <v>480</v>
      </c>
      <c r="GB11" s="485">
        <v>470</v>
      </c>
      <c r="GC11" s="485">
        <v>450</v>
      </c>
      <c r="GD11" s="485">
        <v>420</v>
      </c>
      <c r="GE11" s="485">
        <v>410</v>
      </c>
      <c r="GF11" s="485">
        <v>405</v>
      </c>
      <c r="GG11" s="484">
        <v>371.66666666666669</v>
      </c>
      <c r="GH11" s="484">
        <v>336</v>
      </c>
      <c r="GI11" s="484">
        <v>326.25</v>
      </c>
      <c r="GJ11" s="484">
        <v>305.625</v>
      </c>
      <c r="GK11" s="484">
        <v>290</v>
      </c>
      <c r="GL11" s="484">
        <v>278</v>
      </c>
      <c r="GM11" s="484">
        <v>268</v>
      </c>
      <c r="GN11" s="484">
        <v>296.66750000000002</v>
      </c>
      <c r="GO11" s="484">
        <v>300</v>
      </c>
      <c r="GP11" s="484">
        <v>418</v>
      </c>
      <c r="GQ11" s="484">
        <v>445</v>
      </c>
      <c r="GR11" s="484">
        <v>469.375</v>
      </c>
      <c r="GS11" s="484">
        <v>445</v>
      </c>
      <c r="GT11" s="484">
        <v>445</v>
      </c>
      <c r="GU11" s="484">
        <v>410</v>
      </c>
      <c r="GV11" s="484">
        <v>417</v>
      </c>
      <c r="GW11" s="484">
        <v>411.66666666666669</v>
      </c>
      <c r="GX11" s="484">
        <v>472.5</v>
      </c>
      <c r="GY11" s="484">
        <v>525</v>
      </c>
      <c r="GZ11" s="484">
        <v>528.33333333333337</v>
      </c>
      <c r="HA11" s="484">
        <v>525</v>
      </c>
      <c r="HB11" s="484">
        <v>526</v>
      </c>
      <c r="HC11" s="484">
        <v>467.75</v>
      </c>
      <c r="HD11" s="484">
        <v>457.5</v>
      </c>
      <c r="HE11" s="484">
        <v>469</v>
      </c>
      <c r="HF11" s="484">
        <v>511.25</v>
      </c>
      <c r="HG11" s="484">
        <v>570</v>
      </c>
      <c r="HH11" s="484">
        <v>600</v>
      </c>
      <c r="HI11" s="484">
        <v>588.5</v>
      </c>
      <c r="HJ11" s="484">
        <v>578.79999999999995</v>
      </c>
      <c r="HK11" s="484">
        <v>601.25</v>
      </c>
      <c r="HL11" s="484">
        <v>600</v>
      </c>
      <c r="HM11" s="484">
        <v>607.5</v>
      </c>
      <c r="HN11" s="484">
        <v>624</v>
      </c>
      <c r="HO11" s="484">
        <v>609.25</v>
      </c>
      <c r="HP11" s="484">
        <v>618.4</v>
      </c>
      <c r="HQ11" s="484">
        <v>621.5</v>
      </c>
      <c r="HR11" s="484">
        <v>607.75</v>
      </c>
      <c r="HS11" s="484">
        <v>604.79999999999995</v>
      </c>
      <c r="HT11" s="484">
        <v>599</v>
      </c>
      <c r="HU11" s="484">
        <v>586.25</v>
      </c>
      <c r="HV11" s="484">
        <v>537.6</v>
      </c>
      <c r="HW11" s="484">
        <v>503</v>
      </c>
      <c r="HX11" s="484">
        <v>511.2</v>
      </c>
      <c r="HY11" s="484">
        <v>538.25</v>
      </c>
      <c r="HZ11" s="484">
        <v>559.875</v>
      </c>
      <c r="IA11" s="484">
        <v>559.75</v>
      </c>
      <c r="IB11" s="484">
        <v>546.79999999999995</v>
      </c>
      <c r="IC11" s="484">
        <v>522.25</v>
      </c>
      <c r="ID11" s="484">
        <v>535.5</v>
      </c>
      <c r="IE11" s="484">
        <v>515.79999999999995</v>
      </c>
      <c r="IF11" s="484">
        <v>486</v>
      </c>
      <c r="IG11" s="484">
        <v>465.4</v>
      </c>
      <c r="IH11" s="484">
        <v>475.5</v>
      </c>
      <c r="II11" s="484">
        <v>502.375</v>
      </c>
      <c r="IJ11" s="484">
        <v>524.4</v>
      </c>
      <c r="IK11" s="484">
        <v>507</v>
      </c>
      <c r="IL11" s="484">
        <v>480.75</v>
      </c>
      <c r="IM11" s="484">
        <v>432.2</v>
      </c>
      <c r="IN11" s="484">
        <v>444.25</v>
      </c>
      <c r="IO11" s="484">
        <v>462.25</v>
      </c>
      <c r="IP11" s="484">
        <v>489.2</v>
      </c>
      <c r="IQ11" s="484">
        <v>529</v>
      </c>
      <c r="IR11" s="484">
        <v>546</v>
      </c>
      <c r="IS11" s="484">
        <v>537.20000000000005</v>
      </c>
      <c r="IT11" s="484">
        <v>570.5</v>
      </c>
      <c r="IU11" s="484">
        <v>679.6</v>
      </c>
      <c r="IV11" s="484">
        <v>685</v>
      </c>
      <c r="IW11" s="484">
        <v>685</v>
      </c>
      <c r="IX11" s="484">
        <v>764.5</v>
      </c>
      <c r="IY11" s="484">
        <v>920</v>
      </c>
      <c r="IZ11" s="484">
        <v>1053.25</v>
      </c>
      <c r="JA11" s="484">
        <v>985</v>
      </c>
      <c r="JB11" s="484">
        <v>998</v>
      </c>
      <c r="JC11" s="484">
        <v>1038.25</v>
      </c>
      <c r="JD11" s="484">
        <v>1012</v>
      </c>
      <c r="JE11" s="484">
        <v>1003.75</v>
      </c>
      <c r="JF11" s="484">
        <v>843.75</v>
      </c>
      <c r="JG11" s="484">
        <v>805</v>
      </c>
      <c r="JH11" s="484">
        <v>797.5</v>
      </c>
      <c r="JI11" s="484">
        <v>846.25</v>
      </c>
      <c r="JJ11" s="484">
        <v>913</v>
      </c>
      <c r="JK11" s="484">
        <v>931.25</v>
      </c>
      <c r="JL11" s="484">
        <v>847.5</v>
      </c>
      <c r="JM11" s="484">
        <v>769</v>
      </c>
      <c r="JN11" s="484">
        <v>653.25</v>
      </c>
      <c r="JO11" s="484">
        <v>640</v>
      </c>
      <c r="JP11" s="484">
        <v>617</v>
      </c>
      <c r="JQ11" s="484">
        <v>613.75</v>
      </c>
      <c r="JR11" s="484">
        <v>581.25</v>
      </c>
      <c r="JS11" s="484">
        <v>614</v>
      </c>
      <c r="JT11" s="484">
        <v>661.25</v>
      </c>
      <c r="JU11" s="484">
        <v>691.25</v>
      </c>
      <c r="JV11" s="484">
        <v>719</v>
      </c>
      <c r="JW11" s="484">
        <v>687.5</v>
      </c>
      <c r="JX11" s="484">
        <v>611.875</v>
      </c>
      <c r="JY11" s="484">
        <v>601</v>
      </c>
      <c r="JZ11" s="484">
        <v>617.5</v>
      </c>
      <c r="KA11" s="484">
        <v>601</v>
      </c>
      <c r="KB11" s="484">
        <v>579.375</v>
      </c>
      <c r="KC11" s="484">
        <v>574.25</v>
      </c>
      <c r="KD11" s="484">
        <v>597.4</v>
      </c>
      <c r="KE11" s="484">
        <v>617.5</v>
      </c>
      <c r="KF11" s="484">
        <v>616.25</v>
      </c>
      <c r="KG11" s="484">
        <v>600</v>
      </c>
      <c r="KH11" s="484">
        <v>580</v>
      </c>
      <c r="KI11" s="484">
        <v>563.75</v>
      </c>
      <c r="KJ11" s="484">
        <v>569</v>
      </c>
      <c r="KK11" s="484">
        <v>554.75</v>
      </c>
      <c r="KL11" s="486">
        <v>546.75</v>
      </c>
    </row>
    <row r="12" spans="1:303" s="487" customFormat="1" ht="13" thickBot="1">
      <c r="A12" s="520" t="s">
        <v>4</v>
      </c>
      <c r="B12" s="523" t="s">
        <v>171</v>
      </c>
      <c r="C12" s="523" t="s">
        <v>5</v>
      </c>
      <c r="D12" s="525">
        <v>43.55</v>
      </c>
      <c r="E12" s="518">
        <v>43.61</v>
      </c>
      <c r="F12" s="518">
        <v>43.59</v>
      </c>
      <c r="G12" s="518">
        <v>43.64</v>
      </c>
      <c r="H12" s="518">
        <v>43.99</v>
      </c>
      <c r="I12" s="518">
        <v>44.69</v>
      </c>
      <c r="J12" s="518">
        <v>44.78</v>
      </c>
      <c r="K12" s="518">
        <v>45.69</v>
      </c>
      <c r="L12" s="518">
        <v>45.89</v>
      </c>
      <c r="M12" s="518">
        <v>46.35</v>
      </c>
      <c r="N12" s="518">
        <v>46.78</v>
      </c>
      <c r="O12" s="518">
        <v>46.75</v>
      </c>
      <c r="P12" s="518">
        <v>46.55</v>
      </c>
      <c r="Q12" s="518">
        <v>46.52</v>
      </c>
      <c r="R12" s="518">
        <v>46.62</v>
      </c>
      <c r="S12" s="518">
        <v>46.79</v>
      </c>
      <c r="T12" s="518">
        <v>46.92</v>
      </c>
      <c r="U12" s="518">
        <v>47</v>
      </c>
      <c r="V12" s="518">
        <v>47.14</v>
      </c>
      <c r="W12" s="518">
        <v>47.13</v>
      </c>
      <c r="X12" s="518">
        <v>47.65</v>
      </c>
      <c r="Y12" s="518">
        <v>48.02</v>
      </c>
      <c r="Z12" s="518">
        <v>48</v>
      </c>
      <c r="AA12" s="518">
        <v>47.92</v>
      </c>
      <c r="AB12" s="518">
        <v>48.32</v>
      </c>
      <c r="AC12" s="518">
        <v>48.69</v>
      </c>
      <c r="AD12" s="518">
        <v>48.74</v>
      </c>
      <c r="AE12" s="518">
        <v>48.92</v>
      </c>
      <c r="AF12" s="518">
        <v>49</v>
      </c>
      <c r="AG12" s="518">
        <v>48.97</v>
      </c>
      <c r="AH12" s="518">
        <v>48.76</v>
      </c>
      <c r="AI12" s="518">
        <v>48.59</v>
      </c>
      <c r="AJ12" s="518">
        <v>48.44</v>
      </c>
      <c r="AK12" s="518">
        <v>48.37</v>
      </c>
      <c r="AL12" s="518">
        <v>48.26</v>
      </c>
      <c r="AM12" s="518">
        <v>48.14</v>
      </c>
      <c r="AN12" s="518">
        <v>47.93</v>
      </c>
      <c r="AO12" s="518">
        <v>47.74</v>
      </c>
      <c r="AP12" s="518">
        <v>47.64</v>
      </c>
      <c r="AQ12" s="518">
        <v>47.38</v>
      </c>
      <c r="AR12" s="518">
        <v>47.08</v>
      </c>
      <c r="AS12" s="518">
        <v>46.71</v>
      </c>
      <c r="AT12" s="518">
        <v>46.23</v>
      </c>
      <c r="AU12" s="518">
        <v>45.94</v>
      </c>
      <c r="AV12" s="518">
        <v>45.85</v>
      </c>
      <c r="AW12" s="518">
        <v>45.39</v>
      </c>
      <c r="AX12" s="518">
        <v>45.52</v>
      </c>
      <c r="AY12" s="518">
        <v>45.59</v>
      </c>
      <c r="AZ12" s="518">
        <v>45.46</v>
      </c>
      <c r="BA12" s="518">
        <v>45.27</v>
      </c>
      <c r="BB12" s="518">
        <v>45.01</v>
      </c>
      <c r="BC12" s="518">
        <v>43.93</v>
      </c>
      <c r="BD12" s="518">
        <v>45.26</v>
      </c>
      <c r="BE12" s="518">
        <v>45.52</v>
      </c>
      <c r="BF12" s="518">
        <v>46.04</v>
      </c>
      <c r="BG12" s="518">
        <v>46.34</v>
      </c>
      <c r="BH12" s="518">
        <v>46.1</v>
      </c>
      <c r="BI12" s="518">
        <v>45.78</v>
      </c>
      <c r="BJ12" s="518">
        <v>45.13</v>
      </c>
      <c r="BK12" s="518">
        <v>43.98</v>
      </c>
      <c r="BL12" s="518">
        <v>43.76</v>
      </c>
      <c r="BM12" s="518">
        <v>43.68</v>
      </c>
      <c r="BN12" s="518">
        <v>43.69</v>
      </c>
      <c r="BO12" s="518">
        <v>43.74</v>
      </c>
      <c r="BP12" s="518">
        <v>43.49</v>
      </c>
      <c r="BQ12" s="518">
        <v>43.59</v>
      </c>
      <c r="BR12" s="518">
        <v>43.54</v>
      </c>
      <c r="BS12" s="518">
        <v>43.63</v>
      </c>
      <c r="BT12" s="518">
        <v>43.92</v>
      </c>
      <c r="BU12" s="518">
        <v>44.82</v>
      </c>
      <c r="BV12" s="518">
        <v>45.73</v>
      </c>
      <c r="BW12" s="518">
        <v>45.65</v>
      </c>
      <c r="BX12" s="518">
        <v>44.4</v>
      </c>
      <c r="BY12" s="518">
        <v>44.33</v>
      </c>
      <c r="BZ12" s="518">
        <v>44.48</v>
      </c>
      <c r="CA12" s="518">
        <v>44.89</v>
      </c>
      <c r="CB12" s="518">
        <v>45.41</v>
      </c>
      <c r="CC12" s="518">
        <v>46.06</v>
      </c>
      <c r="CD12" s="518">
        <v>46.46</v>
      </c>
      <c r="CE12" s="518">
        <v>46.54</v>
      </c>
      <c r="CF12" s="518">
        <v>46.12</v>
      </c>
      <c r="CG12" s="518">
        <v>45.47</v>
      </c>
      <c r="CH12" s="518">
        <v>44.85</v>
      </c>
      <c r="CI12" s="518">
        <v>44.63</v>
      </c>
      <c r="CJ12" s="518">
        <v>44.33</v>
      </c>
      <c r="CK12" s="518">
        <v>44.16</v>
      </c>
      <c r="CL12" s="518">
        <v>44.03</v>
      </c>
      <c r="CM12" s="518">
        <v>42.15</v>
      </c>
      <c r="CN12" s="518">
        <v>40.78</v>
      </c>
      <c r="CO12" s="518">
        <v>40.770000000000003</v>
      </c>
      <c r="CP12" s="518">
        <v>40.42</v>
      </c>
      <c r="CQ12" s="518">
        <v>40.82</v>
      </c>
      <c r="CR12" s="518">
        <v>40.340000000000003</v>
      </c>
      <c r="CS12" s="518">
        <v>39.51</v>
      </c>
      <c r="CT12" s="518">
        <v>39.44</v>
      </c>
      <c r="CU12" s="518">
        <v>39.44</v>
      </c>
      <c r="CV12" s="518">
        <v>39.369999999999997</v>
      </c>
      <c r="CW12" s="518">
        <v>39.729999999999997</v>
      </c>
      <c r="CX12" s="518">
        <v>40.36</v>
      </c>
      <c r="CY12" s="518">
        <v>40.020000000000003</v>
      </c>
      <c r="CZ12" s="518">
        <v>42.13</v>
      </c>
      <c r="DA12" s="518">
        <v>42.82</v>
      </c>
      <c r="DB12" s="518">
        <v>42.84</v>
      </c>
      <c r="DC12" s="518">
        <v>42.94</v>
      </c>
      <c r="DD12" s="518">
        <v>45.56</v>
      </c>
      <c r="DE12" s="518">
        <v>48.66</v>
      </c>
      <c r="DF12" s="518">
        <v>49</v>
      </c>
      <c r="DG12" s="518">
        <v>48.64</v>
      </c>
      <c r="DH12" s="518">
        <v>48.83</v>
      </c>
      <c r="DI12" s="518">
        <v>49.26</v>
      </c>
      <c r="DJ12" s="518">
        <v>51.23</v>
      </c>
      <c r="DK12" s="518">
        <v>50.06</v>
      </c>
      <c r="DL12" s="518">
        <v>48.53</v>
      </c>
      <c r="DM12" s="518">
        <v>47.77</v>
      </c>
      <c r="DN12" s="518">
        <v>48.48</v>
      </c>
      <c r="DO12" s="518">
        <v>48.34</v>
      </c>
      <c r="DP12" s="518">
        <v>48.44</v>
      </c>
      <c r="DQ12" s="518">
        <v>46.72</v>
      </c>
      <c r="DR12" s="518">
        <v>46.57</v>
      </c>
      <c r="DS12" s="518">
        <v>46.63</v>
      </c>
      <c r="DT12" s="518">
        <v>45.96</v>
      </c>
      <c r="DU12" s="518">
        <v>46.33</v>
      </c>
      <c r="DV12" s="518">
        <v>45.5</v>
      </c>
      <c r="DW12" s="518">
        <v>44.5</v>
      </c>
      <c r="DX12" s="518">
        <v>45.8</v>
      </c>
      <c r="DY12" s="518">
        <v>46.56</v>
      </c>
      <c r="DZ12" s="518">
        <v>46.84</v>
      </c>
      <c r="EA12" s="518">
        <v>46.57</v>
      </c>
      <c r="EB12" s="518">
        <v>46.01</v>
      </c>
      <c r="EC12" s="518">
        <v>44.41</v>
      </c>
      <c r="ED12" s="518">
        <v>45.02</v>
      </c>
      <c r="EE12" s="518">
        <v>45.16</v>
      </c>
      <c r="EF12" s="518">
        <v>45.4</v>
      </c>
      <c r="EG12" s="518">
        <v>45.44</v>
      </c>
      <c r="EH12" s="518">
        <v>44.99</v>
      </c>
      <c r="EI12" s="518">
        <v>44.37</v>
      </c>
      <c r="EJ12" s="518">
        <v>44.9</v>
      </c>
      <c r="EK12" s="518">
        <v>44.85</v>
      </c>
      <c r="EL12" s="518">
        <v>44.42</v>
      </c>
      <c r="EM12" s="518">
        <v>45.28</v>
      </c>
      <c r="EN12" s="518">
        <v>47.64</v>
      </c>
      <c r="EO12" s="518">
        <v>49.26</v>
      </c>
      <c r="EP12" s="518">
        <v>50.84</v>
      </c>
      <c r="EQ12" s="518">
        <v>52.67</v>
      </c>
      <c r="ER12" s="518">
        <v>51.35</v>
      </c>
      <c r="ES12" s="518">
        <v>49.16</v>
      </c>
      <c r="ET12" s="518">
        <v>50.32</v>
      </c>
      <c r="EU12" s="518">
        <v>51.8</v>
      </c>
      <c r="EV12" s="518">
        <v>54.47</v>
      </c>
      <c r="EW12" s="518">
        <v>56.03</v>
      </c>
      <c r="EX12" s="518">
        <v>55.5</v>
      </c>
      <c r="EY12" s="518">
        <v>55.56</v>
      </c>
      <c r="EZ12" s="518">
        <v>54.61</v>
      </c>
      <c r="FA12" s="518">
        <v>53.02</v>
      </c>
      <c r="FB12" s="518">
        <v>54.78</v>
      </c>
      <c r="FC12" s="518">
        <v>54.65</v>
      </c>
      <c r="FD12" s="518">
        <v>54.32</v>
      </c>
      <c r="FE12" s="518">
        <v>53.77</v>
      </c>
      <c r="FF12" s="518">
        <v>54.4</v>
      </c>
      <c r="FG12" s="518">
        <v>54.38</v>
      </c>
      <c r="FH12" s="518">
        <v>55.01</v>
      </c>
      <c r="FI12" s="518">
        <v>58.4</v>
      </c>
      <c r="FJ12" s="518">
        <v>59.78</v>
      </c>
      <c r="FK12" s="518">
        <v>63.21</v>
      </c>
      <c r="FL12" s="518">
        <v>63.75</v>
      </c>
      <c r="FM12" s="518">
        <v>61.62</v>
      </c>
      <c r="FN12" s="518">
        <v>62.63</v>
      </c>
      <c r="FO12" s="518">
        <v>61.91</v>
      </c>
      <c r="FP12" s="518">
        <v>62.08</v>
      </c>
      <c r="FQ12" s="518">
        <v>62.25</v>
      </c>
      <c r="FR12" s="528">
        <v>61.01</v>
      </c>
      <c r="FS12" s="530">
        <v>60.36</v>
      </c>
      <c r="FT12" s="518">
        <v>59.31</v>
      </c>
      <c r="FU12" s="518">
        <v>59.73</v>
      </c>
      <c r="FV12" s="518">
        <v>60.06</v>
      </c>
      <c r="FW12" s="518">
        <v>60.9</v>
      </c>
      <c r="FX12" s="518">
        <v>60.86</v>
      </c>
      <c r="FY12" s="518">
        <v>61.34</v>
      </c>
      <c r="FZ12" s="518">
        <v>61.7</v>
      </c>
      <c r="GA12" s="518">
        <v>62.75</v>
      </c>
      <c r="GB12" s="518">
        <v>62.23</v>
      </c>
      <c r="GC12" s="518">
        <v>62.04</v>
      </c>
      <c r="GD12" s="518">
        <v>62.45</v>
      </c>
      <c r="GE12" s="518">
        <v>62.75</v>
      </c>
      <c r="GF12" s="518">
        <v>63.8</v>
      </c>
      <c r="GG12" s="518">
        <v>63.86</v>
      </c>
      <c r="GH12" s="518">
        <v>63.64</v>
      </c>
      <c r="GI12" s="518">
        <v>65.069999999999993</v>
      </c>
      <c r="GJ12" s="518">
        <v>66.22</v>
      </c>
      <c r="GK12" s="518">
        <v>65.06</v>
      </c>
      <c r="GL12" s="518">
        <v>66.12</v>
      </c>
      <c r="GM12" s="518">
        <v>66.599999999999994</v>
      </c>
      <c r="GN12" s="518">
        <v>67.25</v>
      </c>
      <c r="GO12" s="518">
        <v>68.239999999999995</v>
      </c>
      <c r="GP12" s="518">
        <v>67.02</v>
      </c>
      <c r="GQ12" s="518">
        <v>66.47</v>
      </c>
      <c r="GR12" s="518">
        <v>66.91</v>
      </c>
      <c r="GS12" s="518">
        <v>67.3</v>
      </c>
      <c r="GT12" s="518">
        <v>67.209999999999994</v>
      </c>
      <c r="GU12" s="518">
        <v>66.94</v>
      </c>
      <c r="GV12" s="518">
        <v>66.739999999999995</v>
      </c>
      <c r="GW12" s="518">
        <v>66.75</v>
      </c>
      <c r="GX12" s="518">
        <v>67.63</v>
      </c>
      <c r="GY12" s="518">
        <v>67.900000000000006</v>
      </c>
      <c r="GZ12" s="518">
        <v>68.08</v>
      </c>
      <c r="HA12" s="518">
        <v>67.08</v>
      </c>
      <c r="HB12" s="518">
        <v>65.92</v>
      </c>
      <c r="HC12" s="518">
        <v>64.510000000000005</v>
      </c>
      <c r="HD12" s="518">
        <v>64.42</v>
      </c>
      <c r="HE12" s="518">
        <v>64.44</v>
      </c>
      <c r="HF12" s="518">
        <v>64.459999999999994</v>
      </c>
      <c r="HG12" s="518">
        <v>63.97</v>
      </c>
      <c r="HH12" s="518">
        <v>64.44</v>
      </c>
      <c r="HI12" s="518">
        <v>65.08</v>
      </c>
      <c r="HJ12" s="518">
        <v>64.86</v>
      </c>
      <c r="HK12" s="518">
        <v>64.239999999999995</v>
      </c>
      <c r="HL12" s="518">
        <v>63.64</v>
      </c>
      <c r="HM12" s="518">
        <v>64.37</v>
      </c>
      <c r="HN12" s="518">
        <v>65.02</v>
      </c>
      <c r="HO12" s="518">
        <v>65.64</v>
      </c>
      <c r="HP12" s="518">
        <v>67.540000000000006</v>
      </c>
      <c r="HQ12" s="518">
        <v>67.790000000000006</v>
      </c>
      <c r="HR12" s="518">
        <v>68.69</v>
      </c>
      <c r="HS12" s="518">
        <v>69.55</v>
      </c>
      <c r="HT12" s="518">
        <v>72.22</v>
      </c>
      <c r="HU12" s="518">
        <v>73.63</v>
      </c>
      <c r="HV12" s="518">
        <v>71.849999999999994</v>
      </c>
      <c r="HW12" s="518">
        <v>70.73</v>
      </c>
      <c r="HX12" s="518">
        <v>70.73</v>
      </c>
      <c r="HY12" s="518">
        <v>71.22</v>
      </c>
      <c r="HZ12" s="518">
        <v>69.48</v>
      </c>
      <c r="IA12" s="518">
        <v>69.430000000000007</v>
      </c>
      <c r="IB12" s="518">
        <v>69.77</v>
      </c>
      <c r="IC12" s="518">
        <v>69.44</v>
      </c>
      <c r="ID12" s="518">
        <v>68.81</v>
      </c>
      <c r="IE12" s="518">
        <v>71.150000000000006</v>
      </c>
      <c r="IF12" s="518">
        <v>71.33</v>
      </c>
      <c r="IG12" s="518">
        <v>71.040000000000006</v>
      </c>
      <c r="IH12" s="518">
        <v>71.45</v>
      </c>
      <c r="II12" s="518">
        <v>71.19</v>
      </c>
      <c r="IJ12" s="518">
        <v>71.31</v>
      </c>
      <c r="IK12" s="518">
        <v>71.489999999999995</v>
      </c>
      <c r="IL12" s="518">
        <v>74.349999999999994</v>
      </c>
      <c r="IM12" s="518">
        <v>76.239999999999995</v>
      </c>
      <c r="IN12" s="518">
        <v>75.66</v>
      </c>
      <c r="IO12" s="518">
        <v>75.73</v>
      </c>
      <c r="IP12" s="518">
        <v>74.989999999999995</v>
      </c>
      <c r="IQ12" s="518">
        <v>74.67</v>
      </c>
      <c r="IR12" s="518">
        <v>73.48</v>
      </c>
      <c r="IS12" s="518">
        <v>73.459999999999994</v>
      </c>
      <c r="IT12" s="518">
        <v>74.22</v>
      </c>
      <c r="IU12" s="518">
        <v>73.59</v>
      </c>
      <c r="IV12" s="518">
        <v>73.11</v>
      </c>
      <c r="IW12" s="518">
        <v>72.760000000000005</v>
      </c>
      <c r="IX12" s="518">
        <v>72.790000000000006</v>
      </c>
      <c r="IY12" s="518">
        <v>74.47</v>
      </c>
      <c r="IZ12" s="518">
        <v>73.27</v>
      </c>
      <c r="JA12" s="518">
        <v>73.56</v>
      </c>
      <c r="JB12" s="518">
        <v>74.53</v>
      </c>
      <c r="JC12" s="518">
        <v>74.180000000000007</v>
      </c>
      <c r="JD12" s="518">
        <v>73.56</v>
      </c>
      <c r="JE12" s="518">
        <v>74.94</v>
      </c>
      <c r="JF12" s="518">
        <v>74.510000000000005</v>
      </c>
      <c r="JG12" s="518">
        <v>75.37</v>
      </c>
      <c r="JH12" s="518">
        <v>74.44</v>
      </c>
      <c r="JI12" s="518">
        <v>74.989999999999995</v>
      </c>
      <c r="JJ12" s="518">
        <v>76.239999999999995</v>
      </c>
      <c r="JK12" s="518">
        <v>76.150000000000006</v>
      </c>
      <c r="JL12" s="518">
        <v>77.319999999999993</v>
      </c>
      <c r="JM12" s="518">
        <v>78.069999999999993</v>
      </c>
      <c r="JN12" s="518">
        <v>79.599999999999994</v>
      </c>
      <c r="JO12" s="518">
        <v>79.55</v>
      </c>
      <c r="JP12" s="518">
        <v>80.23</v>
      </c>
      <c r="JQ12" s="518">
        <v>82.39</v>
      </c>
      <c r="JR12" s="518">
        <v>81.81</v>
      </c>
      <c r="JS12" s="518">
        <v>82.46</v>
      </c>
      <c r="JT12" s="518">
        <v>81.900000000000006</v>
      </c>
      <c r="JU12" s="518">
        <v>82.61</v>
      </c>
      <c r="JV12" s="518">
        <v>82.31</v>
      </c>
      <c r="JW12" s="518">
        <v>82.02</v>
      </c>
      <c r="JX12" s="518">
        <v>82.32</v>
      </c>
      <c r="JY12" s="518">
        <v>82.23</v>
      </c>
      <c r="JZ12" s="518">
        <v>82.15</v>
      </c>
      <c r="KA12" s="518">
        <v>82.79</v>
      </c>
      <c r="KB12" s="518">
        <v>83.05</v>
      </c>
      <c r="KC12" s="518">
        <v>83.23</v>
      </c>
      <c r="KD12" s="518">
        <v>83.3</v>
      </c>
      <c r="KE12" s="518">
        <v>83.28</v>
      </c>
      <c r="KF12" s="518">
        <v>83.12</v>
      </c>
      <c r="KG12" s="518">
        <v>82.97</v>
      </c>
      <c r="KH12" s="518">
        <v>82.99</v>
      </c>
      <c r="KI12" s="518">
        <v>83.4</v>
      </c>
      <c r="KJ12" s="518">
        <v>83.39</v>
      </c>
      <c r="KK12" s="518">
        <v>83.47</v>
      </c>
      <c r="KL12" s="531">
        <v>83.572105263157908</v>
      </c>
    </row>
    <row r="13" spans="1:303" ht="13" thickBot="1"/>
    <row r="14" spans="1:303" ht="13.5" thickBot="1">
      <c r="A14" s="601" t="s">
        <v>175</v>
      </c>
      <c r="B14" s="433" t="s">
        <v>7</v>
      </c>
      <c r="C14" s="569" t="s">
        <v>1</v>
      </c>
      <c r="D14" s="570">
        <f>D1</f>
        <v>36526</v>
      </c>
      <c r="E14" s="571">
        <f t="shared" ref="E14:BP14" si="305">E1</f>
        <v>36557</v>
      </c>
      <c r="F14" s="571">
        <f t="shared" si="305"/>
        <v>36586</v>
      </c>
      <c r="G14" s="571">
        <f t="shared" si="305"/>
        <v>36617</v>
      </c>
      <c r="H14" s="571">
        <f t="shared" si="305"/>
        <v>36647</v>
      </c>
      <c r="I14" s="571">
        <f t="shared" si="305"/>
        <v>36678</v>
      </c>
      <c r="J14" s="571">
        <f t="shared" si="305"/>
        <v>36708</v>
      </c>
      <c r="K14" s="571">
        <f t="shared" si="305"/>
        <v>36739</v>
      </c>
      <c r="L14" s="571">
        <f t="shared" si="305"/>
        <v>36770</v>
      </c>
      <c r="M14" s="571">
        <f t="shared" si="305"/>
        <v>36800</v>
      </c>
      <c r="N14" s="571">
        <f t="shared" si="305"/>
        <v>36831</v>
      </c>
      <c r="O14" s="571">
        <f t="shared" si="305"/>
        <v>36861</v>
      </c>
      <c r="P14" s="571">
        <f t="shared" si="305"/>
        <v>36892</v>
      </c>
      <c r="Q14" s="571">
        <f t="shared" si="305"/>
        <v>36923</v>
      </c>
      <c r="R14" s="571">
        <f t="shared" si="305"/>
        <v>36951</v>
      </c>
      <c r="S14" s="571">
        <f t="shared" si="305"/>
        <v>36982</v>
      </c>
      <c r="T14" s="571">
        <f t="shared" si="305"/>
        <v>37012</v>
      </c>
      <c r="U14" s="571">
        <f t="shared" si="305"/>
        <v>37043</v>
      </c>
      <c r="V14" s="571">
        <f t="shared" si="305"/>
        <v>37073</v>
      </c>
      <c r="W14" s="571">
        <f t="shared" si="305"/>
        <v>37104</v>
      </c>
      <c r="X14" s="571">
        <f t="shared" si="305"/>
        <v>37135</v>
      </c>
      <c r="Y14" s="571">
        <f t="shared" si="305"/>
        <v>37165</v>
      </c>
      <c r="Z14" s="571">
        <f t="shared" si="305"/>
        <v>37196</v>
      </c>
      <c r="AA14" s="571">
        <f t="shared" si="305"/>
        <v>37226</v>
      </c>
      <c r="AB14" s="571">
        <f t="shared" si="305"/>
        <v>37257</v>
      </c>
      <c r="AC14" s="571">
        <f t="shared" si="305"/>
        <v>37288</v>
      </c>
      <c r="AD14" s="571">
        <f t="shared" si="305"/>
        <v>37316</v>
      </c>
      <c r="AE14" s="571">
        <f t="shared" si="305"/>
        <v>37347</v>
      </c>
      <c r="AF14" s="571">
        <f t="shared" si="305"/>
        <v>37377</v>
      </c>
      <c r="AG14" s="571">
        <f t="shared" si="305"/>
        <v>37408</v>
      </c>
      <c r="AH14" s="571">
        <f t="shared" si="305"/>
        <v>37438</v>
      </c>
      <c r="AI14" s="571">
        <f t="shared" si="305"/>
        <v>37469</v>
      </c>
      <c r="AJ14" s="571">
        <f t="shared" si="305"/>
        <v>37500</v>
      </c>
      <c r="AK14" s="571">
        <f t="shared" si="305"/>
        <v>37530</v>
      </c>
      <c r="AL14" s="571">
        <f t="shared" si="305"/>
        <v>37561</v>
      </c>
      <c r="AM14" s="571">
        <f t="shared" si="305"/>
        <v>37591</v>
      </c>
      <c r="AN14" s="571">
        <f t="shared" si="305"/>
        <v>37622</v>
      </c>
      <c r="AO14" s="571">
        <f t="shared" si="305"/>
        <v>37653</v>
      </c>
      <c r="AP14" s="571">
        <f t="shared" si="305"/>
        <v>37681</v>
      </c>
      <c r="AQ14" s="571">
        <f t="shared" si="305"/>
        <v>37712</v>
      </c>
      <c r="AR14" s="571">
        <f t="shared" si="305"/>
        <v>37742</v>
      </c>
      <c r="AS14" s="571">
        <f t="shared" si="305"/>
        <v>37773</v>
      </c>
      <c r="AT14" s="571">
        <f t="shared" si="305"/>
        <v>37803</v>
      </c>
      <c r="AU14" s="571">
        <f t="shared" si="305"/>
        <v>37834</v>
      </c>
      <c r="AV14" s="571">
        <f t="shared" si="305"/>
        <v>37865</v>
      </c>
      <c r="AW14" s="571">
        <f t="shared" si="305"/>
        <v>37895</v>
      </c>
      <c r="AX14" s="571">
        <f t="shared" si="305"/>
        <v>37926</v>
      </c>
      <c r="AY14" s="571">
        <f t="shared" si="305"/>
        <v>37956</v>
      </c>
      <c r="AZ14" s="571">
        <f t="shared" si="305"/>
        <v>37987</v>
      </c>
      <c r="BA14" s="571">
        <f t="shared" si="305"/>
        <v>38018</v>
      </c>
      <c r="BB14" s="571">
        <f t="shared" si="305"/>
        <v>38047</v>
      </c>
      <c r="BC14" s="571">
        <f t="shared" si="305"/>
        <v>38078</v>
      </c>
      <c r="BD14" s="571">
        <f t="shared" si="305"/>
        <v>38108</v>
      </c>
      <c r="BE14" s="571">
        <f t="shared" si="305"/>
        <v>38139</v>
      </c>
      <c r="BF14" s="571">
        <f t="shared" si="305"/>
        <v>38169</v>
      </c>
      <c r="BG14" s="571">
        <f t="shared" si="305"/>
        <v>38200</v>
      </c>
      <c r="BH14" s="571">
        <f t="shared" si="305"/>
        <v>38231</v>
      </c>
      <c r="BI14" s="571">
        <f t="shared" si="305"/>
        <v>38261</v>
      </c>
      <c r="BJ14" s="571">
        <f t="shared" si="305"/>
        <v>38292</v>
      </c>
      <c r="BK14" s="571">
        <f t="shared" si="305"/>
        <v>38322</v>
      </c>
      <c r="BL14" s="571">
        <f t="shared" si="305"/>
        <v>38353</v>
      </c>
      <c r="BM14" s="571">
        <f t="shared" si="305"/>
        <v>38384</v>
      </c>
      <c r="BN14" s="571">
        <f t="shared" si="305"/>
        <v>38412</v>
      </c>
      <c r="BO14" s="571">
        <f t="shared" si="305"/>
        <v>38443</v>
      </c>
      <c r="BP14" s="571">
        <f t="shared" si="305"/>
        <v>38473</v>
      </c>
      <c r="BQ14" s="571">
        <f t="shared" ref="BQ14:EB14" si="306">BQ1</f>
        <v>38504</v>
      </c>
      <c r="BR14" s="571">
        <f t="shared" si="306"/>
        <v>38534</v>
      </c>
      <c r="BS14" s="571">
        <f t="shared" si="306"/>
        <v>38565</v>
      </c>
      <c r="BT14" s="571">
        <f t="shared" si="306"/>
        <v>38596</v>
      </c>
      <c r="BU14" s="571">
        <f t="shared" si="306"/>
        <v>38626</v>
      </c>
      <c r="BV14" s="571">
        <f t="shared" si="306"/>
        <v>38657</v>
      </c>
      <c r="BW14" s="571">
        <f t="shared" si="306"/>
        <v>38687</v>
      </c>
      <c r="BX14" s="571">
        <f t="shared" si="306"/>
        <v>38718</v>
      </c>
      <c r="BY14" s="571">
        <f t="shared" si="306"/>
        <v>38749</v>
      </c>
      <c r="BZ14" s="571">
        <f t="shared" si="306"/>
        <v>38777</v>
      </c>
      <c r="CA14" s="571">
        <f t="shared" si="306"/>
        <v>38808</v>
      </c>
      <c r="CB14" s="571">
        <f t="shared" si="306"/>
        <v>38838</v>
      </c>
      <c r="CC14" s="571">
        <f t="shared" si="306"/>
        <v>38869</v>
      </c>
      <c r="CD14" s="571">
        <f t="shared" si="306"/>
        <v>38899</v>
      </c>
      <c r="CE14" s="571">
        <f t="shared" si="306"/>
        <v>38930</v>
      </c>
      <c r="CF14" s="571">
        <f t="shared" si="306"/>
        <v>38961</v>
      </c>
      <c r="CG14" s="571">
        <f t="shared" si="306"/>
        <v>38991</v>
      </c>
      <c r="CH14" s="571">
        <f t="shared" si="306"/>
        <v>39022</v>
      </c>
      <c r="CI14" s="571">
        <f t="shared" si="306"/>
        <v>39052</v>
      </c>
      <c r="CJ14" s="571">
        <f t="shared" si="306"/>
        <v>39083</v>
      </c>
      <c r="CK14" s="571">
        <f t="shared" si="306"/>
        <v>39114</v>
      </c>
      <c r="CL14" s="571">
        <f t="shared" si="306"/>
        <v>39142</v>
      </c>
      <c r="CM14" s="571">
        <f t="shared" si="306"/>
        <v>39173</v>
      </c>
      <c r="CN14" s="571">
        <f t="shared" si="306"/>
        <v>39203</v>
      </c>
      <c r="CO14" s="571">
        <f t="shared" si="306"/>
        <v>39234</v>
      </c>
      <c r="CP14" s="571">
        <f t="shared" si="306"/>
        <v>39264</v>
      </c>
      <c r="CQ14" s="571">
        <f t="shared" si="306"/>
        <v>39295</v>
      </c>
      <c r="CR14" s="571">
        <f t="shared" si="306"/>
        <v>39326</v>
      </c>
      <c r="CS14" s="571">
        <f t="shared" si="306"/>
        <v>39356</v>
      </c>
      <c r="CT14" s="571">
        <f t="shared" si="306"/>
        <v>39387</v>
      </c>
      <c r="CU14" s="571">
        <f t="shared" si="306"/>
        <v>39417</v>
      </c>
      <c r="CV14" s="571">
        <f t="shared" si="306"/>
        <v>39448</v>
      </c>
      <c r="CW14" s="571">
        <f t="shared" si="306"/>
        <v>39479</v>
      </c>
      <c r="CX14" s="571">
        <f t="shared" si="306"/>
        <v>39508</v>
      </c>
      <c r="CY14" s="571">
        <f t="shared" si="306"/>
        <v>39539</v>
      </c>
      <c r="CZ14" s="571">
        <f t="shared" si="306"/>
        <v>39569</v>
      </c>
      <c r="DA14" s="571">
        <f t="shared" si="306"/>
        <v>39600</v>
      </c>
      <c r="DB14" s="571">
        <f t="shared" si="306"/>
        <v>39630</v>
      </c>
      <c r="DC14" s="571">
        <f t="shared" si="306"/>
        <v>39661</v>
      </c>
      <c r="DD14" s="571">
        <f t="shared" si="306"/>
        <v>39692</v>
      </c>
      <c r="DE14" s="571">
        <f t="shared" si="306"/>
        <v>39722</v>
      </c>
      <c r="DF14" s="571">
        <f t="shared" si="306"/>
        <v>39753</v>
      </c>
      <c r="DG14" s="571">
        <f t="shared" si="306"/>
        <v>39783</v>
      </c>
      <c r="DH14" s="571">
        <f t="shared" si="306"/>
        <v>39814</v>
      </c>
      <c r="DI14" s="571">
        <f t="shared" si="306"/>
        <v>39845</v>
      </c>
      <c r="DJ14" s="571">
        <f t="shared" si="306"/>
        <v>39873</v>
      </c>
      <c r="DK14" s="571">
        <f t="shared" si="306"/>
        <v>39904</v>
      </c>
      <c r="DL14" s="571">
        <f t="shared" si="306"/>
        <v>39934</v>
      </c>
      <c r="DM14" s="571">
        <f t="shared" si="306"/>
        <v>39965</v>
      </c>
      <c r="DN14" s="571">
        <f t="shared" si="306"/>
        <v>39995</v>
      </c>
      <c r="DO14" s="571">
        <f t="shared" si="306"/>
        <v>40026</v>
      </c>
      <c r="DP14" s="571">
        <f t="shared" si="306"/>
        <v>40057</v>
      </c>
      <c r="DQ14" s="571">
        <f t="shared" si="306"/>
        <v>40087</v>
      </c>
      <c r="DR14" s="571">
        <f t="shared" si="306"/>
        <v>40118</v>
      </c>
      <c r="DS14" s="571">
        <f t="shared" si="306"/>
        <v>40148</v>
      </c>
      <c r="DT14" s="571">
        <f t="shared" si="306"/>
        <v>40179</v>
      </c>
      <c r="DU14" s="571">
        <f t="shared" si="306"/>
        <v>40210</v>
      </c>
      <c r="DV14" s="571">
        <f t="shared" si="306"/>
        <v>40238</v>
      </c>
      <c r="DW14" s="571">
        <f t="shared" si="306"/>
        <v>40269</v>
      </c>
      <c r="DX14" s="571">
        <f t="shared" si="306"/>
        <v>40299</v>
      </c>
      <c r="DY14" s="571">
        <f t="shared" si="306"/>
        <v>40330</v>
      </c>
      <c r="DZ14" s="571">
        <f t="shared" si="306"/>
        <v>40360</v>
      </c>
      <c r="EA14" s="571">
        <f t="shared" si="306"/>
        <v>40391</v>
      </c>
      <c r="EB14" s="571">
        <f t="shared" si="306"/>
        <v>40422</v>
      </c>
      <c r="EC14" s="571">
        <f t="shared" ref="EC14:GN14" si="307">EC1</f>
        <v>40452</v>
      </c>
      <c r="ED14" s="571">
        <f t="shared" si="307"/>
        <v>40483</v>
      </c>
      <c r="EE14" s="571">
        <f t="shared" si="307"/>
        <v>40513</v>
      </c>
      <c r="EF14" s="571">
        <f t="shared" si="307"/>
        <v>40544</v>
      </c>
      <c r="EG14" s="571">
        <f t="shared" si="307"/>
        <v>40575</v>
      </c>
      <c r="EH14" s="571">
        <f t="shared" si="307"/>
        <v>40603</v>
      </c>
      <c r="EI14" s="571">
        <f t="shared" si="307"/>
        <v>40634</v>
      </c>
      <c r="EJ14" s="571">
        <f t="shared" si="307"/>
        <v>40664</v>
      </c>
      <c r="EK14" s="571">
        <f t="shared" si="307"/>
        <v>40695</v>
      </c>
      <c r="EL14" s="571">
        <f t="shared" si="307"/>
        <v>40725</v>
      </c>
      <c r="EM14" s="571">
        <f t="shared" si="307"/>
        <v>40756</v>
      </c>
      <c r="EN14" s="571">
        <f t="shared" si="307"/>
        <v>40787</v>
      </c>
      <c r="EO14" s="571">
        <f t="shared" si="307"/>
        <v>40817</v>
      </c>
      <c r="EP14" s="571">
        <f t="shared" si="307"/>
        <v>40848</v>
      </c>
      <c r="EQ14" s="571">
        <f t="shared" si="307"/>
        <v>40878</v>
      </c>
      <c r="ER14" s="571">
        <f t="shared" si="307"/>
        <v>40909</v>
      </c>
      <c r="ES14" s="571">
        <f t="shared" si="307"/>
        <v>40940</v>
      </c>
      <c r="ET14" s="571">
        <f t="shared" si="307"/>
        <v>40969</v>
      </c>
      <c r="EU14" s="571">
        <f t="shared" si="307"/>
        <v>41000</v>
      </c>
      <c r="EV14" s="571">
        <f t="shared" si="307"/>
        <v>41030</v>
      </c>
      <c r="EW14" s="571">
        <f t="shared" si="307"/>
        <v>41061</v>
      </c>
      <c r="EX14" s="571">
        <f t="shared" si="307"/>
        <v>41091</v>
      </c>
      <c r="EY14" s="571">
        <f t="shared" si="307"/>
        <v>41122</v>
      </c>
      <c r="EZ14" s="571">
        <f t="shared" si="307"/>
        <v>41153</v>
      </c>
      <c r="FA14" s="571">
        <f t="shared" si="307"/>
        <v>41183</v>
      </c>
      <c r="FB14" s="571">
        <f t="shared" si="307"/>
        <v>41214</v>
      </c>
      <c r="FC14" s="571">
        <f t="shared" si="307"/>
        <v>41244</v>
      </c>
      <c r="FD14" s="571">
        <f t="shared" si="307"/>
        <v>41275</v>
      </c>
      <c r="FE14" s="571">
        <f t="shared" si="307"/>
        <v>41306</v>
      </c>
      <c r="FF14" s="571">
        <f t="shared" si="307"/>
        <v>41334</v>
      </c>
      <c r="FG14" s="571">
        <f t="shared" si="307"/>
        <v>41365</v>
      </c>
      <c r="FH14" s="571">
        <f t="shared" si="307"/>
        <v>41395</v>
      </c>
      <c r="FI14" s="571">
        <f t="shared" si="307"/>
        <v>41426</v>
      </c>
      <c r="FJ14" s="571">
        <f t="shared" si="307"/>
        <v>41456</v>
      </c>
      <c r="FK14" s="571">
        <f t="shared" si="307"/>
        <v>41487</v>
      </c>
      <c r="FL14" s="571">
        <f t="shared" si="307"/>
        <v>41518</v>
      </c>
      <c r="FM14" s="571">
        <f t="shared" si="307"/>
        <v>41548</v>
      </c>
      <c r="FN14" s="571">
        <f t="shared" si="307"/>
        <v>41579</v>
      </c>
      <c r="FO14" s="571">
        <f t="shared" si="307"/>
        <v>41609</v>
      </c>
      <c r="FP14" s="571">
        <f t="shared" si="307"/>
        <v>41640</v>
      </c>
      <c r="FQ14" s="571">
        <f t="shared" si="307"/>
        <v>41671</v>
      </c>
      <c r="FR14" s="571">
        <f t="shared" si="307"/>
        <v>41699</v>
      </c>
      <c r="FS14" s="571">
        <f t="shared" si="307"/>
        <v>41730</v>
      </c>
      <c r="FT14" s="571">
        <f t="shared" si="307"/>
        <v>41760</v>
      </c>
      <c r="FU14" s="571">
        <f t="shared" si="307"/>
        <v>41791</v>
      </c>
      <c r="FV14" s="571">
        <f t="shared" si="307"/>
        <v>41821</v>
      </c>
      <c r="FW14" s="571">
        <f t="shared" si="307"/>
        <v>41852</v>
      </c>
      <c r="FX14" s="571">
        <f t="shared" si="307"/>
        <v>41883</v>
      </c>
      <c r="FY14" s="571">
        <f t="shared" si="307"/>
        <v>41913</v>
      </c>
      <c r="FZ14" s="571">
        <f t="shared" si="307"/>
        <v>41944</v>
      </c>
      <c r="GA14" s="571">
        <f t="shared" si="307"/>
        <v>41974</v>
      </c>
      <c r="GB14" s="571">
        <f t="shared" si="307"/>
        <v>42005</v>
      </c>
      <c r="GC14" s="571">
        <f t="shared" si="307"/>
        <v>42036</v>
      </c>
      <c r="GD14" s="571">
        <f t="shared" si="307"/>
        <v>42064</v>
      </c>
      <c r="GE14" s="571">
        <f t="shared" si="307"/>
        <v>42095</v>
      </c>
      <c r="GF14" s="571">
        <f t="shared" si="307"/>
        <v>42125</v>
      </c>
      <c r="GG14" s="571">
        <f t="shared" si="307"/>
        <v>42156</v>
      </c>
      <c r="GH14" s="571">
        <f t="shared" si="307"/>
        <v>42186</v>
      </c>
      <c r="GI14" s="571">
        <f t="shared" si="307"/>
        <v>42217</v>
      </c>
      <c r="GJ14" s="571">
        <f t="shared" si="307"/>
        <v>42248</v>
      </c>
      <c r="GK14" s="571">
        <f t="shared" si="307"/>
        <v>42278</v>
      </c>
      <c r="GL14" s="571">
        <f t="shared" si="307"/>
        <v>42309</v>
      </c>
      <c r="GM14" s="571">
        <f t="shared" si="307"/>
        <v>42339</v>
      </c>
      <c r="GN14" s="571">
        <f t="shared" si="307"/>
        <v>42370</v>
      </c>
      <c r="GO14" s="571">
        <f t="shared" ref="GO14:IZ14" si="308">GO1</f>
        <v>42401</v>
      </c>
      <c r="GP14" s="571">
        <f t="shared" si="308"/>
        <v>42430</v>
      </c>
      <c r="GQ14" s="571">
        <f t="shared" si="308"/>
        <v>42461</v>
      </c>
      <c r="GR14" s="571">
        <f t="shared" si="308"/>
        <v>42491</v>
      </c>
      <c r="GS14" s="571">
        <f t="shared" si="308"/>
        <v>42522</v>
      </c>
      <c r="GT14" s="571">
        <f t="shared" si="308"/>
        <v>42552</v>
      </c>
      <c r="GU14" s="571">
        <f t="shared" si="308"/>
        <v>42583</v>
      </c>
      <c r="GV14" s="571">
        <f t="shared" si="308"/>
        <v>42614</v>
      </c>
      <c r="GW14" s="571">
        <f t="shared" si="308"/>
        <v>42644</v>
      </c>
      <c r="GX14" s="571">
        <f t="shared" si="308"/>
        <v>42675</v>
      </c>
      <c r="GY14" s="571">
        <f t="shared" si="308"/>
        <v>42705</v>
      </c>
      <c r="GZ14" s="571">
        <f t="shared" si="308"/>
        <v>42736</v>
      </c>
      <c r="HA14" s="571">
        <f t="shared" si="308"/>
        <v>42767</v>
      </c>
      <c r="HB14" s="571">
        <f t="shared" si="308"/>
        <v>42795</v>
      </c>
      <c r="HC14" s="571">
        <f t="shared" si="308"/>
        <v>42826</v>
      </c>
      <c r="HD14" s="571">
        <f t="shared" si="308"/>
        <v>42856</v>
      </c>
      <c r="HE14" s="571">
        <f t="shared" si="308"/>
        <v>42887</v>
      </c>
      <c r="HF14" s="571">
        <f t="shared" si="308"/>
        <v>42917</v>
      </c>
      <c r="HG14" s="571">
        <f t="shared" si="308"/>
        <v>42948</v>
      </c>
      <c r="HH14" s="571">
        <f t="shared" si="308"/>
        <v>42979</v>
      </c>
      <c r="HI14" s="571">
        <f t="shared" si="308"/>
        <v>43009</v>
      </c>
      <c r="HJ14" s="571">
        <f t="shared" si="308"/>
        <v>43040</v>
      </c>
      <c r="HK14" s="571">
        <f t="shared" si="308"/>
        <v>43070</v>
      </c>
      <c r="HL14" s="571">
        <f t="shared" si="308"/>
        <v>43101</v>
      </c>
      <c r="HM14" s="571">
        <f t="shared" si="308"/>
        <v>43132</v>
      </c>
      <c r="HN14" s="571">
        <f t="shared" si="308"/>
        <v>43160</v>
      </c>
      <c r="HO14" s="571">
        <f t="shared" si="308"/>
        <v>43191</v>
      </c>
      <c r="HP14" s="571">
        <f t="shared" si="308"/>
        <v>43221</v>
      </c>
      <c r="HQ14" s="571">
        <f t="shared" si="308"/>
        <v>43252</v>
      </c>
      <c r="HR14" s="571">
        <f t="shared" si="308"/>
        <v>43282</v>
      </c>
      <c r="HS14" s="571">
        <f t="shared" si="308"/>
        <v>43313</v>
      </c>
      <c r="HT14" s="571">
        <f t="shared" si="308"/>
        <v>43344</v>
      </c>
      <c r="HU14" s="571">
        <f t="shared" si="308"/>
        <v>43374</v>
      </c>
      <c r="HV14" s="571">
        <f t="shared" si="308"/>
        <v>43405</v>
      </c>
      <c r="HW14" s="571">
        <f t="shared" si="308"/>
        <v>43435</v>
      </c>
      <c r="HX14" s="571">
        <f t="shared" si="308"/>
        <v>43466</v>
      </c>
      <c r="HY14" s="571">
        <f t="shared" si="308"/>
        <v>43497</v>
      </c>
      <c r="HZ14" s="571">
        <f t="shared" si="308"/>
        <v>43525</v>
      </c>
      <c r="IA14" s="571">
        <f t="shared" si="308"/>
        <v>43556</v>
      </c>
      <c r="IB14" s="571">
        <f t="shared" si="308"/>
        <v>43586</v>
      </c>
      <c r="IC14" s="571">
        <f t="shared" si="308"/>
        <v>43617</v>
      </c>
      <c r="ID14" s="571">
        <f t="shared" si="308"/>
        <v>43647</v>
      </c>
      <c r="IE14" s="571">
        <f t="shared" si="308"/>
        <v>43678</v>
      </c>
      <c r="IF14" s="571">
        <f t="shared" si="308"/>
        <v>43709</v>
      </c>
      <c r="IG14" s="571">
        <f t="shared" si="308"/>
        <v>43739</v>
      </c>
      <c r="IH14" s="571">
        <f t="shared" si="308"/>
        <v>43770</v>
      </c>
      <c r="II14" s="571">
        <f t="shared" si="308"/>
        <v>43800</v>
      </c>
      <c r="IJ14" s="571">
        <f t="shared" si="308"/>
        <v>43831</v>
      </c>
      <c r="IK14" s="571">
        <f t="shared" si="308"/>
        <v>43862</v>
      </c>
      <c r="IL14" s="571">
        <f t="shared" si="308"/>
        <v>43891</v>
      </c>
      <c r="IM14" s="571">
        <f t="shared" si="308"/>
        <v>43922</v>
      </c>
      <c r="IN14" s="571">
        <f t="shared" si="308"/>
        <v>43952</v>
      </c>
      <c r="IO14" s="571">
        <f t="shared" si="308"/>
        <v>43983</v>
      </c>
      <c r="IP14" s="571">
        <f t="shared" si="308"/>
        <v>44013</v>
      </c>
      <c r="IQ14" s="571">
        <f t="shared" si="308"/>
        <v>44044</v>
      </c>
      <c r="IR14" s="571">
        <f t="shared" si="308"/>
        <v>44075</v>
      </c>
      <c r="IS14" s="571">
        <f t="shared" si="308"/>
        <v>44105</v>
      </c>
      <c r="IT14" s="571">
        <f t="shared" si="308"/>
        <v>44136</v>
      </c>
      <c r="IU14" s="571">
        <f t="shared" si="308"/>
        <v>44166</v>
      </c>
      <c r="IV14" s="571">
        <f t="shared" si="308"/>
        <v>44197</v>
      </c>
      <c r="IW14" s="571">
        <f t="shared" si="308"/>
        <v>44228</v>
      </c>
      <c r="IX14" s="571">
        <f t="shared" si="308"/>
        <v>44256</v>
      </c>
      <c r="IY14" s="571">
        <f t="shared" si="308"/>
        <v>44287</v>
      </c>
      <c r="IZ14" s="571">
        <f t="shared" si="308"/>
        <v>44317</v>
      </c>
      <c r="JA14" s="571">
        <f t="shared" ref="JA14:KL14" si="309">JA1</f>
        <v>44348</v>
      </c>
      <c r="JB14" s="571">
        <f t="shared" si="309"/>
        <v>44378</v>
      </c>
      <c r="JC14" s="571">
        <f t="shared" si="309"/>
        <v>44409</v>
      </c>
      <c r="JD14" s="571">
        <f t="shared" si="309"/>
        <v>44440</v>
      </c>
      <c r="JE14" s="571">
        <f t="shared" si="309"/>
        <v>44470</v>
      </c>
      <c r="JF14" s="571">
        <f t="shared" si="309"/>
        <v>44501</v>
      </c>
      <c r="JG14" s="571">
        <f t="shared" si="309"/>
        <v>44531</v>
      </c>
      <c r="JH14" s="571">
        <f t="shared" si="309"/>
        <v>44562</v>
      </c>
      <c r="JI14" s="571">
        <f t="shared" si="309"/>
        <v>44593</v>
      </c>
      <c r="JJ14" s="571">
        <f t="shared" si="309"/>
        <v>44621</v>
      </c>
      <c r="JK14" s="571">
        <f t="shared" si="309"/>
        <v>44652</v>
      </c>
      <c r="JL14" s="571">
        <f t="shared" si="309"/>
        <v>44682</v>
      </c>
      <c r="JM14" s="571">
        <f t="shared" si="309"/>
        <v>44713</v>
      </c>
      <c r="JN14" s="571">
        <f t="shared" si="309"/>
        <v>44743</v>
      </c>
      <c r="JO14" s="571">
        <f t="shared" si="309"/>
        <v>44774</v>
      </c>
      <c r="JP14" s="571">
        <f t="shared" si="309"/>
        <v>44805</v>
      </c>
      <c r="JQ14" s="571">
        <f t="shared" si="309"/>
        <v>44835</v>
      </c>
      <c r="JR14" s="571">
        <f t="shared" si="309"/>
        <v>44866</v>
      </c>
      <c r="JS14" s="571">
        <f t="shared" si="309"/>
        <v>44896</v>
      </c>
      <c r="JT14" s="571">
        <f t="shared" si="309"/>
        <v>44927</v>
      </c>
      <c r="JU14" s="571">
        <f t="shared" si="309"/>
        <v>44958</v>
      </c>
      <c r="JV14" s="571">
        <f t="shared" si="309"/>
        <v>44986</v>
      </c>
      <c r="JW14" s="571">
        <f t="shared" si="309"/>
        <v>45017</v>
      </c>
      <c r="JX14" s="571">
        <f t="shared" si="309"/>
        <v>45047</v>
      </c>
      <c r="JY14" s="571">
        <f t="shared" si="309"/>
        <v>45078</v>
      </c>
      <c r="JZ14" s="571">
        <f t="shared" si="309"/>
        <v>45108</v>
      </c>
      <c r="KA14" s="571">
        <f t="shared" si="309"/>
        <v>45139</v>
      </c>
      <c r="KB14" s="571">
        <f t="shared" si="309"/>
        <v>45170</v>
      </c>
      <c r="KC14" s="571">
        <f t="shared" si="309"/>
        <v>45200</v>
      </c>
      <c r="KD14" s="571">
        <f t="shared" si="309"/>
        <v>45231</v>
      </c>
      <c r="KE14" s="571">
        <f t="shared" si="309"/>
        <v>45261</v>
      </c>
      <c r="KF14" s="571">
        <f t="shared" si="309"/>
        <v>45292</v>
      </c>
      <c r="KG14" s="571">
        <f t="shared" si="309"/>
        <v>45323</v>
      </c>
      <c r="KH14" s="571">
        <f t="shared" si="309"/>
        <v>45352</v>
      </c>
      <c r="KI14" s="571">
        <f t="shared" si="309"/>
        <v>45383</v>
      </c>
      <c r="KJ14" s="571">
        <f t="shared" si="309"/>
        <v>45413</v>
      </c>
      <c r="KK14" s="571">
        <f t="shared" si="309"/>
        <v>45444</v>
      </c>
      <c r="KL14" s="574">
        <f t="shared" si="309"/>
        <v>45474</v>
      </c>
    </row>
    <row r="15" spans="1:303">
      <c r="A15" s="602" t="s">
        <v>75</v>
      </c>
      <c r="B15" s="597" t="s">
        <v>89</v>
      </c>
      <c r="C15" s="575" t="s">
        <v>2</v>
      </c>
      <c r="D15" s="576">
        <f>D2</f>
        <v>12.45</v>
      </c>
      <c r="E15" s="577">
        <f t="shared" ref="E15:BP15" si="310">E2</f>
        <v>12.45</v>
      </c>
      <c r="F15" s="577">
        <f t="shared" si="310"/>
        <v>12.45</v>
      </c>
      <c r="G15" s="577">
        <f t="shared" si="310"/>
        <v>12.45</v>
      </c>
      <c r="H15" s="577">
        <f t="shared" si="310"/>
        <v>12.45</v>
      </c>
      <c r="I15" s="577">
        <f t="shared" si="310"/>
        <v>12.45</v>
      </c>
      <c r="J15" s="577">
        <f t="shared" si="310"/>
        <v>12.45</v>
      </c>
      <c r="K15" s="577">
        <f t="shared" si="310"/>
        <v>12.45</v>
      </c>
      <c r="L15" s="577">
        <f t="shared" si="310"/>
        <v>12.45</v>
      </c>
      <c r="M15" s="577">
        <f t="shared" si="310"/>
        <v>12.45</v>
      </c>
      <c r="N15" s="577">
        <f t="shared" si="310"/>
        <v>12.45</v>
      </c>
      <c r="O15" s="577">
        <f t="shared" si="310"/>
        <v>12.45</v>
      </c>
      <c r="P15" s="577">
        <f t="shared" si="310"/>
        <v>12.99</v>
      </c>
      <c r="Q15" s="577">
        <f t="shared" si="310"/>
        <v>12.99</v>
      </c>
      <c r="R15" s="577">
        <f t="shared" si="310"/>
        <v>12.99</v>
      </c>
      <c r="S15" s="577">
        <f t="shared" si="310"/>
        <v>12.99</v>
      </c>
      <c r="T15" s="577">
        <f t="shared" si="310"/>
        <v>12.99</v>
      </c>
      <c r="U15" s="577">
        <f t="shared" si="310"/>
        <v>12.99</v>
      </c>
      <c r="V15" s="577">
        <f t="shared" si="310"/>
        <v>12.99</v>
      </c>
      <c r="W15" s="577">
        <f t="shared" si="310"/>
        <v>12.99</v>
      </c>
      <c r="X15" s="577">
        <f t="shared" si="310"/>
        <v>12.99</v>
      </c>
      <c r="Y15" s="577">
        <f t="shared" si="310"/>
        <v>12.99</v>
      </c>
      <c r="Z15" s="577">
        <f t="shared" si="310"/>
        <v>12.99</v>
      </c>
      <c r="AA15" s="577">
        <f t="shared" si="310"/>
        <v>12.99</v>
      </c>
      <c r="AB15" s="577">
        <f t="shared" si="310"/>
        <v>12.68</v>
      </c>
      <c r="AC15" s="577">
        <f t="shared" si="310"/>
        <v>12.68</v>
      </c>
      <c r="AD15" s="577">
        <f t="shared" si="310"/>
        <v>12.68</v>
      </c>
      <c r="AE15" s="577">
        <f t="shared" si="310"/>
        <v>12.68</v>
      </c>
      <c r="AF15" s="577">
        <f t="shared" si="310"/>
        <v>12.68</v>
      </c>
      <c r="AG15" s="577">
        <f t="shared" si="310"/>
        <v>12.68</v>
      </c>
      <c r="AH15" s="577">
        <f t="shared" si="310"/>
        <v>12.68</v>
      </c>
      <c r="AI15" s="577">
        <f t="shared" si="310"/>
        <v>12.68</v>
      </c>
      <c r="AJ15" s="577">
        <f t="shared" si="310"/>
        <v>12.68</v>
      </c>
      <c r="AK15" s="577">
        <f t="shared" si="310"/>
        <v>12.68</v>
      </c>
      <c r="AL15" s="577">
        <f t="shared" si="310"/>
        <v>12.68</v>
      </c>
      <c r="AM15" s="577">
        <f t="shared" si="310"/>
        <v>12.68</v>
      </c>
      <c r="AN15" s="577">
        <f t="shared" si="310"/>
        <v>13.82</v>
      </c>
      <c r="AO15" s="577">
        <f t="shared" si="310"/>
        <v>13.82</v>
      </c>
      <c r="AP15" s="577">
        <f t="shared" si="310"/>
        <v>13.82</v>
      </c>
      <c r="AQ15" s="577">
        <f t="shared" si="310"/>
        <v>13.82</v>
      </c>
      <c r="AR15" s="577">
        <f t="shared" si="310"/>
        <v>13.82</v>
      </c>
      <c r="AS15" s="577">
        <f t="shared" si="310"/>
        <v>13.82</v>
      </c>
      <c r="AT15" s="577">
        <f t="shared" si="310"/>
        <v>13.82</v>
      </c>
      <c r="AU15" s="577">
        <f t="shared" si="310"/>
        <v>13.82</v>
      </c>
      <c r="AV15" s="577">
        <f t="shared" si="310"/>
        <v>13.82</v>
      </c>
      <c r="AW15" s="577">
        <f t="shared" si="310"/>
        <v>13.82</v>
      </c>
      <c r="AX15" s="577">
        <f t="shared" si="310"/>
        <v>13.82</v>
      </c>
      <c r="AY15" s="577">
        <f t="shared" si="310"/>
        <v>13.82</v>
      </c>
      <c r="AZ15" s="577">
        <f t="shared" si="310"/>
        <v>16.39</v>
      </c>
      <c r="BA15" s="577">
        <f t="shared" si="310"/>
        <v>16.39</v>
      </c>
      <c r="BB15" s="577">
        <f t="shared" si="310"/>
        <v>16.39</v>
      </c>
      <c r="BC15" s="577">
        <f t="shared" si="310"/>
        <v>16.39</v>
      </c>
      <c r="BD15" s="577">
        <f t="shared" si="310"/>
        <v>16.39</v>
      </c>
      <c r="BE15" s="577">
        <f t="shared" si="310"/>
        <v>16.39</v>
      </c>
      <c r="BF15" s="577">
        <f t="shared" si="310"/>
        <v>16.39</v>
      </c>
      <c r="BG15" s="577">
        <f t="shared" si="310"/>
        <v>16.39</v>
      </c>
      <c r="BH15" s="577">
        <f t="shared" si="310"/>
        <v>16.39</v>
      </c>
      <c r="BI15" s="577">
        <f t="shared" si="310"/>
        <v>16.39</v>
      </c>
      <c r="BJ15" s="577">
        <f t="shared" si="310"/>
        <v>16.39</v>
      </c>
      <c r="BK15" s="577">
        <f t="shared" si="310"/>
        <v>16.39</v>
      </c>
      <c r="BL15" s="577">
        <f t="shared" si="310"/>
        <v>28.11</v>
      </c>
      <c r="BM15" s="577">
        <f t="shared" si="310"/>
        <v>28.11</v>
      </c>
      <c r="BN15" s="577">
        <f t="shared" si="310"/>
        <v>28.11</v>
      </c>
      <c r="BO15" s="577">
        <f t="shared" si="310"/>
        <v>28.11</v>
      </c>
      <c r="BP15" s="577">
        <f t="shared" si="310"/>
        <v>28.11</v>
      </c>
      <c r="BQ15" s="577">
        <f t="shared" ref="BQ15:EB15" si="311">BQ2</f>
        <v>28.11</v>
      </c>
      <c r="BR15" s="577">
        <f t="shared" si="311"/>
        <v>28.11</v>
      </c>
      <c r="BS15" s="577">
        <f t="shared" si="311"/>
        <v>28.11</v>
      </c>
      <c r="BT15" s="577">
        <f t="shared" si="311"/>
        <v>28.11</v>
      </c>
      <c r="BU15" s="577">
        <f t="shared" si="311"/>
        <v>28.11</v>
      </c>
      <c r="BV15" s="577">
        <f t="shared" si="311"/>
        <v>28.11</v>
      </c>
      <c r="BW15" s="577">
        <f t="shared" si="311"/>
        <v>28.11</v>
      </c>
      <c r="BX15" s="577">
        <f t="shared" si="311"/>
        <v>47.15</v>
      </c>
      <c r="BY15" s="577">
        <f t="shared" si="311"/>
        <v>48.4</v>
      </c>
      <c r="BZ15" s="577">
        <f t="shared" si="311"/>
        <v>49.9</v>
      </c>
      <c r="CA15" s="577">
        <f t="shared" si="311"/>
        <v>56.790999999999997</v>
      </c>
      <c r="CB15" s="577">
        <f t="shared" si="311"/>
        <v>55.540999999999997</v>
      </c>
      <c r="CC15" s="577">
        <f t="shared" si="311"/>
        <v>55.491</v>
      </c>
      <c r="CD15" s="577">
        <f t="shared" si="311"/>
        <v>57.290999999999997</v>
      </c>
      <c r="CE15" s="577">
        <f t="shared" si="311"/>
        <v>60.290999999999997</v>
      </c>
      <c r="CF15" s="577">
        <f t="shared" si="311"/>
        <v>59.290999999999997</v>
      </c>
      <c r="CG15" s="577">
        <f t="shared" si="311"/>
        <v>62.290999999999997</v>
      </c>
      <c r="CH15" s="577">
        <f t="shared" si="311"/>
        <v>61.540999999999997</v>
      </c>
      <c r="CI15" s="577">
        <f t="shared" si="311"/>
        <v>61.140999999999998</v>
      </c>
      <c r="CJ15" s="577">
        <f t="shared" si="311"/>
        <v>62.040999999999997</v>
      </c>
      <c r="CK15" s="577">
        <f t="shared" si="311"/>
        <v>61.790999999999997</v>
      </c>
      <c r="CL15" s="577">
        <f t="shared" si="311"/>
        <v>62.790999999999997</v>
      </c>
      <c r="CM15" s="577">
        <f t="shared" si="311"/>
        <v>70.188644999999994</v>
      </c>
      <c r="CN15" s="577">
        <f t="shared" si="311"/>
        <v>73.188644999999994</v>
      </c>
      <c r="CO15" s="577">
        <f t="shared" si="311"/>
        <v>67.688644999999994</v>
      </c>
      <c r="CP15" s="577">
        <f t="shared" si="311"/>
        <v>70.901410957446799</v>
      </c>
      <c r="CQ15" s="577">
        <f t="shared" si="311"/>
        <v>75.15673010638298</v>
      </c>
      <c r="CR15" s="577">
        <f t="shared" si="311"/>
        <v>79.943964148936161</v>
      </c>
      <c r="CS15" s="577">
        <f t="shared" si="311"/>
        <v>91.114176914893619</v>
      </c>
      <c r="CT15" s="577">
        <f t="shared" si="311"/>
        <v>90.050347127659563</v>
      </c>
      <c r="CU15" s="577">
        <f t="shared" si="311"/>
        <v>88.986517340425536</v>
      </c>
      <c r="CV15" s="577">
        <f t="shared" si="311"/>
        <v>74.890772659574466</v>
      </c>
      <c r="CW15" s="577">
        <f t="shared" si="311"/>
        <v>80.475879042553188</v>
      </c>
      <c r="CX15" s="577">
        <f t="shared" si="311"/>
        <v>79.412049255319147</v>
      </c>
      <c r="CY15" s="577">
        <f t="shared" si="311"/>
        <v>121.98924753978723</v>
      </c>
      <c r="CZ15" s="577">
        <f t="shared" si="311"/>
        <v>131.03180073127658</v>
      </c>
      <c r="DA15" s="577">
        <f t="shared" si="311"/>
        <v>124.11690711425531</v>
      </c>
      <c r="DB15" s="577">
        <f t="shared" si="311"/>
        <v>121.98924753978723</v>
      </c>
      <c r="DC15" s="577">
        <f t="shared" si="311"/>
        <v>122.52116243340424</v>
      </c>
      <c r="DD15" s="577">
        <f t="shared" si="311"/>
        <v>115</v>
      </c>
      <c r="DE15" s="577">
        <f t="shared" si="311"/>
        <v>88</v>
      </c>
      <c r="DF15" s="577">
        <f t="shared" si="311"/>
        <v>55</v>
      </c>
      <c r="DG15" s="577">
        <f t="shared" si="311"/>
        <v>62</v>
      </c>
      <c r="DH15" s="577">
        <f t="shared" si="311"/>
        <v>71</v>
      </c>
      <c r="DI15" s="577">
        <f t="shared" si="311"/>
        <v>75</v>
      </c>
      <c r="DJ15" s="577">
        <f t="shared" si="311"/>
        <v>61</v>
      </c>
      <c r="DK15" s="577">
        <f t="shared" si="311"/>
        <v>59</v>
      </c>
      <c r="DL15" s="577">
        <f t="shared" si="311"/>
        <v>61</v>
      </c>
      <c r="DM15" s="577">
        <f t="shared" si="311"/>
        <v>71</v>
      </c>
      <c r="DN15" s="577">
        <f t="shared" si="311"/>
        <v>78</v>
      </c>
      <c r="DO15" s="577">
        <f t="shared" si="311"/>
        <v>104</v>
      </c>
      <c r="DP15" s="577">
        <f t="shared" si="311"/>
        <v>75</v>
      </c>
      <c r="DQ15" s="577">
        <f t="shared" si="311"/>
        <v>83</v>
      </c>
      <c r="DR15" s="577">
        <f t="shared" si="311"/>
        <v>96</v>
      </c>
      <c r="DS15" s="577">
        <f t="shared" si="311"/>
        <v>99</v>
      </c>
      <c r="DT15" s="577">
        <f t="shared" si="311"/>
        <v>125</v>
      </c>
      <c r="DU15" s="577">
        <f t="shared" si="311"/>
        <v>121</v>
      </c>
      <c r="DV15" s="577">
        <f t="shared" si="311"/>
        <v>134</v>
      </c>
      <c r="DW15" s="577">
        <f t="shared" si="311"/>
        <v>176</v>
      </c>
      <c r="DX15" s="577">
        <f t="shared" si="311"/>
        <v>166</v>
      </c>
      <c r="DY15" s="577">
        <f t="shared" si="311"/>
        <v>139</v>
      </c>
      <c r="DZ15" s="577">
        <f t="shared" si="311"/>
        <v>112</v>
      </c>
      <c r="EA15" s="577">
        <f t="shared" si="311"/>
        <v>143</v>
      </c>
      <c r="EB15" s="577">
        <f t="shared" si="311"/>
        <v>137</v>
      </c>
      <c r="EC15" s="577">
        <f t="shared" ref="EC15:GN15" si="312">EC2</f>
        <v>149</v>
      </c>
      <c r="ED15" s="577">
        <f t="shared" si="312"/>
        <v>154</v>
      </c>
      <c r="EE15" s="577">
        <f t="shared" si="312"/>
        <v>161</v>
      </c>
      <c r="EF15" s="577">
        <f t="shared" si="312"/>
        <v>167</v>
      </c>
      <c r="EG15" s="577">
        <f t="shared" si="312"/>
        <v>185</v>
      </c>
      <c r="EH15" s="577">
        <f t="shared" si="312"/>
        <v>168</v>
      </c>
      <c r="EI15" s="577">
        <f t="shared" si="312"/>
        <v>180</v>
      </c>
      <c r="EJ15" s="577">
        <f t="shared" si="312"/>
        <v>177</v>
      </c>
      <c r="EK15" s="577">
        <f t="shared" si="312"/>
        <v>168</v>
      </c>
      <c r="EL15" s="577">
        <f t="shared" si="312"/>
        <v>173</v>
      </c>
      <c r="EM15" s="577">
        <f t="shared" si="312"/>
        <v>173</v>
      </c>
      <c r="EN15" s="577">
        <f t="shared" si="312"/>
        <v>182</v>
      </c>
      <c r="EO15" s="577">
        <f t="shared" si="312"/>
        <v>155</v>
      </c>
      <c r="EP15" s="577">
        <f t="shared" si="312"/>
        <v>136</v>
      </c>
      <c r="EQ15" s="577">
        <f t="shared" si="312"/>
        <v>130</v>
      </c>
      <c r="ER15" s="577">
        <f t="shared" si="312"/>
        <v>136</v>
      </c>
      <c r="ES15" s="577">
        <f t="shared" si="312"/>
        <v>140</v>
      </c>
      <c r="ET15" s="577">
        <f t="shared" si="312"/>
        <v>137</v>
      </c>
      <c r="EU15" s="577">
        <f t="shared" si="312"/>
        <v>146.66666666666666</v>
      </c>
      <c r="EV15" s="577">
        <f t="shared" si="312"/>
        <v>144.33333333333334</v>
      </c>
      <c r="EW15" s="577">
        <f t="shared" si="312"/>
        <v>132</v>
      </c>
      <c r="EX15" s="577">
        <f t="shared" si="312"/>
        <v>133.33333333333334</v>
      </c>
      <c r="EY15" s="577">
        <f t="shared" si="312"/>
        <v>115.66666666666667</v>
      </c>
      <c r="EZ15" s="577">
        <f t="shared" si="312"/>
        <v>86</v>
      </c>
      <c r="FA15" s="577">
        <f t="shared" si="312"/>
        <v>105.33333333333333</v>
      </c>
      <c r="FB15" s="577">
        <f t="shared" si="312"/>
        <v>118</v>
      </c>
      <c r="FC15" s="577">
        <f t="shared" si="312"/>
        <v>114.66666666666667</v>
      </c>
      <c r="FD15" s="577">
        <f t="shared" si="312"/>
        <v>156.66666666666666</v>
      </c>
      <c r="FE15" s="577">
        <f t="shared" si="312"/>
        <v>156</v>
      </c>
      <c r="FF15" s="577">
        <f t="shared" si="312"/>
        <v>144</v>
      </c>
      <c r="FG15" s="577">
        <f t="shared" si="312"/>
        <v>136</v>
      </c>
      <c r="FH15" s="577">
        <f t="shared" si="312"/>
        <v>129.66666666666666</v>
      </c>
      <c r="FI15" s="577">
        <f t="shared" si="312"/>
        <v>117.5</v>
      </c>
      <c r="FJ15" s="577">
        <f t="shared" si="312"/>
        <v>127.8</v>
      </c>
      <c r="FK15" s="577">
        <f t="shared" si="312"/>
        <v>138.19999999999999</v>
      </c>
      <c r="FL15" s="577">
        <f t="shared" si="312"/>
        <v>135.03</v>
      </c>
      <c r="FM15" s="577">
        <f t="shared" si="312"/>
        <v>132.69999999999999</v>
      </c>
      <c r="FN15" s="577">
        <f t="shared" si="312"/>
        <v>136.69999999999999</v>
      </c>
      <c r="FO15" s="577">
        <f t="shared" si="312"/>
        <v>135.6</v>
      </c>
      <c r="FP15" s="577">
        <f t="shared" si="312"/>
        <v>128.69999999999999</v>
      </c>
      <c r="FQ15" s="577">
        <f t="shared" si="312"/>
        <v>121.4</v>
      </c>
      <c r="FR15" s="577">
        <f t="shared" si="312"/>
        <v>111.56</v>
      </c>
      <c r="FS15" s="577">
        <f t="shared" si="312"/>
        <v>114.9</v>
      </c>
      <c r="FT15" s="577">
        <f t="shared" si="312"/>
        <v>101.09</v>
      </c>
      <c r="FU15" s="577">
        <f t="shared" si="312"/>
        <v>92.98</v>
      </c>
      <c r="FV15" s="577">
        <f t="shared" si="312"/>
        <v>96.08</v>
      </c>
      <c r="FW15" s="577">
        <f t="shared" si="312"/>
        <v>92.756</v>
      </c>
      <c r="FX15" s="577">
        <f t="shared" si="312"/>
        <v>82.602699999999999</v>
      </c>
      <c r="FY15" s="577">
        <f t="shared" si="312"/>
        <v>80.520399999999995</v>
      </c>
      <c r="FZ15" s="577">
        <f t="shared" si="312"/>
        <v>73.589500000000001</v>
      </c>
      <c r="GA15" s="577">
        <f t="shared" si="312"/>
        <v>69.265000000000001</v>
      </c>
      <c r="GB15" s="577">
        <f t="shared" si="312"/>
        <v>67.837142857142851</v>
      </c>
      <c r="GC15" s="577">
        <f t="shared" si="312"/>
        <v>62.812222222222218</v>
      </c>
      <c r="GD15" s="577">
        <f t="shared" si="312"/>
        <v>57.100454545454546</v>
      </c>
      <c r="GE15" s="577">
        <f t="shared" si="312"/>
        <v>51.8</v>
      </c>
      <c r="GF15" s="577">
        <f t="shared" si="312"/>
        <v>60.82</v>
      </c>
      <c r="GG15" s="577">
        <f t="shared" si="312"/>
        <v>62.9</v>
      </c>
      <c r="GH15" s="577">
        <f t="shared" si="312"/>
        <v>52.15</v>
      </c>
      <c r="GI15" s="577">
        <f t="shared" si="312"/>
        <v>55.73</v>
      </c>
      <c r="GJ15" s="577">
        <f t="shared" si="312"/>
        <v>57.02</v>
      </c>
      <c r="GK15" s="577">
        <f t="shared" si="312"/>
        <v>53.16</v>
      </c>
      <c r="GL15" s="577">
        <f t="shared" si="312"/>
        <v>46.374999999999993</v>
      </c>
      <c r="GM15" s="577">
        <f t="shared" si="312"/>
        <v>40.014516129032259</v>
      </c>
      <c r="GN15" s="577">
        <f t="shared" si="312"/>
        <v>41.491935483870968</v>
      </c>
      <c r="GO15" s="577">
        <f t="shared" ref="GO15:IZ15" si="313">GO2</f>
        <v>46.700000000000017</v>
      </c>
      <c r="GP15" s="577">
        <f t="shared" si="313"/>
        <v>55.722580645161287</v>
      </c>
      <c r="GQ15" s="577">
        <f t="shared" si="313"/>
        <v>59.774999999999999</v>
      </c>
      <c r="GR15" s="577">
        <f t="shared" si="313"/>
        <v>55.51354838709679</v>
      </c>
      <c r="GS15" s="577">
        <f t="shared" si="313"/>
        <v>51.744999999999976</v>
      </c>
      <c r="GT15" s="577">
        <f t="shared" si="313"/>
        <v>57.093548387096774</v>
      </c>
      <c r="GU15" s="577">
        <f t="shared" si="313"/>
        <v>60.869354838709675</v>
      </c>
      <c r="GV15" s="577">
        <f t="shared" si="313"/>
        <v>57.276666666666671</v>
      </c>
      <c r="GW15" s="577">
        <f t="shared" si="313"/>
        <v>58.216129032258053</v>
      </c>
      <c r="GX15" s="577">
        <f t="shared" si="313"/>
        <v>73.428333333333327</v>
      </c>
      <c r="GY15" s="577">
        <f t="shared" si="313"/>
        <v>80.256451612903248</v>
      </c>
      <c r="GZ15" s="577">
        <f t="shared" si="313"/>
        <v>80.893548387096757</v>
      </c>
      <c r="HA15" s="577">
        <f t="shared" si="313"/>
        <v>88.410714285714292</v>
      </c>
      <c r="HB15" s="577">
        <f t="shared" si="313"/>
        <v>87.801612903225802</v>
      </c>
      <c r="HC15" s="577">
        <f t="shared" si="313"/>
        <v>71.02000000000001</v>
      </c>
      <c r="HD15" s="577">
        <f t="shared" si="313"/>
        <v>61.496551724137937</v>
      </c>
      <c r="HE15" s="577">
        <f t="shared" si="313"/>
        <v>56.58333333333335</v>
      </c>
      <c r="HF15" s="577">
        <f t="shared" si="313"/>
        <v>66.695161290322574</v>
      </c>
      <c r="HG15" s="577">
        <f t="shared" si="313"/>
        <v>75.616129032258073</v>
      </c>
      <c r="HH15" s="577">
        <f t="shared" si="313"/>
        <v>70.830000000000013</v>
      </c>
      <c r="HI15" s="577">
        <f t="shared" si="313"/>
        <v>60.464516129032255</v>
      </c>
      <c r="HJ15" s="577">
        <f t="shared" si="313"/>
        <v>63.763333333333314</v>
      </c>
      <c r="HK15" s="577">
        <f t="shared" si="313"/>
        <v>71.616129032258073</v>
      </c>
      <c r="HL15" s="577">
        <f t="shared" si="313"/>
        <v>75.758064516129011</v>
      </c>
      <c r="HM15" s="577">
        <f t="shared" si="313"/>
        <v>77.062499999999986</v>
      </c>
      <c r="HN15" s="577">
        <f t="shared" si="313"/>
        <v>69.475806451612897</v>
      </c>
      <c r="HO15" s="577">
        <f t="shared" si="313"/>
        <v>65.105000000000004</v>
      </c>
      <c r="HP15" s="577">
        <f t="shared" si="313"/>
        <v>65.633870967741927</v>
      </c>
      <c r="HQ15" s="577">
        <f t="shared" si="313"/>
        <v>64.750000000000014</v>
      </c>
      <c r="HR15" s="577">
        <f t="shared" si="313"/>
        <v>64.395161290322591</v>
      </c>
      <c r="HS15" s="577">
        <f t="shared" si="313"/>
        <v>67.158064516129016</v>
      </c>
      <c r="HT15" s="577">
        <f t="shared" si="313"/>
        <v>68.626666666666694</v>
      </c>
      <c r="HU15" s="577">
        <f t="shared" si="313"/>
        <v>72.816129032258061</v>
      </c>
      <c r="HV15" s="577">
        <f t="shared" si="313"/>
        <v>72.748333333333363</v>
      </c>
      <c r="HW15" s="577">
        <f t="shared" si="313"/>
        <v>69.442903225806432</v>
      </c>
      <c r="HX15" s="577">
        <f t="shared" si="313"/>
        <v>75.462903225806443</v>
      </c>
      <c r="HY15" s="577">
        <f t="shared" si="313"/>
        <v>87.104285714285695</v>
      </c>
      <c r="HZ15" s="577">
        <f t="shared" si="313"/>
        <v>85.832258064516125</v>
      </c>
      <c r="IA15" s="577">
        <f t="shared" si="313"/>
        <v>93.3066666666667</v>
      </c>
      <c r="IB15" s="577">
        <f t="shared" si="313"/>
        <v>98.682258064516134</v>
      </c>
      <c r="IC15" s="577">
        <f t="shared" si="313"/>
        <v>108.68000000000004</v>
      </c>
      <c r="ID15" s="577">
        <f t="shared" si="313"/>
        <v>119.75161290322579</v>
      </c>
      <c r="IE15" s="577">
        <f t="shared" si="313"/>
        <v>91.42258064516129</v>
      </c>
      <c r="IF15" s="577">
        <f t="shared" si="313"/>
        <v>92.161666666666662</v>
      </c>
      <c r="IG15" s="577">
        <f t="shared" si="313"/>
        <v>89.310869565217416</v>
      </c>
      <c r="IH15" s="577">
        <f t="shared" si="313"/>
        <v>84.583333333333329</v>
      </c>
      <c r="II15" s="577">
        <f t="shared" si="313"/>
        <v>91.449999999999989</v>
      </c>
      <c r="IJ15" s="577">
        <f t="shared" si="313"/>
        <v>94.372727272727261</v>
      </c>
      <c r="IK15" s="577">
        <f t="shared" si="313"/>
        <v>86.3125</v>
      </c>
      <c r="IL15" s="577">
        <f t="shared" si="313"/>
        <v>87.86363636363636</v>
      </c>
      <c r="IM15" s="577">
        <f t="shared" si="313"/>
        <v>83.700000000000017</v>
      </c>
      <c r="IN15" s="577">
        <f t="shared" si="313"/>
        <v>92.55</v>
      </c>
      <c r="IO15" s="577">
        <f t="shared" si="313"/>
        <v>102.24749999999999</v>
      </c>
      <c r="IP15" s="577">
        <f t="shared" si="313"/>
        <v>107.73</v>
      </c>
      <c r="IQ15" s="577">
        <f t="shared" si="313"/>
        <v>121.95</v>
      </c>
      <c r="IR15" s="577">
        <f t="shared" si="313"/>
        <v>123.9</v>
      </c>
      <c r="IS15" s="577">
        <f t="shared" si="313"/>
        <v>118.97</v>
      </c>
      <c r="IT15" s="577">
        <f t="shared" si="313"/>
        <v>123.56</v>
      </c>
      <c r="IU15" s="577">
        <f t="shared" si="313"/>
        <v>155.75</v>
      </c>
      <c r="IV15" s="577">
        <f t="shared" si="313"/>
        <v>167.83</v>
      </c>
      <c r="IW15" s="577">
        <f t="shared" si="313"/>
        <v>165.04062500000001</v>
      </c>
      <c r="IX15" s="577">
        <f t="shared" si="313"/>
        <v>166.56739130434781</v>
      </c>
      <c r="IY15" s="577">
        <f t="shared" si="313"/>
        <v>180.19499999999999</v>
      </c>
      <c r="IZ15" s="577">
        <f t="shared" si="313"/>
        <v>206.38611111111112</v>
      </c>
      <c r="JA15" s="577">
        <f t="shared" ref="JA15:KL15" si="314">JA2</f>
        <v>213.14761904761906</v>
      </c>
      <c r="JB15" s="577">
        <f t="shared" si="314"/>
        <v>210.77045454545453</v>
      </c>
      <c r="JC15" s="577">
        <f t="shared" si="314"/>
        <v>159.08421052631581</v>
      </c>
      <c r="JD15" s="577">
        <f t="shared" si="314"/>
        <v>120.02142857142856</v>
      </c>
      <c r="JE15" s="577">
        <f t="shared" si="314"/>
        <v>121.61562499999998</v>
      </c>
      <c r="JF15" s="577">
        <f t="shared" si="314"/>
        <v>95.068181818181813</v>
      </c>
      <c r="JG15" s="577">
        <f t="shared" si="314"/>
        <v>114.37173913043478</v>
      </c>
      <c r="JH15" s="577">
        <f t="shared" si="314"/>
        <v>130.5809523809524</v>
      </c>
      <c r="JI15" s="577">
        <f t="shared" si="314"/>
        <v>141.39166666666668</v>
      </c>
      <c r="JJ15" s="577">
        <f t="shared" si="314"/>
        <v>150.31739130434781</v>
      </c>
      <c r="JK15" s="577">
        <f t="shared" si="314"/>
        <v>150.52727272727273</v>
      </c>
      <c r="JL15" s="577">
        <f t="shared" si="314"/>
        <v>134.04318181818181</v>
      </c>
      <c r="JM15" s="577">
        <f t="shared" si="314"/>
        <v>129.95681818181819</v>
      </c>
      <c r="JN15" s="577">
        <f t="shared" si="314"/>
        <v>106.59249999999997</v>
      </c>
      <c r="JO15" s="577">
        <f t="shared" si="314"/>
        <v>104.53260869565217</v>
      </c>
      <c r="JP15" s="577">
        <f t="shared" si="314"/>
        <v>98.054545454545462</v>
      </c>
      <c r="JQ15" s="577">
        <f t="shared" si="314"/>
        <v>92.01666666666668</v>
      </c>
      <c r="JR15" s="577">
        <f t="shared" si="314"/>
        <v>93.104545454545459</v>
      </c>
      <c r="JS15" s="577">
        <f t="shared" si="314"/>
        <v>111.01818181818182</v>
      </c>
      <c r="JT15" s="577">
        <f t="shared" si="314"/>
        <v>122.9425</v>
      </c>
      <c r="JU15" s="577">
        <f t="shared" si="314"/>
        <v>125.75249999999998</v>
      </c>
      <c r="JV15" s="577">
        <f t="shared" si="314"/>
        <v>127.05869565217391</v>
      </c>
      <c r="JW15" s="577">
        <f t="shared" si="314"/>
        <v>116.13947368421053</v>
      </c>
      <c r="JX15" s="577">
        <f t="shared" si="314"/>
        <v>105.07272727272726</v>
      </c>
      <c r="JY15" s="577">
        <f t="shared" si="314"/>
        <v>112.56750000000002</v>
      </c>
      <c r="JZ15" s="577">
        <f t="shared" si="314"/>
        <v>112.46428571428571</v>
      </c>
      <c r="KA15" s="577">
        <f t="shared" si="314"/>
        <v>109.195652173913</v>
      </c>
      <c r="KB15" s="577">
        <f t="shared" si="314"/>
        <v>120.79249999999999</v>
      </c>
      <c r="KC15" s="577">
        <f t="shared" si="314"/>
        <v>118.91136363636365</v>
      </c>
      <c r="KD15" s="577">
        <f t="shared" si="314"/>
        <v>130.45714285714286</v>
      </c>
      <c r="KE15" s="577">
        <f t="shared" si="314"/>
        <v>136.37</v>
      </c>
      <c r="KF15" s="577">
        <f t="shared" si="314"/>
        <v>135.17954545454546</v>
      </c>
      <c r="KG15" s="577">
        <f t="shared" si="314"/>
        <v>124.85749999999999</v>
      </c>
      <c r="KH15" s="577">
        <f t="shared" si="314"/>
        <v>109.5325</v>
      </c>
      <c r="KI15" s="577">
        <f t="shared" si="314"/>
        <v>110.90714285714284</v>
      </c>
      <c r="KJ15" s="577">
        <f t="shared" si="314"/>
        <v>117.52142857142859</v>
      </c>
      <c r="KK15" s="577">
        <f t="shared" si="314"/>
        <v>106.51315789473684</v>
      </c>
      <c r="KL15" s="577">
        <f t="shared" si="314"/>
        <v>109.54166666666667</v>
      </c>
    </row>
    <row r="16" spans="1:303">
      <c r="A16" s="578" t="s">
        <v>8</v>
      </c>
      <c r="B16" s="598" t="s">
        <v>89</v>
      </c>
      <c r="C16" s="534" t="s">
        <v>2</v>
      </c>
      <c r="D16" s="535">
        <f>D3</f>
        <v>40.25</v>
      </c>
      <c r="E16" s="536">
        <f t="shared" ref="E16:BP16" si="315">E3</f>
        <v>40.25</v>
      </c>
      <c r="F16" s="536">
        <f t="shared" si="315"/>
        <v>40.25</v>
      </c>
      <c r="G16" s="536">
        <f t="shared" si="315"/>
        <v>40.25</v>
      </c>
      <c r="H16" s="536">
        <f t="shared" si="315"/>
        <v>40.25</v>
      </c>
      <c r="I16" s="536">
        <f t="shared" si="315"/>
        <v>40.25</v>
      </c>
      <c r="J16" s="536">
        <f t="shared" si="315"/>
        <v>40.25</v>
      </c>
      <c r="K16" s="536">
        <f t="shared" si="315"/>
        <v>40.25</v>
      </c>
      <c r="L16" s="536">
        <f t="shared" si="315"/>
        <v>40.25</v>
      </c>
      <c r="M16" s="536">
        <f t="shared" si="315"/>
        <v>40.25</v>
      </c>
      <c r="N16" s="536">
        <f t="shared" si="315"/>
        <v>40.25</v>
      </c>
      <c r="O16" s="536">
        <f t="shared" si="315"/>
        <v>40.25</v>
      </c>
      <c r="P16" s="536">
        <f t="shared" si="315"/>
        <v>43.85</v>
      </c>
      <c r="Q16" s="536">
        <f t="shared" si="315"/>
        <v>43.85</v>
      </c>
      <c r="R16" s="536">
        <f t="shared" si="315"/>
        <v>43.85</v>
      </c>
      <c r="S16" s="536">
        <f t="shared" si="315"/>
        <v>43.85</v>
      </c>
      <c r="T16" s="536">
        <f t="shared" si="315"/>
        <v>43.85</v>
      </c>
      <c r="U16" s="536">
        <f t="shared" si="315"/>
        <v>43.85</v>
      </c>
      <c r="V16" s="536">
        <f t="shared" si="315"/>
        <v>43.85</v>
      </c>
      <c r="W16" s="536">
        <f t="shared" si="315"/>
        <v>43.85</v>
      </c>
      <c r="X16" s="536">
        <f t="shared" si="315"/>
        <v>43.85</v>
      </c>
      <c r="Y16" s="536">
        <f t="shared" si="315"/>
        <v>43.85</v>
      </c>
      <c r="Z16" s="536">
        <f t="shared" si="315"/>
        <v>43.85</v>
      </c>
      <c r="AA16" s="536">
        <f t="shared" si="315"/>
        <v>43.85</v>
      </c>
      <c r="AB16" s="536">
        <f t="shared" si="315"/>
        <v>49.15</v>
      </c>
      <c r="AC16" s="536">
        <f t="shared" si="315"/>
        <v>49.15</v>
      </c>
      <c r="AD16" s="536">
        <f t="shared" si="315"/>
        <v>49.15</v>
      </c>
      <c r="AE16" s="536">
        <f t="shared" si="315"/>
        <v>49.15</v>
      </c>
      <c r="AF16" s="536">
        <f t="shared" si="315"/>
        <v>49.15</v>
      </c>
      <c r="AG16" s="536">
        <f t="shared" si="315"/>
        <v>49.15</v>
      </c>
      <c r="AH16" s="536">
        <f t="shared" si="315"/>
        <v>49.15</v>
      </c>
      <c r="AI16" s="536">
        <f t="shared" si="315"/>
        <v>49.15</v>
      </c>
      <c r="AJ16" s="536">
        <f t="shared" si="315"/>
        <v>49.15</v>
      </c>
      <c r="AK16" s="536">
        <f t="shared" si="315"/>
        <v>49.15</v>
      </c>
      <c r="AL16" s="536">
        <f t="shared" si="315"/>
        <v>49.15</v>
      </c>
      <c r="AM16" s="536">
        <f t="shared" si="315"/>
        <v>49.15</v>
      </c>
      <c r="AN16" s="536">
        <f t="shared" si="315"/>
        <v>47.35</v>
      </c>
      <c r="AO16" s="536">
        <f t="shared" si="315"/>
        <v>47.35</v>
      </c>
      <c r="AP16" s="536">
        <f t="shared" si="315"/>
        <v>47.35</v>
      </c>
      <c r="AQ16" s="536">
        <f t="shared" si="315"/>
        <v>47.35</v>
      </c>
      <c r="AR16" s="536">
        <f t="shared" si="315"/>
        <v>47.35</v>
      </c>
      <c r="AS16" s="536">
        <f t="shared" si="315"/>
        <v>47.35</v>
      </c>
      <c r="AT16" s="536">
        <f t="shared" si="315"/>
        <v>47.35</v>
      </c>
      <c r="AU16" s="536">
        <f t="shared" si="315"/>
        <v>47.35</v>
      </c>
      <c r="AV16" s="536">
        <f t="shared" si="315"/>
        <v>47.35</v>
      </c>
      <c r="AW16" s="536">
        <f t="shared" si="315"/>
        <v>47.35</v>
      </c>
      <c r="AX16" s="536">
        <f t="shared" si="315"/>
        <v>47.35</v>
      </c>
      <c r="AY16" s="536">
        <f t="shared" si="315"/>
        <v>47.35</v>
      </c>
      <c r="AZ16" s="536">
        <f t="shared" si="315"/>
        <v>57.35</v>
      </c>
      <c r="BA16" s="536">
        <f t="shared" si="315"/>
        <v>57.35</v>
      </c>
      <c r="BB16" s="536">
        <f t="shared" si="315"/>
        <v>57.35</v>
      </c>
      <c r="BC16" s="536">
        <f t="shared" si="315"/>
        <v>57.35</v>
      </c>
      <c r="BD16" s="536">
        <f t="shared" si="315"/>
        <v>57.35</v>
      </c>
      <c r="BE16" s="536">
        <f t="shared" si="315"/>
        <v>57.35</v>
      </c>
      <c r="BF16" s="536">
        <f t="shared" si="315"/>
        <v>57.35</v>
      </c>
      <c r="BG16" s="536">
        <f t="shared" si="315"/>
        <v>57.35</v>
      </c>
      <c r="BH16" s="536">
        <f t="shared" si="315"/>
        <v>57.35</v>
      </c>
      <c r="BI16" s="536">
        <f t="shared" si="315"/>
        <v>57.35</v>
      </c>
      <c r="BJ16" s="536">
        <f t="shared" si="315"/>
        <v>57.35</v>
      </c>
      <c r="BK16" s="536">
        <f t="shared" si="315"/>
        <v>57.35</v>
      </c>
      <c r="BL16" s="536">
        <f t="shared" si="315"/>
        <v>57.35</v>
      </c>
      <c r="BM16" s="536">
        <f t="shared" si="315"/>
        <v>57.35</v>
      </c>
      <c r="BN16" s="536">
        <f t="shared" si="315"/>
        <v>57.35</v>
      </c>
      <c r="BO16" s="536">
        <f t="shared" si="315"/>
        <v>125</v>
      </c>
      <c r="BP16" s="536">
        <f t="shared" si="315"/>
        <v>125</v>
      </c>
      <c r="BQ16" s="536">
        <f t="shared" ref="BQ16:EB16" si="316">BQ3</f>
        <v>125</v>
      </c>
      <c r="BR16" s="536">
        <f t="shared" si="316"/>
        <v>125</v>
      </c>
      <c r="BS16" s="536">
        <f t="shared" si="316"/>
        <v>125</v>
      </c>
      <c r="BT16" s="536">
        <f t="shared" si="316"/>
        <v>125</v>
      </c>
      <c r="BU16" s="536">
        <f t="shared" si="316"/>
        <v>125</v>
      </c>
      <c r="BV16" s="536">
        <f t="shared" si="316"/>
        <v>125</v>
      </c>
      <c r="BW16" s="536">
        <f t="shared" si="316"/>
        <v>125</v>
      </c>
      <c r="BX16" s="536">
        <f t="shared" si="316"/>
        <v>125</v>
      </c>
      <c r="BY16" s="536">
        <f t="shared" si="316"/>
        <v>125</v>
      </c>
      <c r="BZ16" s="536">
        <f t="shared" si="316"/>
        <v>125</v>
      </c>
      <c r="CA16" s="536">
        <f t="shared" si="316"/>
        <v>116</v>
      </c>
      <c r="CB16" s="536">
        <f t="shared" si="316"/>
        <v>116</v>
      </c>
      <c r="CC16" s="536">
        <f t="shared" si="316"/>
        <v>116</v>
      </c>
      <c r="CD16" s="536">
        <f t="shared" si="316"/>
        <v>116</v>
      </c>
      <c r="CE16" s="536">
        <f t="shared" si="316"/>
        <v>116</v>
      </c>
      <c r="CF16" s="536">
        <f t="shared" si="316"/>
        <v>116</v>
      </c>
      <c r="CG16" s="536">
        <f t="shared" si="316"/>
        <v>85</v>
      </c>
      <c r="CH16" s="536">
        <f t="shared" si="316"/>
        <v>83.5</v>
      </c>
      <c r="CI16" s="536">
        <f t="shared" si="316"/>
        <v>90</v>
      </c>
      <c r="CJ16" s="536">
        <f t="shared" si="316"/>
        <v>98</v>
      </c>
      <c r="CK16" s="536">
        <f t="shared" si="316"/>
        <v>100</v>
      </c>
      <c r="CL16" s="536">
        <f t="shared" si="316"/>
        <v>103</v>
      </c>
      <c r="CM16" s="536">
        <f t="shared" si="316"/>
        <v>107</v>
      </c>
      <c r="CN16" s="536">
        <f t="shared" si="316"/>
        <v>109</v>
      </c>
      <c r="CO16" s="536">
        <f t="shared" si="316"/>
        <v>120</v>
      </c>
      <c r="CP16" s="536">
        <f t="shared" si="316"/>
        <v>129</v>
      </c>
      <c r="CQ16" s="536">
        <f t="shared" si="316"/>
        <v>140</v>
      </c>
      <c r="CR16" s="536">
        <f t="shared" si="316"/>
        <v>150</v>
      </c>
      <c r="CS16" s="536">
        <f t="shared" si="316"/>
        <v>165</v>
      </c>
      <c r="CT16" s="536">
        <f t="shared" si="316"/>
        <v>172.5</v>
      </c>
      <c r="CU16" s="536">
        <f t="shared" si="316"/>
        <v>180</v>
      </c>
      <c r="CV16" s="536">
        <f t="shared" si="316"/>
        <v>200</v>
      </c>
      <c r="CW16" s="536">
        <f t="shared" si="316"/>
        <v>330</v>
      </c>
      <c r="CX16" s="536">
        <f t="shared" si="316"/>
        <v>350</v>
      </c>
      <c r="CY16" s="536">
        <f t="shared" si="316"/>
        <v>380</v>
      </c>
      <c r="CZ16" s="536">
        <f t="shared" si="316"/>
        <v>385</v>
      </c>
      <c r="DA16" s="536">
        <f t="shared" si="316"/>
        <v>385</v>
      </c>
      <c r="DB16" s="536">
        <f t="shared" si="316"/>
        <v>400</v>
      </c>
      <c r="DC16" s="536">
        <f t="shared" si="316"/>
        <v>385</v>
      </c>
      <c r="DD16" s="536">
        <f t="shared" si="316"/>
        <v>375</v>
      </c>
      <c r="DE16" s="536">
        <f t="shared" si="316"/>
        <v>340</v>
      </c>
      <c r="DF16" s="536">
        <f t="shared" si="316"/>
        <v>250</v>
      </c>
      <c r="DG16" s="536">
        <f t="shared" si="316"/>
        <v>150</v>
      </c>
      <c r="DH16" s="536">
        <f t="shared" si="316"/>
        <v>140</v>
      </c>
      <c r="DI16" s="536">
        <f t="shared" si="316"/>
        <v>150</v>
      </c>
      <c r="DJ16" s="536">
        <f t="shared" si="316"/>
        <v>120</v>
      </c>
      <c r="DK16" s="536">
        <f t="shared" si="316"/>
        <v>120</v>
      </c>
      <c r="DL16" s="536">
        <f t="shared" si="316"/>
        <v>115</v>
      </c>
      <c r="DM16" s="536">
        <f t="shared" si="316"/>
        <v>115</v>
      </c>
      <c r="DN16" s="536">
        <f t="shared" si="316"/>
        <v>140</v>
      </c>
      <c r="DO16" s="536">
        <f t="shared" si="316"/>
        <v>165</v>
      </c>
      <c r="DP16" s="536">
        <f t="shared" si="316"/>
        <v>170</v>
      </c>
      <c r="DQ16" s="536">
        <f t="shared" si="316"/>
        <v>170</v>
      </c>
      <c r="DR16" s="536">
        <f t="shared" si="316"/>
        <v>165</v>
      </c>
      <c r="DS16" s="536">
        <f t="shared" si="316"/>
        <v>170</v>
      </c>
      <c r="DT16" s="536">
        <f t="shared" si="316"/>
        <v>205</v>
      </c>
      <c r="DU16" s="536">
        <f t="shared" si="316"/>
        <v>220</v>
      </c>
      <c r="DV16" s="536">
        <f t="shared" si="316"/>
        <v>220</v>
      </c>
      <c r="DW16" s="536">
        <f t="shared" si="316"/>
        <v>250</v>
      </c>
      <c r="DX16" s="536">
        <f t="shared" si="316"/>
        <v>235</v>
      </c>
      <c r="DY16" s="536">
        <f t="shared" si="316"/>
        <v>230</v>
      </c>
      <c r="DZ16" s="536">
        <f t="shared" si="316"/>
        <v>215</v>
      </c>
      <c r="EA16" s="536">
        <f t="shared" si="316"/>
        <v>190</v>
      </c>
      <c r="EB16" s="536">
        <f t="shared" si="316"/>
        <v>210</v>
      </c>
      <c r="EC16" s="536">
        <f t="shared" ref="EC16:GN16" si="317">EC3</f>
        <v>220</v>
      </c>
      <c r="ED16" s="536">
        <f t="shared" si="317"/>
        <v>220</v>
      </c>
      <c r="EE16" s="536">
        <f t="shared" si="317"/>
        <v>225</v>
      </c>
      <c r="EF16" s="536">
        <f t="shared" si="317"/>
        <v>350</v>
      </c>
      <c r="EG16" s="536">
        <f t="shared" si="317"/>
        <v>325</v>
      </c>
      <c r="EH16" s="536">
        <f t="shared" si="317"/>
        <v>330</v>
      </c>
      <c r="EI16" s="536">
        <f t="shared" si="317"/>
        <v>325</v>
      </c>
      <c r="EJ16" s="536">
        <f t="shared" si="317"/>
        <v>310</v>
      </c>
      <c r="EK16" s="536">
        <f t="shared" si="317"/>
        <v>305</v>
      </c>
      <c r="EL16" s="536">
        <f t="shared" si="317"/>
        <v>305</v>
      </c>
      <c r="EM16" s="536">
        <f t="shared" si="317"/>
        <v>300</v>
      </c>
      <c r="EN16" s="536">
        <f t="shared" si="317"/>
        <v>275</v>
      </c>
      <c r="EO16" s="536">
        <f t="shared" si="317"/>
        <v>260</v>
      </c>
      <c r="EP16" s="536">
        <f t="shared" si="317"/>
        <v>235</v>
      </c>
      <c r="EQ16" s="536">
        <f t="shared" si="317"/>
        <v>228</v>
      </c>
      <c r="ER16" s="536">
        <f t="shared" si="317"/>
        <v>219</v>
      </c>
      <c r="ES16" s="536">
        <f t="shared" si="317"/>
        <v>215</v>
      </c>
      <c r="ET16" s="536">
        <f t="shared" si="317"/>
        <v>210</v>
      </c>
      <c r="EU16" s="536">
        <f t="shared" si="317"/>
        <v>215</v>
      </c>
      <c r="EV16" s="536">
        <f t="shared" si="317"/>
        <v>220</v>
      </c>
      <c r="EW16" s="536">
        <f t="shared" si="317"/>
        <v>223.5</v>
      </c>
      <c r="EX16" s="536">
        <f t="shared" si="317"/>
        <v>214</v>
      </c>
      <c r="EY16" s="536">
        <f t="shared" si="317"/>
        <v>173</v>
      </c>
      <c r="EZ16" s="536">
        <f t="shared" si="317"/>
        <v>160</v>
      </c>
      <c r="FA16" s="536">
        <f t="shared" si="317"/>
        <v>140</v>
      </c>
      <c r="FB16" s="536">
        <f t="shared" si="317"/>
        <v>153</v>
      </c>
      <c r="FC16" s="536">
        <f t="shared" si="317"/>
        <v>157</v>
      </c>
      <c r="FD16" s="536">
        <f t="shared" si="317"/>
        <v>166</v>
      </c>
      <c r="FE16" s="536">
        <f t="shared" si="317"/>
        <v>171</v>
      </c>
      <c r="FF16" s="536">
        <f t="shared" si="317"/>
        <v>160</v>
      </c>
      <c r="FG16" s="536">
        <f t="shared" si="317"/>
        <v>149</v>
      </c>
      <c r="FH16" s="536">
        <f t="shared" si="317"/>
        <v>144</v>
      </c>
      <c r="FI16" s="536">
        <f t="shared" si="317"/>
        <v>136</v>
      </c>
      <c r="FJ16" s="536">
        <f t="shared" si="317"/>
        <v>133</v>
      </c>
      <c r="FK16" s="536">
        <f t="shared" si="317"/>
        <v>143.6</v>
      </c>
      <c r="FL16" s="536">
        <f t="shared" si="317"/>
        <v>152</v>
      </c>
      <c r="FM16" s="536">
        <f t="shared" si="317"/>
        <v>147.4</v>
      </c>
      <c r="FN16" s="536">
        <f t="shared" si="317"/>
        <v>143.47999999999999</v>
      </c>
      <c r="FO16" s="536">
        <f t="shared" si="317"/>
        <v>136.69999999999999</v>
      </c>
      <c r="FP16" s="536">
        <f t="shared" si="317"/>
        <v>131.13</v>
      </c>
      <c r="FQ16" s="536">
        <f t="shared" si="317"/>
        <v>126.96</v>
      </c>
      <c r="FR16" s="536">
        <f t="shared" si="317"/>
        <v>115.22</v>
      </c>
      <c r="FS16" s="536">
        <f t="shared" si="317"/>
        <v>112.65</v>
      </c>
      <c r="FT16" s="536">
        <f t="shared" si="317"/>
        <v>116.45</v>
      </c>
      <c r="FU16" s="536">
        <f t="shared" si="317"/>
        <v>115.81</v>
      </c>
      <c r="FV16" s="536">
        <f t="shared" si="317"/>
        <v>114.42</v>
      </c>
      <c r="FW16" s="536">
        <f t="shared" si="317"/>
        <v>114.15</v>
      </c>
      <c r="FX16" s="536">
        <f t="shared" si="317"/>
        <v>112.27</v>
      </c>
      <c r="FY16" s="536">
        <f t="shared" si="317"/>
        <v>112.2</v>
      </c>
      <c r="FZ16" s="536">
        <f t="shared" si="317"/>
        <v>112.67</v>
      </c>
      <c r="GA16" s="536">
        <f t="shared" si="317"/>
        <v>114.13</v>
      </c>
      <c r="GB16" s="536">
        <f t="shared" si="317"/>
        <v>112.31</v>
      </c>
      <c r="GC16" s="536">
        <f t="shared" si="317"/>
        <v>109.49</v>
      </c>
      <c r="GD16" s="536">
        <f t="shared" si="317"/>
        <v>104.88</v>
      </c>
      <c r="GE16" s="536">
        <f t="shared" si="317"/>
        <v>94.75</v>
      </c>
      <c r="GF16" s="536">
        <f t="shared" si="317"/>
        <v>84.56</v>
      </c>
      <c r="GG16" s="536">
        <f t="shared" si="317"/>
        <v>89.56</v>
      </c>
      <c r="GH16" s="536">
        <f t="shared" si="317"/>
        <v>86.4</v>
      </c>
      <c r="GI16" s="536">
        <f t="shared" si="317"/>
        <v>84.31</v>
      </c>
      <c r="GJ16" s="536">
        <f t="shared" si="317"/>
        <v>82.8</v>
      </c>
      <c r="GK16" s="536">
        <f t="shared" si="317"/>
        <v>80.22</v>
      </c>
      <c r="GL16" s="536">
        <f t="shared" si="317"/>
        <v>75.126666666666694</v>
      </c>
      <c r="GM16" s="536">
        <f t="shared" si="317"/>
        <v>77.399999999999977</v>
      </c>
      <c r="GN16" s="536">
        <f t="shared" si="317"/>
        <v>76.925806451612914</v>
      </c>
      <c r="GO16" s="536">
        <f t="shared" ref="GO16:IZ16" si="318">GO3</f>
        <v>75.906896551724159</v>
      </c>
      <c r="GP16" s="536">
        <f t="shared" si="318"/>
        <v>83.203225806451599</v>
      </c>
      <c r="GQ16" s="536">
        <f t="shared" si="318"/>
        <v>92.283333333333317</v>
      </c>
      <c r="GR16" s="536">
        <f t="shared" si="318"/>
        <v>91.199999999999974</v>
      </c>
      <c r="GS16" s="536">
        <f t="shared" si="318"/>
        <v>89.526666666666657</v>
      </c>
      <c r="GT16" s="536">
        <f t="shared" si="318"/>
        <v>95.735483870967698</v>
      </c>
      <c r="GU16" s="536">
        <f t="shared" si="318"/>
        <v>113.38387096774196</v>
      </c>
      <c r="GV16" s="536">
        <f t="shared" si="318"/>
        <v>187.40333333333328</v>
      </c>
      <c r="GW16" s="536">
        <f t="shared" si="318"/>
        <v>231.24193548387089</v>
      </c>
      <c r="GX16" s="536">
        <f t="shared" si="318"/>
        <v>299.55</v>
      </c>
      <c r="GY16" s="536">
        <f t="shared" si="318"/>
        <v>266.13548387096773</v>
      </c>
      <c r="GZ16" s="536">
        <f t="shared" si="318"/>
        <v>186.36774193548382</v>
      </c>
      <c r="HA16" s="536">
        <f t="shared" si="318"/>
        <v>160.79999999999998</v>
      </c>
      <c r="HB16" s="536">
        <f t="shared" si="318"/>
        <v>156.82258064516131</v>
      </c>
      <c r="HC16" s="536">
        <f t="shared" si="318"/>
        <v>261.02333333333326</v>
      </c>
      <c r="HD16" s="536">
        <f t="shared" si="318"/>
        <v>176.59310344827583</v>
      </c>
      <c r="HE16" s="536">
        <f t="shared" si="318"/>
        <v>146.64333333333337</v>
      </c>
      <c r="HF16" s="536">
        <f t="shared" si="318"/>
        <v>165.87096774193543</v>
      </c>
      <c r="HG16" s="536">
        <f t="shared" si="318"/>
        <v>196.50419354838706</v>
      </c>
      <c r="HH16" s="536">
        <f t="shared" si="318"/>
        <v>204.21500000000003</v>
      </c>
      <c r="HI16" s="536">
        <f t="shared" si="318"/>
        <v>182.51354838709682</v>
      </c>
      <c r="HJ16" s="536">
        <f t="shared" si="318"/>
        <v>187.82666666666671</v>
      </c>
      <c r="HK16" s="536">
        <f t="shared" si="318"/>
        <v>238.97964285714286</v>
      </c>
      <c r="HL16" s="536">
        <f t="shared" si="318"/>
        <v>240.99096774193555</v>
      </c>
      <c r="HM16" s="536">
        <f t="shared" si="318"/>
        <v>224.56571428571425</v>
      </c>
      <c r="HN16" s="536">
        <f t="shared" si="318"/>
        <v>216.89346153846157</v>
      </c>
      <c r="HO16" s="536">
        <f t="shared" si="318"/>
        <v>187.774</v>
      </c>
      <c r="HP16" s="536">
        <f t="shared" si="318"/>
        <v>184.36290322580646</v>
      </c>
      <c r="HQ16" s="536">
        <f t="shared" si="318"/>
        <v>198.62</v>
      </c>
      <c r="HR16" s="536">
        <f t="shared" si="318"/>
        <v>184.83064516129033</v>
      </c>
      <c r="HS16" s="536">
        <f t="shared" si="318"/>
        <v>182.25</v>
      </c>
      <c r="HT16" s="536">
        <f t="shared" si="318"/>
        <v>198.63333333333333</v>
      </c>
      <c r="HU16" s="536">
        <f t="shared" si="318"/>
        <v>217.41129032258064</v>
      </c>
      <c r="HV16" s="536">
        <f t="shared" si="318"/>
        <v>220.57692307692307</v>
      </c>
      <c r="HW16" s="536">
        <f t="shared" si="318"/>
        <v>226.37903225806451</v>
      </c>
      <c r="HX16" s="536">
        <f t="shared" si="318"/>
        <v>199.25806451612902</v>
      </c>
      <c r="HY16" s="536">
        <f t="shared" si="318"/>
        <v>206.16964285714286</v>
      </c>
      <c r="HZ16" s="536">
        <f t="shared" si="318"/>
        <v>211.9758064516129</v>
      </c>
      <c r="IA16" s="536">
        <f t="shared" si="318"/>
        <v>204.3</v>
      </c>
      <c r="IB16" s="536">
        <f t="shared" si="318"/>
        <v>208.00806451612902</v>
      </c>
      <c r="IC16" s="536">
        <f t="shared" si="318"/>
        <v>197.625</v>
      </c>
      <c r="ID16" s="536">
        <f t="shared" si="318"/>
        <v>181.03225806451613</v>
      </c>
      <c r="IE16" s="536">
        <f t="shared" si="318"/>
        <v>156.60483870967741</v>
      </c>
      <c r="IF16" s="536">
        <f t="shared" si="318"/>
        <v>145.05833333333334</v>
      </c>
      <c r="IG16" s="536">
        <f t="shared" si="318"/>
        <v>149.03409090909091</v>
      </c>
      <c r="IH16" s="536">
        <f t="shared" si="318"/>
        <v>134.0595238095238</v>
      </c>
      <c r="II16" s="536">
        <f t="shared" si="318"/>
        <v>136.3452380952381</v>
      </c>
      <c r="IJ16" s="536">
        <f t="shared" si="318"/>
        <v>150.35227272727272</v>
      </c>
      <c r="IK16" s="536">
        <f t="shared" si="318"/>
        <v>155.83750000000001</v>
      </c>
      <c r="IL16" s="536">
        <f t="shared" si="318"/>
        <v>158.94318181818181</v>
      </c>
      <c r="IM16" s="536">
        <f t="shared" si="318"/>
        <v>129.64772727272728</v>
      </c>
      <c r="IN16" s="536">
        <f t="shared" si="318"/>
        <v>113.95</v>
      </c>
      <c r="IO16" s="536">
        <f t="shared" si="318"/>
        <v>111.20454545454545</v>
      </c>
      <c r="IP16" s="536">
        <f t="shared" si="318"/>
        <v>112.63</v>
      </c>
      <c r="IQ16" s="536">
        <f t="shared" si="318"/>
        <v>107.04</v>
      </c>
      <c r="IR16" s="536">
        <f t="shared" si="318"/>
        <v>123.85</v>
      </c>
      <c r="IS16" s="536">
        <f t="shared" si="318"/>
        <v>120.74</v>
      </c>
      <c r="IT16" s="536">
        <f t="shared" si="318"/>
        <v>102.21</v>
      </c>
      <c r="IU16" s="536">
        <f t="shared" si="318"/>
        <v>101.39</v>
      </c>
      <c r="IV16" s="536">
        <f t="shared" si="318"/>
        <v>124.4375</v>
      </c>
      <c r="IW16" s="536">
        <f t="shared" si="318"/>
        <v>143.69736842105263</v>
      </c>
      <c r="IX16" s="536">
        <f t="shared" si="318"/>
        <v>115.81521739130434</v>
      </c>
      <c r="IY16" s="536">
        <f t="shared" si="318"/>
        <v>110.19</v>
      </c>
      <c r="IZ16" s="536">
        <f t="shared" si="318"/>
        <v>124.91</v>
      </c>
      <c r="JA16" s="536">
        <f t="shared" ref="JA16:KL16" si="319">JA3</f>
        <v>174.32</v>
      </c>
      <c r="JB16" s="536">
        <f t="shared" si="319"/>
        <v>208.95</v>
      </c>
      <c r="JC16" s="536">
        <f t="shared" si="319"/>
        <v>228.45</v>
      </c>
      <c r="JD16" s="536">
        <f t="shared" si="319"/>
        <v>349.5</v>
      </c>
      <c r="JE16" s="536">
        <f t="shared" si="319"/>
        <v>398.01</v>
      </c>
      <c r="JF16" s="536">
        <f t="shared" si="319"/>
        <v>367.52</v>
      </c>
      <c r="JG16" s="536">
        <f t="shared" si="319"/>
        <v>341.76</v>
      </c>
      <c r="JH16" s="536">
        <f t="shared" si="319"/>
        <v>408.85</v>
      </c>
      <c r="JI16" s="536">
        <f t="shared" si="319"/>
        <v>444.76</v>
      </c>
      <c r="JJ16" s="536">
        <f t="shared" si="319"/>
        <v>591.53260869565224</v>
      </c>
      <c r="JK16" s="536">
        <f t="shared" si="319"/>
        <v>472.48750000000001</v>
      </c>
      <c r="JL16" s="536">
        <f t="shared" si="319"/>
        <v>502.48750000000001</v>
      </c>
      <c r="JM16" s="536">
        <f t="shared" si="319"/>
        <v>372.38636363636363</v>
      </c>
      <c r="JN16" s="536">
        <f t="shared" si="319"/>
        <v>240.07142857142858</v>
      </c>
      <c r="JO16" s="536">
        <f t="shared" si="319"/>
        <v>243.63636363636363</v>
      </c>
      <c r="JP16" s="536">
        <f t="shared" si="319"/>
        <v>265.47727272727275</v>
      </c>
      <c r="JQ16" s="536">
        <f t="shared" si="319"/>
        <v>289.59500000000003</v>
      </c>
      <c r="JR16" s="536">
        <f t="shared" si="319"/>
        <v>282.14772727272725</v>
      </c>
      <c r="JS16" s="536">
        <f t="shared" si="319"/>
        <v>262.82142857142856</v>
      </c>
      <c r="JT16" s="536">
        <f t="shared" si="319"/>
        <v>317.53571428571428</v>
      </c>
      <c r="JU16" s="536">
        <f t="shared" si="319"/>
        <v>369.23750000000001</v>
      </c>
      <c r="JV16" s="536">
        <f t="shared" si="319"/>
        <v>344.70652173913044</v>
      </c>
      <c r="JW16" s="536">
        <f t="shared" si="319"/>
        <v>269.28947368421052</v>
      </c>
      <c r="JX16" s="536">
        <f t="shared" si="319"/>
        <v>230.81818181818181</v>
      </c>
      <c r="JY16" s="536">
        <f t="shared" si="319"/>
        <v>230.97619047619048</v>
      </c>
      <c r="JZ16" s="536">
        <f t="shared" si="319"/>
        <v>232.0595238095238</v>
      </c>
      <c r="KA16" s="536">
        <f t="shared" si="319"/>
        <v>255.16304347826087</v>
      </c>
      <c r="KB16" s="536">
        <f t="shared" si="319"/>
        <v>305.52499999999998</v>
      </c>
      <c r="KC16" s="536">
        <f t="shared" si="319"/>
        <v>353.375</v>
      </c>
      <c r="KD16" s="536">
        <f t="shared" si="319"/>
        <v>320.79761904761904</v>
      </c>
      <c r="KE16" s="536">
        <f t="shared" si="319"/>
        <v>326.29499999999996</v>
      </c>
      <c r="KF16" s="536">
        <f t="shared" si="319"/>
        <v>332.09545454545457</v>
      </c>
      <c r="KG16" s="536">
        <f t="shared" si="319"/>
        <v>315.38749999999999</v>
      </c>
      <c r="KH16" s="536">
        <f t="shared" si="319"/>
        <v>275.27</v>
      </c>
      <c r="KI16" s="536">
        <f t="shared" si="319"/>
        <v>238.81714285714284</v>
      </c>
      <c r="KJ16" s="536">
        <f t="shared" si="319"/>
        <v>239.39285714285714</v>
      </c>
      <c r="KK16" s="536">
        <f t="shared" si="319"/>
        <v>249.40789473684211</v>
      </c>
      <c r="KL16" s="536">
        <f t="shared" si="319"/>
        <v>249.6</v>
      </c>
    </row>
    <row r="17" spans="1:298">
      <c r="A17" s="578" t="s">
        <v>148</v>
      </c>
      <c r="B17" s="598" t="s">
        <v>251</v>
      </c>
      <c r="C17" s="534" t="s">
        <v>2</v>
      </c>
      <c r="D17" s="535">
        <f>(D15*1.6+D16*0.9)</f>
        <v>56.145000000000003</v>
      </c>
      <c r="E17" s="536">
        <f t="shared" ref="E17:BP17" si="320">(E15*1.6+E16*0.9)</f>
        <v>56.145000000000003</v>
      </c>
      <c r="F17" s="536">
        <f t="shared" si="320"/>
        <v>56.145000000000003</v>
      </c>
      <c r="G17" s="536">
        <f t="shared" si="320"/>
        <v>56.145000000000003</v>
      </c>
      <c r="H17" s="536">
        <f t="shared" si="320"/>
        <v>56.145000000000003</v>
      </c>
      <c r="I17" s="536">
        <f t="shared" si="320"/>
        <v>56.145000000000003</v>
      </c>
      <c r="J17" s="536">
        <f t="shared" si="320"/>
        <v>56.145000000000003</v>
      </c>
      <c r="K17" s="536">
        <f t="shared" si="320"/>
        <v>56.145000000000003</v>
      </c>
      <c r="L17" s="536">
        <f t="shared" si="320"/>
        <v>56.145000000000003</v>
      </c>
      <c r="M17" s="536">
        <f t="shared" si="320"/>
        <v>56.145000000000003</v>
      </c>
      <c r="N17" s="536">
        <f t="shared" si="320"/>
        <v>56.145000000000003</v>
      </c>
      <c r="O17" s="536">
        <f t="shared" si="320"/>
        <v>56.145000000000003</v>
      </c>
      <c r="P17" s="536">
        <f t="shared" si="320"/>
        <v>60.249000000000009</v>
      </c>
      <c r="Q17" s="536">
        <f t="shared" si="320"/>
        <v>60.249000000000009</v>
      </c>
      <c r="R17" s="536">
        <f t="shared" si="320"/>
        <v>60.249000000000009</v>
      </c>
      <c r="S17" s="536">
        <f t="shared" si="320"/>
        <v>60.249000000000009</v>
      </c>
      <c r="T17" s="536">
        <f t="shared" si="320"/>
        <v>60.249000000000009</v>
      </c>
      <c r="U17" s="536">
        <f t="shared" si="320"/>
        <v>60.249000000000009</v>
      </c>
      <c r="V17" s="536">
        <f t="shared" si="320"/>
        <v>60.249000000000009</v>
      </c>
      <c r="W17" s="536">
        <f t="shared" si="320"/>
        <v>60.249000000000009</v>
      </c>
      <c r="X17" s="536">
        <f t="shared" si="320"/>
        <v>60.249000000000009</v>
      </c>
      <c r="Y17" s="536">
        <f t="shared" si="320"/>
        <v>60.249000000000009</v>
      </c>
      <c r="Z17" s="536">
        <f t="shared" si="320"/>
        <v>60.249000000000009</v>
      </c>
      <c r="AA17" s="536">
        <f t="shared" si="320"/>
        <v>60.249000000000009</v>
      </c>
      <c r="AB17" s="536">
        <f t="shared" si="320"/>
        <v>64.522999999999996</v>
      </c>
      <c r="AC17" s="536">
        <f t="shared" si="320"/>
        <v>64.522999999999996</v>
      </c>
      <c r="AD17" s="536">
        <f t="shared" si="320"/>
        <v>64.522999999999996</v>
      </c>
      <c r="AE17" s="536">
        <f t="shared" si="320"/>
        <v>64.522999999999996</v>
      </c>
      <c r="AF17" s="536">
        <f t="shared" si="320"/>
        <v>64.522999999999996</v>
      </c>
      <c r="AG17" s="536">
        <f t="shared" si="320"/>
        <v>64.522999999999996</v>
      </c>
      <c r="AH17" s="536">
        <f t="shared" si="320"/>
        <v>64.522999999999996</v>
      </c>
      <c r="AI17" s="536">
        <f t="shared" si="320"/>
        <v>64.522999999999996</v>
      </c>
      <c r="AJ17" s="536">
        <f t="shared" si="320"/>
        <v>64.522999999999996</v>
      </c>
      <c r="AK17" s="536">
        <f t="shared" si="320"/>
        <v>64.522999999999996</v>
      </c>
      <c r="AL17" s="536">
        <f t="shared" si="320"/>
        <v>64.522999999999996</v>
      </c>
      <c r="AM17" s="536">
        <f t="shared" si="320"/>
        <v>64.522999999999996</v>
      </c>
      <c r="AN17" s="536">
        <f t="shared" si="320"/>
        <v>64.727000000000004</v>
      </c>
      <c r="AO17" s="536">
        <f t="shared" si="320"/>
        <v>64.727000000000004</v>
      </c>
      <c r="AP17" s="536">
        <f t="shared" si="320"/>
        <v>64.727000000000004</v>
      </c>
      <c r="AQ17" s="536">
        <f t="shared" si="320"/>
        <v>64.727000000000004</v>
      </c>
      <c r="AR17" s="536">
        <f t="shared" si="320"/>
        <v>64.727000000000004</v>
      </c>
      <c r="AS17" s="536">
        <f t="shared" si="320"/>
        <v>64.727000000000004</v>
      </c>
      <c r="AT17" s="536">
        <f t="shared" si="320"/>
        <v>64.727000000000004</v>
      </c>
      <c r="AU17" s="536">
        <f t="shared" si="320"/>
        <v>64.727000000000004</v>
      </c>
      <c r="AV17" s="536">
        <f t="shared" si="320"/>
        <v>64.727000000000004</v>
      </c>
      <c r="AW17" s="536">
        <f t="shared" si="320"/>
        <v>64.727000000000004</v>
      </c>
      <c r="AX17" s="536">
        <f t="shared" si="320"/>
        <v>64.727000000000004</v>
      </c>
      <c r="AY17" s="536">
        <f t="shared" si="320"/>
        <v>64.727000000000004</v>
      </c>
      <c r="AZ17" s="536">
        <f t="shared" si="320"/>
        <v>77.838999999999999</v>
      </c>
      <c r="BA17" s="536">
        <f t="shared" si="320"/>
        <v>77.838999999999999</v>
      </c>
      <c r="BB17" s="536">
        <f t="shared" si="320"/>
        <v>77.838999999999999</v>
      </c>
      <c r="BC17" s="536">
        <f t="shared" si="320"/>
        <v>77.838999999999999</v>
      </c>
      <c r="BD17" s="536">
        <f t="shared" si="320"/>
        <v>77.838999999999999</v>
      </c>
      <c r="BE17" s="536">
        <f t="shared" si="320"/>
        <v>77.838999999999999</v>
      </c>
      <c r="BF17" s="536">
        <f t="shared" si="320"/>
        <v>77.838999999999999</v>
      </c>
      <c r="BG17" s="536">
        <f t="shared" si="320"/>
        <v>77.838999999999999</v>
      </c>
      <c r="BH17" s="536">
        <f t="shared" si="320"/>
        <v>77.838999999999999</v>
      </c>
      <c r="BI17" s="536">
        <f t="shared" si="320"/>
        <v>77.838999999999999</v>
      </c>
      <c r="BJ17" s="536">
        <f t="shared" si="320"/>
        <v>77.838999999999999</v>
      </c>
      <c r="BK17" s="536">
        <f t="shared" si="320"/>
        <v>77.838999999999999</v>
      </c>
      <c r="BL17" s="536">
        <f t="shared" si="320"/>
        <v>96.591000000000008</v>
      </c>
      <c r="BM17" s="536">
        <f t="shared" si="320"/>
        <v>96.591000000000008</v>
      </c>
      <c r="BN17" s="536">
        <f t="shared" si="320"/>
        <v>96.591000000000008</v>
      </c>
      <c r="BO17" s="536">
        <f t="shared" si="320"/>
        <v>157.476</v>
      </c>
      <c r="BP17" s="536">
        <f t="shared" si="320"/>
        <v>157.476</v>
      </c>
      <c r="BQ17" s="536">
        <f t="shared" ref="BQ17:EB17" si="321">(BQ15*1.6+BQ16*0.9)</f>
        <v>157.476</v>
      </c>
      <c r="BR17" s="536">
        <f t="shared" si="321"/>
        <v>157.476</v>
      </c>
      <c r="BS17" s="536">
        <f t="shared" si="321"/>
        <v>157.476</v>
      </c>
      <c r="BT17" s="536">
        <f t="shared" si="321"/>
        <v>157.476</v>
      </c>
      <c r="BU17" s="536">
        <f t="shared" si="321"/>
        <v>157.476</v>
      </c>
      <c r="BV17" s="536">
        <f t="shared" si="321"/>
        <v>157.476</v>
      </c>
      <c r="BW17" s="536">
        <f t="shared" si="321"/>
        <v>157.476</v>
      </c>
      <c r="BX17" s="536">
        <f t="shared" si="321"/>
        <v>187.94</v>
      </c>
      <c r="BY17" s="536">
        <f t="shared" si="321"/>
        <v>189.94</v>
      </c>
      <c r="BZ17" s="536">
        <f t="shared" si="321"/>
        <v>192.34</v>
      </c>
      <c r="CA17" s="536">
        <f t="shared" si="321"/>
        <v>195.26560000000001</v>
      </c>
      <c r="CB17" s="536">
        <f t="shared" si="321"/>
        <v>193.26560000000001</v>
      </c>
      <c r="CC17" s="536">
        <f t="shared" si="321"/>
        <v>193.18560000000002</v>
      </c>
      <c r="CD17" s="536">
        <f t="shared" si="321"/>
        <v>196.06560000000002</v>
      </c>
      <c r="CE17" s="536">
        <f t="shared" si="321"/>
        <v>200.8656</v>
      </c>
      <c r="CF17" s="536">
        <f t="shared" si="321"/>
        <v>199.26560000000001</v>
      </c>
      <c r="CG17" s="536">
        <f t="shared" si="321"/>
        <v>176.16559999999998</v>
      </c>
      <c r="CH17" s="536">
        <f t="shared" si="321"/>
        <v>173.6156</v>
      </c>
      <c r="CI17" s="536">
        <f t="shared" si="321"/>
        <v>178.82560000000001</v>
      </c>
      <c r="CJ17" s="536">
        <f t="shared" si="321"/>
        <v>187.46559999999999</v>
      </c>
      <c r="CK17" s="536">
        <f t="shared" si="321"/>
        <v>188.8656</v>
      </c>
      <c r="CL17" s="536">
        <f t="shared" si="321"/>
        <v>193.16559999999998</v>
      </c>
      <c r="CM17" s="536">
        <f t="shared" si="321"/>
        <v>208.601832</v>
      </c>
      <c r="CN17" s="536">
        <f t="shared" si="321"/>
        <v>215.20183200000002</v>
      </c>
      <c r="CO17" s="536">
        <f t="shared" si="321"/>
        <v>216.30183199999999</v>
      </c>
      <c r="CP17" s="536">
        <f t="shared" si="321"/>
        <v>229.54225753191491</v>
      </c>
      <c r="CQ17" s="536">
        <f t="shared" si="321"/>
        <v>246.25076817021278</v>
      </c>
      <c r="CR17" s="536">
        <f t="shared" si="321"/>
        <v>262.91034263829783</v>
      </c>
      <c r="CS17" s="536">
        <f t="shared" si="321"/>
        <v>294.28268306382984</v>
      </c>
      <c r="CT17" s="536">
        <f t="shared" si="321"/>
        <v>299.33055540425528</v>
      </c>
      <c r="CU17" s="536">
        <f t="shared" si="321"/>
        <v>304.37842774468083</v>
      </c>
      <c r="CV17" s="536">
        <f t="shared" si="321"/>
        <v>299.82523625531917</v>
      </c>
      <c r="CW17" s="536">
        <f t="shared" si="321"/>
        <v>425.76140646808511</v>
      </c>
      <c r="CX17" s="536">
        <f t="shared" si="321"/>
        <v>442.05927880851061</v>
      </c>
      <c r="CY17" s="536">
        <f t="shared" si="321"/>
        <v>537.18279606365957</v>
      </c>
      <c r="CZ17" s="536">
        <f t="shared" si="321"/>
        <v>556.15088117004257</v>
      </c>
      <c r="DA17" s="536">
        <f t="shared" si="321"/>
        <v>545.08705138280857</v>
      </c>
      <c r="DB17" s="536">
        <f t="shared" si="321"/>
        <v>555.18279606365957</v>
      </c>
      <c r="DC17" s="536">
        <f t="shared" si="321"/>
        <v>542.53385989344679</v>
      </c>
      <c r="DD17" s="536">
        <f t="shared" si="321"/>
        <v>521.5</v>
      </c>
      <c r="DE17" s="536">
        <f t="shared" si="321"/>
        <v>446.8</v>
      </c>
      <c r="DF17" s="536">
        <f t="shared" si="321"/>
        <v>313</v>
      </c>
      <c r="DG17" s="536">
        <f t="shared" si="321"/>
        <v>234.2</v>
      </c>
      <c r="DH17" s="536">
        <f t="shared" si="321"/>
        <v>239.60000000000002</v>
      </c>
      <c r="DI17" s="536">
        <f t="shared" si="321"/>
        <v>255</v>
      </c>
      <c r="DJ17" s="536">
        <f t="shared" si="321"/>
        <v>205.60000000000002</v>
      </c>
      <c r="DK17" s="536">
        <f t="shared" si="321"/>
        <v>202.4</v>
      </c>
      <c r="DL17" s="536">
        <f t="shared" si="321"/>
        <v>201.10000000000002</v>
      </c>
      <c r="DM17" s="536">
        <f t="shared" si="321"/>
        <v>217.10000000000002</v>
      </c>
      <c r="DN17" s="536">
        <f t="shared" si="321"/>
        <v>250.8</v>
      </c>
      <c r="DO17" s="536">
        <f t="shared" si="321"/>
        <v>314.89999999999998</v>
      </c>
      <c r="DP17" s="536">
        <f t="shared" si="321"/>
        <v>273</v>
      </c>
      <c r="DQ17" s="536">
        <f t="shared" si="321"/>
        <v>285.8</v>
      </c>
      <c r="DR17" s="536">
        <f t="shared" si="321"/>
        <v>302.10000000000002</v>
      </c>
      <c r="DS17" s="536">
        <f t="shared" si="321"/>
        <v>311.39999999999998</v>
      </c>
      <c r="DT17" s="536">
        <f t="shared" si="321"/>
        <v>384.5</v>
      </c>
      <c r="DU17" s="536">
        <f t="shared" si="321"/>
        <v>391.6</v>
      </c>
      <c r="DV17" s="536">
        <f t="shared" si="321"/>
        <v>412.4</v>
      </c>
      <c r="DW17" s="536">
        <f t="shared" si="321"/>
        <v>506.6</v>
      </c>
      <c r="DX17" s="536">
        <f t="shared" si="321"/>
        <v>477.1</v>
      </c>
      <c r="DY17" s="536">
        <f t="shared" si="321"/>
        <v>429.4</v>
      </c>
      <c r="DZ17" s="536">
        <f t="shared" si="321"/>
        <v>372.70000000000005</v>
      </c>
      <c r="EA17" s="536">
        <f t="shared" si="321"/>
        <v>399.8</v>
      </c>
      <c r="EB17" s="536">
        <f t="shared" si="321"/>
        <v>408.20000000000005</v>
      </c>
      <c r="EC17" s="536">
        <f t="shared" ref="EC17:GN17" si="322">(EC15*1.6+EC16*0.9)</f>
        <v>436.4</v>
      </c>
      <c r="ED17" s="536">
        <f t="shared" si="322"/>
        <v>444.4</v>
      </c>
      <c r="EE17" s="536">
        <f t="shared" si="322"/>
        <v>460.1</v>
      </c>
      <c r="EF17" s="536">
        <f t="shared" si="322"/>
        <v>582.20000000000005</v>
      </c>
      <c r="EG17" s="536">
        <f t="shared" si="322"/>
        <v>588.5</v>
      </c>
      <c r="EH17" s="536">
        <f t="shared" si="322"/>
        <v>565.79999999999995</v>
      </c>
      <c r="EI17" s="536">
        <f t="shared" si="322"/>
        <v>580.5</v>
      </c>
      <c r="EJ17" s="536">
        <f t="shared" si="322"/>
        <v>562.20000000000005</v>
      </c>
      <c r="EK17" s="536">
        <f t="shared" si="322"/>
        <v>543.29999999999995</v>
      </c>
      <c r="EL17" s="536">
        <f t="shared" si="322"/>
        <v>551.29999999999995</v>
      </c>
      <c r="EM17" s="536">
        <f t="shared" si="322"/>
        <v>546.79999999999995</v>
      </c>
      <c r="EN17" s="536">
        <f t="shared" si="322"/>
        <v>538.70000000000005</v>
      </c>
      <c r="EO17" s="536">
        <f t="shared" si="322"/>
        <v>482</v>
      </c>
      <c r="EP17" s="536">
        <f t="shared" si="322"/>
        <v>429.1</v>
      </c>
      <c r="EQ17" s="536">
        <f t="shared" si="322"/>
        <v>413.20000000000005</v>
      </c>
      <c r="ER17" s="536">
        <f t="shared" si="322"/>
        <v>414.70000000000005</v>
      </c>
      <c r="ES17" s="536">
        <f t="shared" si="322"/>
        <v>417.5</v>
      </c>
      <c r="ET17" s="536">
        <f t="shared" si="322"/>
        <v>408.20000000000005</v>
      </c>
      <c r="EU17" s="536">
        <f t="shared" si="322"/>
        <v>428.16666666666663</v>
      </c>
      <c r="EV17" s="536">
        <f t="shared" si="322"/>
        <v>428.93333333333339</v>
      </c>
      <c r="EW17" s="536">
        <f t="shared" si="322"/>
        <v>412.35</v>
      </c>
      <c r="EX17" s="536">
        <f t="shared" si="322"/>
        <v>405.93333333333339</v>
      </c>
      <c r="EY17" s="536">
        <f t="shared" si="322"/>
        <v>340.76666666666671</v>
      </c>
      <c r="EZ17" s="536">
        <f t="shared" si="322"/>
        <v>281.60000000000002</v>
      </c>
      <c r="FA17" s="536">
        <f t="shared" si="322"/>
        <v>294.5333333333333</v>
      </c>
      <c r="FB17" s="536">
        <f t="shared" si="322"/>
        <v>326.5</v>
      </c>
      <c r="FC17" s="536">
        <f t="shared" si="322"/>
        <v>324.76666666666671</v>
      </c>
      <c r="FD17" s="536">
        <f t="shared" si="322"/>
        <v>400.06666666666666</v>
      </c>
      <c r="FE17" s="536">
        <f t="shared" si="322"/>
        <v>403.5</v>
      </c>
      <c r="FF17" s="536">
        <f t="shared" si="322"/>
        <v>374.4</v>
      </c>
      <c r="FG17" s="536">
        <f t="shared" si="322"/>
        <v>351.70000000000005</v>
      </c>
      <c r="FH17" s="536">
        <f t="shared" si="322"/>
        <v>337.06666666666666</v>
      </c>
      <c r="FI17" s="536">
        <f t="shared" si="322"/>
        <v>310.39999999999998</v>
      </c>
      <c r="FJ17" s="536">
        <f t="shared" si="322"/>
        <v>324.18</v>
      </c>
      <c r="FK17" s="536">
        <f t="shared" si="322"/>
        <v>350.36</v>
      </c>
      <c r="FL17" s="536">
        <f t="shared" si="322"/>
        <v>352.84800000000001</v>
      </c>
      <c r="FM17" s="536">
        <f t="shared" si="322"/>
        <v>344.98</v>
      </c>
      <c r="FN17" s="536">
        <f t="shared" si="322"/>
        <v>347.85199999999998</v>
      </c>
      <c r="FO17" s="536">
        <f t="shared" si="322"/>
        <v>339.99</v>
      </c>
      <c r="FP17" s="536">
        <f t="shared" si="322"/>
        <v>323.93700000000001</v>
      </c>
      <c r="FQ17" s="536">
        <f t="shared" si="322"/>
        <v>308.50400000000002</v>
      </c>
      <c r="FR17" s="536">
        <f t="shared" si="322"/>
        <v>282.19400000000002</v>
      </c>
      <c r="FS17" s="536">
        <f t="shared" si="322"/>
        <v>285.22500000000002</v>
      </c>
      <c r="FT17" s="536">
        <f t="shared" si="322"/>
        <v>266.54900000000004</v>
      </c>
      <c r="FU17" s="536">
        <f t="shared" si="322"/>
        <v>252.99700000000001</v>
      </c>
      <c r="FV17" s="536">
        <f t="shared" si="322"/>
        <v>256.70600000000002</v>
      </c>
      <c r="FW17" s="536">
        <f t="shared" si="322"/>
        <v>251.14460000000003</v>
      </c>
      <c r="FX17" s="536">
        <f t="shared" si="322"/>
        <v>233.20731999999998</v>
      </c>
      <c r="FY17" s="536">
        <f t="shared" si="322"/>
        <v>229.81263999999999</v>
      </c>
      <c r="FZ17" s="536">
        <f t="shared" si="322"/>
        <v>219.14620000000002</v>
      </c>
      <c r="GA17" s="536">
        <f t="shared" si="322"/>
        <v>213.541</v>
      </c>
      <c r="GB17" s="536">
        <f t="shared" si="322"/>
        <v>209.61842857142858</v>
      </c>
      <c r="GC17" s="536">
        <f t="shared" si="322"/>
        <v>199.04055555555556</v>
      </c>
      <c r="GD17" s="536">
        <f t="shared" si="322"/>
        <v>185.75272727272727</v>
      </c>
      <c r="GE17" s="536">
        <f t="shared" si="322"/>
        <v>168.155</v>
      </c>
      <c r="GF17" s="536">
        <f t="shared" si="322"/>
        <v>173.416</v>
      </c>
      <c r="GG17" s="536">
        <f t="shared" si="322"/>
        <v>181.244</v>
      </c>
      <c r="GH17" s="536">
        <f t="shared" si="322"/>
        <v>161.19999999999999</v>
      </c>
      <c r="GI17" s="536">
        <f t="shared" si="322"/>
        <v>165.04700000000003</v>
      </c>
      <c r="GJ17" s="536">
        <f t="shared" si="322"/>
        <v>165.75200000000001</v>
      </c>
      <c r="GK17" s="536">
        <f t="shared" si="322"/>
        <v>157.25400000000002</v>
      </c>
      <c r="GL17" s="536">
        <f t="shared" si="322"/>
        <v>141.81400000000002</v>
      </c>
      <c r="GM17" s="536">
        <f t="shared" si="322"/>
        <v>133.68322580645162</v>
      </c>
      <c r="GN17" s="536">
        <f t="shared" si="322"/>
        <v>135.62032258064517</v>
      </c>
      <c r="GO17" s="536">
        <f t="shared" ref="GO17:IZ17" si="323">(GO15*1.6+GO16*0.9)</f>
        <v>143.03620689655179</v>
      </c>
      <c r="GP17" s="536">
        <f t="shared" si="323"/>
        <v>164.03903225806451</v>
      </c>
      <c r="GQ17" s="536">
        <f t="shared" si="323"/>
        <v>178.69499999999999</v>
      </c>
      <c r="GR17" s="536">
        <f t="shared" si="323"/>
        <v>170.90167741935485</v>
      </c>
      <c r="GS17" s="536">
        <f t="shared" si="323"/>
        <v>163.36599999999999</v>
      </c>
      <c r="GT17" s="536">
        <f t="shared" si="323"/>
        <v>177.5116129032258</v>
      </c>
      <c r="GU17" s="536">
        <f t="shared" si="323"/>
        <v>199.43645161290323</v>
      </c>
      <c r="GV17" s="536">
        <f t="shared" si="323"/>
        <v>260.30566666666664</v>
      </c>
      <c r="GW17" s="536">
        <f t="shared" si="323"/>
        <v>301.26354838709665</v>
      </c>
      <c r="GX17" s="536">
        <f t="shared" si="323"/>
        <v>387.08033333333333</v>
      </c>
      <c r="GY17" s="536">
        <f t="shared" si="323"/>
        <v>367.93225806451619</v>
      </c>
      <c r="GZ17" s="536">
        <f t="shared" si="323"/>
        <v>297.16064516129029</v>
      </c>
      <c r="HA17" s="536">
        <f t="shared" si="323"/>
        <v>286.17714285714288</v>
      </c>
      <c r="HB17" s="536">
        <f t="shared" si="323"/>
        <v>281.62290322580645</v>
      </c>
      <c r="HC17" s="536">
        <f t="shared" si="323"/>
        <v>348.55299999999994</v>
      </c>
      <c r="HD17" s="536">
        <f t="shared" si="323"/>
        <v>257.32827586206895</v>
      </c>
      <c r="HE17" s="536">
        <f t="shared" si="323"/>
        <v>222.5123333333334</v>
      </c>
      <c r="HF17" s="536">
        <f t="shared" si="323"/>
        <v>255.99612903225801</v>
      </c>
      <c r="HG17" s="536">
        <f t="shared" si="323"/>
        <v>297.83958064516128</v>
      </c>
      <c r="HH17" s="536">
        <f t="shared" si="323"/>
        <v>297.12150000000008</v>
      </c>
      <c r="HI17" s="536">
        <f t="shared" si="323"/>
        <v>261.00541935483875</v>
      </c>
      <c r="HJ17" s="536">
        <f t="shared" si="323"/>
        <v>271.06533333333334</v>
      </c>
      <c r="HK17" s="536">
        <f t="shared" si="323"/>
        <v>329.66748502304148</v>
      </c>
      <c r="HL17" s="536">
        <f t="shared" si="323"/>
        <v>338.10477419354845</v>
      </c>
      <c r="HM17" s="536">
        <f t="shared" si="323"/>
        <v>325.4091428571428</v>
      </c>
      <c r="HN17" s="536">
        <f t="shared" si="323"/>
        <v>306.36540570719603</v>
      </c>
      <c r="HO17" s="536">
        <f t="shared" si="323"/>
        <v>273.16460000000001</v>
      </c>
      <c r="HP17" s="536">
        <f t="shared" si="323"/>
        <v>270.9408064516129</v>
      </c>
      <c r="HQ17" s="536">
        <f t="shared" si="323"/>
        <v>282.35800000000006</v>
      </c>
      <c r="HR17" s="536">
        <f t="shared" si="323"/>
        <v>269.37983870967747</v>
      </c>
      <c r="HS17" s="536">
        <f t="shared" si="323"/>
        <v>271.47790322580647</v>
      </c>
      <c r="HT17" s="536">
        <f t="shared" si="323"/>
        <v>288.57266666666669</v>
      </c>
      <c r="HU17" s="536">
        <f t="shared" si="323"/>
        <v>312.17596774193544</v>
      </c>
      <c r="HV17" s="536">
        <f t="shared" si="323"/>
        <v>314.91656410256417</v>
      </c>
      <c r="HW17" s="536">
        <f t="shared" si="323"/>
        <v>314.84977419354834</v>
      </c>
      <c r="HX17" s="536">
        <f t="shared" si="323"/>
        <v>300.07290322580644</v>
      </c>
      <c r="HY17" s="536">
        <f t="shared" si="323"/>
        <v>324.9195357142857</v>
      </c>
      <c r="HZ17" s="536">
        <f t="shared" si="323"/>
        <v>328.10983870967743</v>
      </c>
      <c r="IA17" s="536">
        <f t="shared" si="323"/>
        <v>333.16066666666677</v>
      </c>
      <c r="IB17" s="536">
        <f t="shared" si="323"/>
        <v>345.09887096774196</v>
      </c>
      <c r="IC17" s="536">
        <f t="shared" si="323"/>
        <v>351.7505000000001</v>
      </c>
      <c r="ID17" s="536">
        <f t="shared" si="323"/>
        <v>354.53161290322578</v>
      </c>
      <c r="IE17" s="536">
        <f t="shared" si="323"/>
        <v>287.22048387096777</v>
      </c>
      <c r="IF17" s="536">
        <f t="shared" si="323"/>
        <v>278.01116666666667</v>
      </c>
      <c r="IG17" s="536">
        <f t="shared" si="323"/>
        <v>277.02807312252969</v>
      </c>
      <c r="IH17" s="536">
        <f t="shared" si="323"/>
        <v>255.98690476190478</v>
      </c>
      <c r="II17" s="536">
        <f t="shared" si="323"/>
        <v>269.03071428571428</v>
      </c>
      <c r="IJ17" s="536">
        <f t="shared" si="323"/>
        <v>286.31340909090909</v>
      </c>
      <c r="IK17" s="536">
        <f t="shared" si="323"/>
        <v>278.35374999999999</v>
      </c>
      <c r="IL17" s="536">
        <f t="shared" si="323"/>
        <v>283.63068181818187</v>
      </c>
      <c r="IM17" s="536">
        <f t="shared" si="323"/>
        <v>250.60295454545459</v>
      </c>
      <c r="IN17" s="536">
        <f t="shared" si="323"/>
        <v>250.63500000000002</v>
      </c>
      <c r="IO17" s="536">
        <f t="shared" si="323"/>
        <v>263.68009090909089</v>
      </c>
      <c r="IP17" s="536">
        <f t="shared" si="323"/>
        <v>273.73500000000001</v>
      </c>
      <c r="IQ17" s="536">
        <f t="shared" si="323"/>
        <v>291.45600000000002</v>
      </c>
      <c r="IR17" s="536">
        <f t="shared" si="323"/>
        <v>309.70500000000004</v>
      </c>
      <c r="IS17" s="536">
        <f t="shared" si="323"/>
        <v>299.01800000000003</v>
      </c>
      <c r="IT17" s="536">
        <f t="shared" si="323"/>
        <v>289.685</v>
      </c>
      <c r="IU17" s="536">
        <f t="shared" si="323"/>
        <v>340.45100000000002</v>
      </c>
      <c r="IV17" s="536">
        <f t="shared" si="323"/>
        <v>380.52175</v>
      </c>
      <c r="IW17" s="536">
        <f t="shared" si="323"/>
        <v>393.39263157894737</v>
      </c>
      <c r="IX17" s="536">
        <f t="shared" si="323"/>
        <v>370.74152173913046</v>
      </c>
      <c r="IY17" s="536">
        <f t="shared" si="323"/>
        <v>387.483</v>
      </c>
      <c r="IZ17" s="536">
        <f t="shared" si="323"/>
        <v>442.63677777777781</v>
      </c>
      <c r="JA17" s="536">
        <f t="shared" ref="JA17:KL17" si="324">(JA15*1.6+JA16*0.9)</f>
        <v>497.92419047619057</v>
      </c>
      <c r="JB17" s="536">
        <f t="shared" si="324"/>
        <v>525.28772727272735</v>
      </c>
      <c r="JC17" s="536">
        <f t="shared" si="324"/>
        <v>460.13973684210532</v>
      </c>
      <c r="JD17" s="536">
        <f t="shared" si="324"/>
        <v>506.58428571428573</v>
      </c>
      <c r="JE17" s="536">
        <f t="shared" si="324"/>
        <v>552.79399999999998</v>
      </c>
      <c r="JF17" s="536">
        <f t="shared" si="324"/>
        <v>482.87709090909084</v>
      </c>
      <c r="JG17" s="536">
        <f t="shared" si="324"/>
        <v>490.57878260869563</v>
      </c>
      <c r="JH17" s="536">
        <f t="shared" si="324"/>
        <v>576.89452380952389</v>
      </c>
      <c r="JI17" s="536">
        <f t="shared" si="324"/>
        <v>626.51066666666668</v>
      </c>
      <c r="JJ17" s="536">
        <f t="shared" si="324"/>
        <v>772.88717391304351</v>
      </c>
      <c r="JK17" s="536">
        <f t="shared" si="324"/>
        <v>666.08238636363649</v>
      </c>
      <c r="JL17" s="536">
        <f t="shared" si="324"/>
        <v>666.70784090909092</v>
      </c>
      <c r="JM17" s="536">
        <f t="shared" si="324"/>
        <v>543.07863636363641</v>
      </c>
      <c r="JN17" s="536">
        <f t="shared" si="324"/>
        <v>386.61228571428569</v>
      </c>
      <c r="JO17" s="536">
        <f t="shared" si="324"/>
        <v>386.52490118577077</v>
      </c>
      <c r="JP17" s="536">
        <f t="shared" si="324"/>
        <v>395.81681818181823</v>
      </c>
      <c r="JQ17" s="536">
        <f t="shared" si="324"/>
        <v>407.86216666666672</v>
      </c>
      <c r="JR17" s="536">
        <f t="shared" si="324"/>
        <v>402.90022727272725</v>
      </c>
      <c r="JS17" s="536">
        <f t="shared" si="324"/>
        <v>414.16837662337662</v>
      </c>
      <c r="JT17" s="536">
        <f t="shared" si="324"/>
        <v>482.49014285714281</v>
      </c>
      <c r="JU17" s="536">
        <f t="shared" si="324"/>
        <v>533.51774999999998</v>
      </c>
      <c r="JV17" s="536">
        <f t="shared" si="324"/>
        <v>513.52978260869565</v>
      </c>
      <c r="JW17" s="536">
        <f t="shared" si="324"/>
        <v>428.18368421052634</v>
      </c>
      <c r="JX17" s="536">
        <f t="shared" si="324"/>
        <v>375.85272727272729</v>
      </c>
      <c r="JY17" s="536">
        <f t="shared" si="324"/>
        <v>387.98657142857149</v>
      </c>
      <c r="JZ17" s="536">
        <f t="shared" si="324"/>
        <v>388.79642857142858</v>
      </c>
      <c r="KA17" s="536">
        <f t="shared" si="324"/>
        <v>404.35978260869558</v>
      </c>
      <c r="KB17" s="536">
        <f t="shared" si="324"/>
        <v>468.2405</v>
      </c>
      <c r="KC17" s="536">
        <f t="shared" si="324"/>
        <v>508.29568181818183</v>
      </c>
      <c r="KD17" s="536">
        <f t="shared" si="324"/>
        <v>497.44928571428574</v>
      </c>
      <c r="KE17" s="536">
        <f t="shared" si="324"/>
        <v>511.85749999999996</v>
      </c>
      <c r="KF17" s="536">
        <f t="shared" si="324"/>
        <v>515.17318181818189</v>
      </c>
      <c r="KG17" s="536">
        <f t="shared" si="324"/>
        <v>483.62074999999999</v>
      </c>
      <c r="KH17" s="536">
        <f t="shared" si="324"/>
        <v>422.995</v>
      </c>
      <c r="KI17" s="536">
        <f t="shared" si="324"/>
        <v>392.38685714285714</v>
      </c>
      <c r="KJ17" s="536">
        <f t="shared" si="324"/>
        <v>403.48785714285714</v>
      </c>
      <c r="KK17" s="536">
        <f t="shared" si="324"/>
        <v>394.88815789473688</v>
      </c>
      <c r="KL17" s="536">
        <f t="shared" si="324"/>
        <v>399.90666666666664</v>
      </c>
    </row>
    <row r="18" spans="1:298">
      <c r="A18" s="578" t="s">
        <v>173</v>
      </c>
      <c r="B18" s="598" t="s">
        <v>251</v>
      </c>
      <c r="C18" s="541" t="s">
        <v>2</v>
      </c>
      <c r="D18" s="542">
        <f>D19-D17</f>
        <v>233.85499999999999</v>
      </c>
      <c r="E18" s="543">
        <f t="shared" ref="E18:BP18" si="325">E19-E17</f>
        <v>233.85499999999999</v>
      </c>
      <c r="F18" s="543">
        <f t="shared" si="325"/>
        <v>233.85499999999999</v>
      </c>
      <c r="G18" s="543">
        <f t="shared" si="325"/>
        <v>253.85499999999999</v>
      </c>
      <c r="H18" s="543">
        <f t="shared" si="325"/>
        <v>263.85500000000002</v>
      </c>
      <c r="I18" s="543">
        <f t="shared" si="325"/>
        <v>263.85500000000002</v>
      </c>
      <c r="J18" s="543">
        <f t="shared" si="325"/>
        <v>263.85500000000002</v>
      </c>
      <c r="K18" s="543">
        <f t="shared" si="325"/>
        <v>263.85500000000002</v>
      </c>
      <c r="L18" s="543">
        <f t="shared" si="325"/>
        <v>243.85499999999999</v>
      </c>
      <c r="M18" s="543">
        <f t="shared" si="325"/>
        <v>223.85499999999999</v>
      </c>
      <c r="N18" s="543">
        <f t="shared" si="325"/>
        <v>223.85499999999999</v>
      </c>
      <c r="O18" s="543">
        <f t="shared" si="325"/>
        <v>213.85499999999999</v>
      </c>
      <c r="P18" s="543">
        <f t="shared" si="325"/>
        <v>149.75099999999998</v>
      </c>
      <c r="Q18" s="543">
        <f t="shared" si="325"/>
        <v>169.75099999999998</v>
      </c>
      <c r="R18" s="543">
        <f t="shared" si="325"/>
        <v>174.75099999999998</v>
      </c>
      <c r="S18" s="543">
        <f t="shared" si="325"/>
        <v>169.75099999999998</v>
      </c>
      <c r="T18" s="543">
        <f t="shared" si="325"/>
        <v>169.75099999999998</v>
      </c>
      <c r="U18" s="543">
        <f t="shared" si="325"/>
        <v>159.75099999999998</v>
      </c>
      <c r="V18" s="543">
        <f t="shared" si="325"/>
        <v>159.75099999999998</v>
      </c>
      <c r="W18" s="543">
        <f t="shared" si="325"/>
        <v>149.75099999999998</v>
      </c>
      <c r="X18" s="543">
        <f t="shared" si="325"/>
        <v>149.75099999999998</v>
      </c>
      <c r="Y18" s="543">
        <f t="shared" si="325"/>
        <v>149.75099999999998</v>
      </c>
      <c r="Z18" s="543">
        <f t="shared" si="325"/>
        <v>139.75099999999998</v>
      </c>
      <c r="AA18" s="543">
        <f t="shared" si="325"/>
        <v>139.75099999999998</v>
      </c>
      <c r="AB18" s="543">
        <f t="shared" si="325"/>
        <v>135.477</v>
      </c>
      <c r="AC18" s="543">
        <f t="shared" si="325"/>
        <v>135.477</v>
      </c>
      <c r="AD18" s="543">
        <f t="shared" si="325"/>
        <v>135.477</v>
      </c>
      <c r="AE18" s="543">
        <f t="shared" si="325"/>
        <v>135.477</v>
      </c>
      <c r="AF18" s="543">
        <f t="shared" si="325"/>
        <v>165.477</v>
      </c>
      <c r="AG18" s="543">
        <f t="shared" si="325"/>
        <v>165.477</v>
      </c>
      <c r="AH18" s="543">
        <f t="shared" si="325"/>
        <v>185.477</v>
      </c>
      <c r="AI18" s="543">
        <f t="shared" si="325"/>
        <v>185.477</v>
      </c>
      <c r="AJ18" s="543">
        <f t="shared" si="325"/>
        <v>215.477</v>
      </c>
      <c r="AK18" s="543">
        <f t="shared" si="325"/>
        <v>215.477</v>
      </c>
      <c r="AL18" s="543">
        <f t="shared" si="325"/>
        <v>215.477</v>
      </c>
      <c r="AM18" s="543">
        <f t="shared" si="325"/>
        <v>215.477</v>
      </c>
      <c r="AN18" s="543">
        <f t="shared" si="325"/>
        <v>215.273</v>
      </c>
      <c r="AO18" s="543">
        <f t="shared" si="325"/>
        <v>255.273</v>
      </c>
      <c r="AP18" s="543">
        <f t="shared" si="325"/>
        <v>255.273</v>
      </c>
      <c r="AQ18" s="543">
        <f t="shared" si="325"/>
        <v>255.273</v>
      </c>
      <c r="AR18" s="543">
        <f t="shared" si="325"/>
        <v>255.273</v>
      </c>
      <c r="AS18" s="543">
        <f t="shared" si="325"/>
        <v>255.273</v>
      </c>
      <c r="AT18" s="543">
        <f t="shared" si="325"/>
        <v>255.273</v>
      </c>
      <c r="AU18" s="543">
        <f t="shared" si="325"/>
        <v>255.273</v>
      </c>
      <c r="AV18" s="543">
        <f t="shared" si="325"/>
        <v>265.27300000000002</v>
      </c>
      <c r="AW18" s="543">
        <f t="shared" si="325"/>
        <v>265.27300000000002</v>
      </c>
      <c r="AX18" s="543">
        <f t="shared" si="325"/>
        <v>265.27300000000002</v>
      </c>
      <c r="AY18" s="543">
        <f t="shared" si="325"/>
        <v>265.27300000000002</v>
      </c>
      <c r="AZ18" s="543">
        <f t="shared" si="325"/>
        <v>262.161</v>
      </c>
      <c r="BA18" s="543">
        <f t="shared" si="325"/>
        <v>267.161</v>
      </c>
      <c r="BB18" s="543">
        <f t="shared" si="325"/>
        <v>372.161</v>
      </c>
      <c r="BC18" s="543">
        <f t="shared" si="325"/>
        <v>422.161</v>
      </c>
      <c r="BD18" s="543">
        <f t="shared" si="325"/>
        <v>422.161</v>
      </c>
      <c r="BE18" s="543">
        <f t="shared" si="325"/>
        <v>422.161</v>
      </c>
      <c r="BF18" s="543">
        <f t="shared" si="325"/>
        <v>472.161</v>
      </c>
      <c r="BG18" s="543">
        <f t="shared" si="325"/>
        <v>472.161</v>
      </c>
      <c r="BH18" s="543">
        <f t="shared" si="325"/>
        <v>472.161</v>
      </c>
      <c r="BI18" s="543">
        <f t="shared" si="325"/>
        <v>472.161</v>
      </c>
      <c r="BJ18" s="543">
        <f t="shared" si="325"/>
        <v>472.161</v>
      </c>
      <c r="BK18" s="543">
        <f t="shared" si="325"/>
        <v>472.161</v>
      </c>
      <c r="BL18" s="543">
        <f t="shared" si="325"/>
        <v>453.40899999999999</v>
      </c>
      <c r="BM18" s="543">
        <f t="shared" si="325"/>
        <v>453.40899999999999</v>
      </c>
      <c r="BN18" s="543">
        <f t="shared" si="325"/>
        <v>503.40899999999999</v>
      </c>
      <c r="BO18" s="543">
        <f t="shared" si="325"/>
        <v>492.524</v>
      </c>
      <c r="BP18" s="543">
        <f t="shared" si="325"/>
        <v>492.524</v>
      </c>
      <c r="BQ18" s="543">
        <f t="shared" ref="BQ18:EB18" si="326">BQ19-BQ17</f>
        <v>462.524</v>
      </c>
      <c r="BR18" s="543">
        <f t="shared" si="326"/>
        <v>452.524</v>
      </c>
      <c r="BS18" s="543">
        <f t="shared" si="326"/>
        <v>442.524</v>
      </c>
      <c r="BT18" s="543">
        <f t="shared" si="326"/>
        <v>442.524</v>
      </c>
      <c r="BU18" s="543">
        <f t="shared" si="326"/>
        <v>422.524</v>
      </c>
      <c r="BV18" s="543">
        <f t="shared" si="326"/>
        <v>372.524</v>
      </c>
      <c r="BW18" s="543">
        <f t="shared" si="326"/>
        <v>342.524</v>
      </c>
      <c r="BX18" s="543">
        <f t="shared" si="326"/>
        <v>292.06</v>
      </c>
      <c r="BY18" s="543">
        <f t="shared" si="326"/>
        <v>290.06</v>
      </c>
      <c r="BZ18" s="543">
        <f t="shared" si="326"/>
        <v>297.65999999999997</v>
      </c>
      <c r="CA18" s="543">
        <f t="shared" si="326"/>
        <v>264.73439999999999</v>
      </c>
      <c r="CB18" s="543">
        <f t="shared" si="326"/>
        <v>296.73439999999999</v>
      </c>
      <c r="CC18" s="543">
        <f t="shared" si="326"/>
        <v>316.81439999999998</v>
      </c>
      <c r="CD18" s="543">
        <f t="shared" si="326"/>
        <v>343.93439999999998</v>
      </c>
      <c r="CE18" s="543">
        <f t="shared" si="326"/>
        <v>339.13440000000003</v>
      </c>
      <c r="CF18" s="543">
        <f t="shared" si="326"/>
        <v>340.73439999999999</v>
      </c>
      <c r="CG18" s="543">
        <f t="shared" si="326"/>
        <v>343.83440000000002</v>
      </c>
      <c r="CH18" s="543">
        <f t="shared" si="326"/>
        <v>346.38440000000003</v>
      </c>
      <c r="CI18" s="543">
        <f t="shared" si="326"/>
        <v>341.17439999999999</v>
      </c>
      <c r="CJ18" s="543">
        <f t="shared" si="326"/>
        <v>312.53440000000001</v>
      </c>
      <c r="CK18" s="543">
        <f t="shared" si="326"/>
        <v>321.13440000000003</v>
      </c>
      <c r="CL18" s="543">
        <f t="shared" si="326"/>
        <v>336.83440000000002</v>
      </c>
      <c r="CM18" s="543">
        <f t="shared" si="326"/>
        <v>321.398168</v>
      </c>
      <c r="CN18" s="543">
        <f t="shared" si="326"/>
        <v>324.79816799999998</v>
      </c>
      <c r="CO18" s="543">
        <f t="shared" si="326"/>
        <v>323.69816800000001</v>
      </c>
      <c r="CP18" s="543">
        <f t="shared" si="326"/>
        <v>320.45774246808509</v>
      </c>
      <c r="CQ18" s="543">
        <f t="shared" si="326"/>
        <v>303.74923182978722</v>
      </c>
      <c r="CR18" s="543">
        <f t="shared" si="326"/>
        <v>287.08965736170217</v>
      </c>
      <c r="CS18" s="543">
        <f t="shared" si="326"/>
        <v>255.71731693617016</v>
      </c>
      <c r="CT18" s="543">
        <f t="shared" si="326"/>
        <v>260.66944459574472</v>
      </c>
      <c r="CU18" s="543">
        <f t="shared" si="326"/>
        <v>265.62157225531917</v>
      </c>
      <c r="CV18" s="543">
        <f t="shared" si="326"/>
        <v>300.17476374468083</v>
      </c>
      <c r="CW18" s="543">
        <f t="shared" si="326"/>
        <v>274.23859353191489</v>
      </c>
      <c r="CX18" s="543">
        <f t="shared" si="326"/>
        <v>307.94072119148939</v>
      </c>
      <c r="CY18" s="543">
        <f t="shared" si="326"/>
        <v>292.81720393634043</v>
      </c>
      <c r="CZ18" s="543">
        <f t="shared" si="326"/>
        <v>293.84911882995743</v>
      </c>
      <c r="DA18" s="543">
        <f t="shared" si="326"/>
        <v>384.91294861719143</v>
      </c>
      <c r="DB18" s="543">
        <f t="shared" si="326"/>
        <v>424.81720393634043</v>
      </c>
      <c r="DC18" s="543">
        <f t="shared" si="326"/>
        <v>507.46614010655321</v>
      </c>
      <c r="DD18" s="543">
        <f t="shared" si="326"/>
        <v>528.5</v>
      </c>
      <c r="DE18" s="543">
        <f t="shared" si="326"/>
        <v>583.20000000000005</v>
      </c>
      <c r="DF18" s="543">
        <f t="shared" si="326"/>
        <v>717</v>
      </c>
      <c r="DG18" s="543">
        <f t="shared" si="326"/>
        <v>665.8</v>
      </c>
      <c r="DH18" s="543">
        <f t="shared" si="326"/>
        <v>560.4</v>
      </c>
      <c r="DI18" s="543">
        <f t="shared" si="326"/>
        <v>445</v>
      </c>
      <c r="DJ18" s="543">
        <f t="shared" si="326"/>
        <v>374.4</v>
      </c>
      <c r="DK18" s="543">
        <f t="shared" si="326"/>
        <v>327.60000000000002</v>
      </c>
      <c r="DL18" s="543">
        <f t="shared" si="326"/>
        <v>248.89999999999998</v>
      </c>
      <c r="DM18" s="543">
        <f t="shared" si="326"/>
        <v>242.89999999999998</v>
      </c>
      <c r="DN18" s="543">
        <f t="shared" si="326"/>
        <v>229.2</v>
      </c>
      <c r="DO18" s="543">
        <f t="shared" si="326"/>
        <v>185.10000000000002</v>
      </c>
      <c r="DP18" s="543">
        <f t="shared" si="326"/>
        <v>287</v>
      </c>
      <c r="DQ18" s="543">
        <f t="shared" si="326"/>
        <v>274.2</v>
      </c>
      <c r="DR18" s="543">
        <f t="shared" si="326"/>
        <v>247.89999999999998</v>
      </c>
      <c r="DS18" s="543">
        <f t="shared" si="326"/>
        <v>248.60000000000002</v>
      </c>
      <c r="DT18" s="543">
        <f t="shared" si="326"/>
        <v>195.5</v>
      </c>
      <c r="DU18" s="543">
        <f t="shared" si="326"/>
        <v>188.39999999999998</v>
      </c>
      <c r="DV18" s="543">
        <f t="shared" si="326"/>
        <v>237.60000000000002</v>
      </c>
      <c r="DW18" s="543">
        <f t="shared" si="326"/>
        <v>173.39999999999998</v>
      </c>
      <c r="DX18" s="543">
        <f t="shared" si="326"/>
        <v>282.89999999999998</v>
      </c>
      <c r="DY18" s="543">
        <f t="shared" si="326"/>
        <v>330.6</v>
      </c>
      <c r="DZ18" s="543">
        <f t="shared" si="326"/>
        <v>347.29999999999995</v>
      </c>
      <c r="EA18" s="543">
        <f t="shared" si="326"/>
        <v>300.2</v>
      </c>
      <c r="EB18" s="543">
        <f t="shared" si="326"/>
        <v>266.79999999999995</v>
      </c>
      <c r="EC18" s="543">
        <f t="shared" ref="EC18:GN18" si="327">EC19-EC17</f>
        <v>243.60000000000002</v>
      </c>
      <c r="ED18" s="543">
        <f t="shared" si="327"/>
        <v>225.60000000000002</v>
      </c>
      <c r="EE18" s="543">
        <f t="shared" si="327"/>
        <v>179.89999999999998</v>
      </c>
      <c r="EF18" s="543">
        <f t="shared" si="327"/>
        <v>67.799999999999955</v>
      </c>
      <c r="EG18" s="543">
        <f t="shared" si="327"/>
        <v>181.5</v>
      </c>
      <c r="EH18" s="543">
        <f t="shared" si="327"/>
        <v>224.20000000000005</v>
      </c>
      <c r="EI18" s="543">
        <f t="shared" si="327"/>
        <v>209.5</v>
      </c>
      <c r="EJ18" s="543">
        <f t="shared" si="327"/>
        <v>277.79999999999995</v>
      </c>
      <c r="EK18" s="543">
        <f t="shared" si="327"/>
        <v>256.70000000000005</v>
      </c>
      <c r="EL18" s="543">
        <f t="shared" si="327"/>
        <v>198.70000000000005</v>
      </c>
      <c r="EM18" s="543">
        <f t="shared" si="327"/>
        <v>223.20000000000005</v>
      </c>
      <c r="EN18" s="543">
        <f t="shared" si="327"/>
        <v>231.29999999999995</v>
      </c>
      <c r="EO18" s="543">
        <f t="shared" si="327"/>
        <v>278</v>
      </c>
      <c r="EP18" s="543">
        <f t="shared" si="327"/>
        <v>260.89999999999998</v>
      </c>
      <c r="EQ18" s="543">
        <f t="shared" si="327"/>
        <v>206.79999999999995</v>
      </c>
      <c r="ER18" s="543">
        <f t="shared" si="327"/>
        <v>210.29999999999995</v>
      </c>
      <c r="ES18" s="543">
        <f t="shared" si="327"/>
        <v>232.5</v>
      </c>
      <c r="ET18" s="543">
        <f t="shared" si="327"/>
        <v>251.79999999999995</v>
      </c>
      <c r="EU18" s="543">
        <f t="shared" si="327"/>
        <v>256.83333333333337</v>
      </c>
      <c r="EV18" s="543">
        <f t="shared" si="327"/>
        <v>251.06666666666661</v>
      </c>
      <c r="EW18" s="543">
        <f t="shared" si="327"/>
        <v>207.64999999999998</v>
      </c>
      <c r="EX18" s="543">
        <f t="shared" si="327"/>
        <v>199.06666666666661</v>
      </c>
      <c r="EY18" s="543">
        <f t="shared" si="327"/>
        <v>239.23333333333329</v>
      </c>
      <c r="EZ18" s="543">
        <f t="shared" si="327"/>
        <v>288.39999999999998</v>
      </c>
      <c r="FA18" s="543">
        <f t="shared" si="327"/>
        <v>295.4666666666667</v>
      </c>
      <c r="FB18" s="543">
        <f t="shared" si="327"/>
        <v>263.5</v>
      </c>
      <c r="FC18" s="543">
        <f t="shared" si="327"/>
        <v>220.23333333333329</v>
      </c>
      <c r="FD18" s="543">
        <f t="shared" si="327"/>
        <v>174.93333333333334</v>
      </c>
      <c r="FE18" s="543">
        <f t="shared" si="327"/>
        <v>231.5</v>
      </c>
      <c r="FF18" s="543">
        <f t="shared" si="327"/>
        <v>265.60000000000002</v>
      </c>
      <c r="FG18" s="543">
        <f t="shared" si="327"/>
        <v>258.29999999999995</v>
      </c>
      <c r="FH18" s="543">
        <f t="shared" si="327"/>
        <v>222.93333333333334</v>
      </c>
      <c r="FI18" s="543">
        <f t="shared" si="327"/>
        <v>229.60000000000002</v>
      </c>
      <c r="FJ18" s="543">
        <f t="shared" si="327"/>
        <v>205.82</v>
      </c>
      <c r="FK18" s="543">
        <f t="shared" si="327"/>
        <v>199.64</v>
      </c>
      <c r="FL18" s="543">
        <f t="shared" si="327"/>
        <v>212.15199999999999</v>
      </c>
      <c r="FM18" s="543">
        <f t="shared" si="327"/>
        <v>215.01999999999998</v>
      </c>
      <c r="FN18" s="543">
        <f t="shared" si="327"/>
        <v>222.14800000000002</v>
      </c>
      <c r="FO18" s="543">
        <f t="shared" si="327"/>
        <v>240.01</v>
      </c>
      <c r="FP18" s="543">
        <f t="shared" si="327"/>
        <v>261.06299999999999</v>
      </c>
      <c r="FQ18" s="543">
        <f t="shared" si="327"/>
        <v>291.49599999999998</v>
      </c>
      <c r="FR18" s="543">
        <f t="shared" si="327"/>
        <v>297.80599999999998</v>
      </c>
      <c r="FS18" s="543">
        <f t="shared" si="327"/>
        <v>294.77499999999998</v>
      </c>
      <c r="FT18" s="543">
        <f t="shared" si="327"/>
        <v>313.45099999999996</v>
      </c>
      <c r="FU18" s="543">
        <f t="shared" si="327"/>
        <v>317.00299999999999</v>
      </c>
      <c r="FV18" s="543">
        <f t="shared" si="327"/>
        <v>308.29399999999998</v>
      </c>
      <c r="FW18" s="543">
        <f t="shared" si="327"/>
        <v>303.85539999999997</v>
      </c>
      <c r="FX18" s="543">
        <f t="shared" si="327"/>
        <v>321.79268000000002</v>
      </c>
      <c r="FY18" s="543">
        <f t="shared" si="327"/>
        <v>290.18736000000001</v>
      </c>
      <c r="FZ18" s="543">
        <f t="shared" si="327"/>
        <v>280.85379999999998</v>
      </c>
      <c r="GA18" s="543">
        <f t="shared" si="327"/>
        <v>281.459</v>
      </c>
      <c r="GB18" s="543">
        <f t="shared" si="327"/>
        <v>270.38157142857142</v>
      </c>
      <c r="GC18" s="543">
        <f t="shared" si="327"/>
        <v>245.95944444444444</v>
      </c>
      <c r="GD18" s="543">
        <f t="shared" si="327"/>
        <v>239.24727272727273</v>
      </c>
      <c r="GE18" s="543">
        <f t="shared" si="327"/>
        <v>246.845</v>
      </c>
      <c r="GF18" s="543">
        <f t="shared" si="327"/>
        <v>211.584</v>
      </c>
      <c r="GG18" s="543">
        <f t="shared" si="327"/>
        <v>198.756</v>
      </c>
      <c r="GH18" s="543">
        <f t="shared" si="327"/>
        <v>208.8</v>
      </c>
      <c r="GI18" s="543">
        <f t="shared" si="327"/>
        <v>174.95299999999997</v>
      </c>
      <c r="GJ18" s="543">
        <f t="shared" si="327"/>
        <v>159.24799999999999</v>
      </c>
      <c r="GK18" s="543">
        <f t="shared" si="327"/>
        <v>149.74599999999998</v>
      </c>
      <c r="GL18" s="543">
        <f t="shared" si="327"/>
        <v>160.18599999999998</v>
      </c>
      <c r="GM18" s="543">
        <f t="shared" si="327"/>
        <v>162.31677419354838</v>
      </c>
      <c r="GN18" s="543">
        <f t="shared" si="327"/>
        <v>169.37967741935483</v>
      </c>
      <c r="GO18" s="543">
        <f t="shared" ref="GO18:IZ18" si="328">GO19-GO17</f>
        <v>168.96379310344821</v>
      </c>
      <c r="GP18" s="543">
        <f t="shared" si="328"/>
        <v>163.96096774193549</v>
      </c>
      <c r="GQ18" s="543">
        <f t="shared" si="328"/>
        <v>207.30500000000001</v>
      </c>
      <c r="GR18" s="543">
        <f t="shared" si="328"/>
        <v>239.09832258064515</v>
      </c>
      <c r="GS18" s="543">
        <f t="shared" si="328"/>
        <v>271.63400000000001</v>
      </c>
      <c r="GT18" s="543">
        <f t="shared" si="328"/>
        <v>272.4883870967742</v>
      </c>
      <c r="GU18" s="543">
        <f t="shared" si="328"/>
        <v>225.56354838709677</v>
      </c>
      <c r="GV18" s="543">
        <f t="shared" si="328"/>
        <v>171.69433333333336</v>
      </c>
      <c r="GW18" s="543">
        <f t="shared" si="328"/>
        <v>128.73645161290335</v>
      </c>
      <c r="GX18" s="543">
        <f t="shared" si="328"/>
        <v>99.919666666666672</v>
      </c>
      <c r="GY18" s="543">
        <f t="shared" si="328"/>
        <v>162.06774193548381</v>
      </c>
      <c r="GZ18" s="543">
        <f t="shared" si="328"/>
        <v>237.83935483870971</v>
      </c>
      <c r="HA18" s="543">
        <f t="shared" si="328"/>
        <v>258.82285714285712</v>
      </c>
      <c r="HB18" s="543">
        <f t="shared" si="328"/>
        <v>263.37709677419355</v>
      </c>
      <c r="HC18" s="543">
        <f t="shared" si="328"/>
        <v>186.44700000000006</v>
      </c>
      <c r="HD18" s="543">
        <f t="shared" si="328"/>
        <v>252.67172413793105</v>
      </c>
      <c r="HE18" s="543">
        <f t="shared" si="328"/>
        <v>287.4876666666666</v>
      </c>
      <c r="HF18" s="543">
        <f t="shared" si="328"/>
        <v>274.00387096774199</v>
      </c>
      <c r="HG18" s="543">
        <f t="shared" si="328"/>
        <v>252.16041935483872</v>
      </c>
      <c r="HH18" s="543">
        <f t="shared" si="328"/>
        <v>312.87849999999992</v>
      </c>
      <c r="HI18" s="543">
        <f t="shared" si="328"/>
        <v>353.99458064516125</v>
      </c>
      <c r="HJ18" s="543">
        <f t="shared" si="328"/>
        <v>323.93466666666666</v>
      </c>
      <c r="HK18" s="543">
        <f t="shared" si="328"/>
        <v>275.33251497695852</v>
      </c>
      <c r="HL18" s="543">
        <f t="shared" si="328"/>
        <v>271.89522580645155</v>
      </c>
      <c r="HM18" s="543">
        <f t="shared" si="328"/>
        <v>284.5908571428572</v>
      </c>
      <c r="HN18" s="543">
        <f t="shared" si="328"/>
        <v>343.63459429280397</v>
      </c>
      <c r="HO18" s="543">
        <f t="shared" si="328"/>
        <v>371.83539999999999</v>
      </c>
      <c r="HP18" s="543">
        <f t="shared" si="328"/>
        <v>371.0591935483871</v>
      </c>
      <c r="HQ18" s="543">
        <f t="shared" si="328"/>
        <v>357.64199999999994</v>
      </c>
      <c r="HR18" s="543">
        <f t="shared" si="328"/>
        <v>365.62016129032253</v>
      </c>
      <c r="HS18" s="543">
        <f t="shared" si="328"/>
        <v>363.52209677419353</v>
      </c>
      <c r="HT18" s="543">
        <f t="shared" si="328"/>
        <v>341.42733333333331</v>
      </c>
      <c r="HU18" s="543">
        <f t="shared" si="328"/>
        <v>302.82403225806456</v>
      </c>
      <c r="HV18" s="543">
        <f t="shared" si="328"/>
        <v>290.08343589743583</v>
      </c>
      <c r="HW18" s="543">
        <f t="shared" si="328"/>
        <v>270.15022580645166</v>
      </c>
      <c r="HX18" s="543">
        <f t="shared" si="328"/>
        <v>269.92709677419356</v>
      </c>
      <c r="HY18" s="543">
        <f t="shared" si="328"/>
        <v>245.0804642857143</v>
      </c>
      <c r="HZ18" s="543">
        <f t="shared" si="328"/>
        <v>216.89016129032257</v>
      </c>
      <c r="IA18" s="543">
        <f t="shared" si="328"/>
        <v>226.83933333333323</v>
      </c>
      <c r="IB18" s="543">
        <f t="shared" si="328"/>
        <v>214.90112903225804</v>
      </c>
      <c r="IC18" s="543">
        <f t="shared" si="328"/>
        <v>213.2494999999999</v>
      </c>
      <c r="ID18" s="543">
        <f t="shared" si="328"/>
        <v>175.46838709677422</v>
      </c>
      <c r="IE18" s="543">
        <f t="shared" si="328"/>
        <v>232.77951612903223</v>
      </c>
      <c r="IF18" s="543">
        <f t="shared" si="328"/>
        <v>211.98883333333333</v>
      </c>
      <c r="IG18" s="543">
        <f t="shared" si="328"/>
        <v>182.97192687747031</v>
      </c>
      <c r="IH18" s="543">
        <f t="shared" si="328"/>
        <v>194.01309523809522</v>
      </c>
      <c r="II18" s="543">
        <f t="shared" si="328"/>
        <v>210.96928571428572</v>
      </c>
      <c r="IJ18" s="543">
        <f t="shared" si="328"/>
        <v>208.68659090909091</v>
      </c>
      <c r="IK18" s="543">
        <f t="shared" si="328"/>
        <v>231.64625000000001</v>
      </c>
      <c r="IL18" s="543">
        <f t="shared" si="328"/>
        <v>181.36931818181813</v>
      </c>
      <c r="IM18" s="543">
        <f t="shared" si="328"/>
        <v>169.39704545454541</v>
      </c>
      <c r="IN18" s="543">
        <f t="shared" si="328"/>
        <v>149.36499999999998</v>
      </c>
      <c r="IO18" s="543">
        <f t="shared" si="328"/>
        <v>166.31990909090911</v>
      </c>
      <c r="IP18" s="543">
        <f t="shared" si="328"/>
        <v>161.26499999999999</v>
      </c>
      <c r="IQ18" s="543">
        <f t="shared" si="328"/>
        <v>193.54399999999998</v>
      </c>
      <c r="IR18" s="543">
        <f t="shared" si="328"/>
        <v>210.29499999999996</v>
      </c>
      <c r="IS18" s="543">
        <f t="shared" si="328"/>
        <v>210.98199999999997</v>
      </c>
      <c r="IT18" s="543">
        <f t="shared" si="328"/>
        <v>250.315</v>
      </c>
      <c r="IU18" s="543">
        <f t="shared" si="328"/>
        <v>289.54899999999998</v>
      </c>
      <c r="IV18" s="543">
        <f t="shared" si="328"/>
        <v>409.47825</v>
      </c>
      <c r="IW18" s="543">
        <f t="shared" si="328"/>
        <v>396.60736842105263</v>
      </c>
      <c r="IX18" s="543">
        <f t="shared" si="328"/>
        <v>419.25847826086954</v>
      </c>
      <c r="IY18" s="543">
        <f t="shared" si="328"/>
        <v>582.51700000000005</v>
      </c>
      <c r="IZ18" s="543">
        <f t="shared" si="328"/>
        <v>607.36322222222225</v>
      </c>
      <c r="JA18" s="543">
        <f t="shared" ref="JA18:KL18" si="329">JA19-JA17</f>
        <v>562.07580952380943</v>
      </c>
      <c r="JB18" s="543">
        <f t="shared" si="329"/>
        <v>574.71227272727265</v>
      </c>
      <c r="JC18" s="543">
        <f t="shared" si="329"/>
        <v>539.86026315789468</v>
      </c>
      <c r="JD18" s="543">
        <f t="shared" si="329"/>
        <v>503.41571428571427</v>
      </c>
      <c r="JE18" s="543">
        <f t="shared" si="329"/>
        <v>427.20600000000002</v>
      </c>
      <c r="JF18" s="543">
        <f t="shared" si="329"/>
        <v>422.12290909090916</v>
      </c>
      <c r="JG18" s="543">
        <f t="shared" si="329"/>
        <v>319.42121739130437</v>
      </c>
      <c r="JH18" s="543">
        <f t="shared" si="329"/>
        <v>178.10547619047611</v>
      </c>
      <c r="JI18" s="543">
        <f t="shared" si="329"/>
        <v>263.48933333333332</v>
      </c>
      <c r="JJ18" s="543">
        <f t="shared" si="329"/>
        <v>132.11282608695649</v>
      </c>
      <c r="JK18" s="543">
        <f t="shared" si="329"/>
        <v>403.91761363636351</v>
      </c>
      <c r="JL18" s="543">
        <f t="shared" si="329"/>
        <v>213.29215909090908</v>
      </c>
      <c r="JM18" s="543">
        <f t="shared" si="329"/>
        <v>286.92136363636359</v>
      </c>
      <c r="JN18" s="543">
        <f t="shared" si="329"/>
        <v>313.38771428571431</v>
      </c>
      <c r="JO18" s="543">
        <f t="shared" si="329"/>
        <v>243.47509881422923</v>
      </c>
      <c r="JP18" s="543">
        <f t="shared" si="329"/>
        <v>164.18318181818177</v>
      </c>
      <c r="JQ18" s="543">
        <f t="shared" si="329"/>
        <v>182.13783333333328</v>
      </c>
      <c r="JR18" s="543">
        <f t="shared" si="329"/>
        <v>177.09977272727275</v>
      </c>
      <c r="JS18" s="543">
        <f t="shared" si="329"/>
        <v>200.83162337662338</v>
      </c>
      <c r="JT18" s="543">
        <f t="shared" si="329"/>
        <v>172.50985714285719</v>
      </c>
      <c r="JU18" s="543">
        <f t="shared" si="329"/>
        <v>141.48225000000002</v>
      </c>
      <c r="JV18" s="543">
        <f t="shared" si="329"/>
        <v>196.47021739130435</v>
      </c>
      <c r="JW18" s="543">
        <f t="shared" si="329"/>
        <v>291.81631578947366</v>
      </c>
      <c r="JX18" s="543">
        <f t="shared" si="329"/>
        <v>244.14727272727271</v>
      </c>
      <c r="JY18" s="543">
        <f t="shared" si="329"/>
        <v>177.01342857142851</v>
      </c>
      <c r="JZ18" s="543">
        <f t="shared" si="329"/>
        <v>196.20357142857142</v>
      </c>
      <c r="KA18" s="543">
        <f t="shared" si="329"/>
        <v>200.64021739130442</v>
      </c>
      <c r="KB18" s="543">
        <f t="shared" si="329"/>
        <v>101.7595</v>
      </c>
      <c r="KC18" s="543">
        <f t="shared" si="329"/>
        <v>46.704318181818167</v>
      </c>
      <c r="KD18" s="543">
        <f t="shared" si="329"/>
        <v>62.550714285714264</v>
      </c>
      <c r="KE18" s="543">
        <f t="shared" si="329"/>
        <v>83.142500000000041</v>
      </c>
      <c r="KF18" s="543">
        <f t="shared" si="329"/>
        <v>99.826818181818112</v>
      </c>
      <c r="KG18" s="543">
        <f t="shared" si="329"/>
        <v>136.37925000000001</v>
      </c>
      <c r="KH18" s="543">
        <f t="shared" si="329"/>
        <v>147.005</v>
      </c>
      <c r="KI18" s="543">
        <f t="shared" si="329"/>
        <v>157.61314285714286</v>
      </c>
      <c r="KJ18" s="543">
        <f t="shared" si="329"/>
        <v>156.51214285714286</v>
      </c>
      <c r="KK18" s="543">
        <f t="shared" si="329"/>
        <v>165.11184210526312</v>
      </c>
      <c r="KL18" s="543">
        <f t="shared" si="329"/>
        <v>150.09333333333336</v>
      </c>
    </row>
    <row r="19" spans="1:298">
      <c r="A19" s="497" t="s">
        <v>253</v>
      </c>
      <c r="B19" s="599" t="s">
        <v>204</v>
      </c>
      <c r="C19" s="522" t="s">
        <v>2</v>
      </c>
      <c r="D19" s="353">
        <v>290</v>
      </c>
      <c r="E19" s="57">
        <v>290</v>
      </c>
      <c r="F19" s="57">
        <v>290</v>
      </c>
      <c r="G19" s="57">
        <v>310</v>
      </c>
      <c r="H19" s="57">
        <v>320</v>
      </c>
      <c r="I19" s="57">
        <v>320</v>
      </c>
      <c r="J19" s="57">
        <v>320</v>
      </c>
      <c r="K19" s="57">
        <v>320</v>
      </c>
      <c r="L19" s="57">
        <v>300</v>
      </c>
      <c r="M19" s="57">
        <v>280</v>
      </c>
      <c r="N19" s="57">
        <v>280</v>
      </c>
      <c r="O19" s="57">
        <v>270</v>
      </c>
      <c r="P19" s="57">
        <v>210</v>
      </c>
      <c r="Q19" s="57">
        <v>230</v>
      </c>
      <c r="R19" s="57">
        <v>235</v>
      </c>
      <c r="S19" s="57">
        <v>230</v>
      </c>
      <c r="T19" s="57">
        <v>230</v>
      </c>
      <c r="U19" s="57">
        <v>220</v>
      </c>
      <c r="V19" s="57">
        <v>220</v>
      </c>
      <c r="W19" s="57">
        <v>210</v>
      </c>
      <c r="X19" s="57">
        <v>210</v>
      </c>
      <c r="Y19" s="57">
        <v>210</v>
      </c>
      <c r="Z19" s="57">
        <v>200</v>
      </c>
      <c r="AA19" s="57">
        <v>200</v>
      </c>
      <c r="AB19" s="57">
        <v>200</v>
      </c>
      <c r="AC19" s="57">
        <v>200</v>
      </c>
      <c r="AD19" s="57">
        <v>200</v>
      </c>
      <c r="AE19" s="57">
        <v>200</v>
      </c>
      <c r="AF19" s="57">
        <v>230</v>
      </c>
      <c r="AG19" s="57">
        <v>230</v>
      </c>
      <c r="AH19" s="57">
        <v>250</v>
      </c>
      <c r="AI19" s="57">
        <v>250</v>
      </c>
      <c r="AJ19" s="57">
        <v>280</v>
      </c>
      <c r="AK19" s="57">
        <v>280</v>
      </c>
      <c r="AL19" s="57">
        <v>280</v>
      </c>
      <c r="AM19" s="57">
        <v>280</v>
      </c>
      <c r="AN19" s="57">
        <v>280</v>
      </c>
      <c r="AO19" s="57">
        <v>320</v>
      </c>
      <c r="AP19" s="57">
        <v>320</v>
      </c>
      <c r="AQ19" s="57">
        <v>320</v>
      </c>
      <c r="AR19" s="57">
        <v>320</v>
      </c>
      <c r="AS19" s="57">
        <v>320</v>
      </c>
      <c r="AT19" s="57">
        <v>320</v>
      </c>
      <c r="AU19" s="57">
        <v>320</v>
      </c>
      <c r="AV19" s="57">
        <v>330</v>
      </c>
      <c r="AW19" s="57">
        <v>330</v>
      </c>
      <c r="AX19" s="57">
        <v>330</v>
      </c>
      <c r="AY19" s="57">
        <v>330</v>
      </c>
      <c r="AZ19" s="57">
        <v>340</v>
      </c>
      <c r="BA19" s="57">
        <v>345</v>
      </c>
      <c r="BB19" s="57">
        <v>450</v>
      </c>
      <c r="BC19" s="57">
        <v>500</v>
      </c>
      <c r="BD19" s="57">
        <v>500</v>
      </c>
      <c r="BE19" s="57">
        <v>500</v>
      </c>
      <c r="BF19" s="57">
        <v>550</v>
      </c>
      <c r="BG19" s="57">
        <v>550</v>
      </c>
      <c r="BH19" s="57">
        <v>550</v>
      </c>
      <c r="BI19" s="57">
        <v>550</v>
      </c>
      <c r="BJ19" s="57">
        <v>550</v>
      </c>
      <c r="BK19" s="57">
        <v>550</v>
      </c>
      <c r="BL19" s="57">
        <v>550</v>
      </c>
      <c r="BM19" s="57">
        <v>550</v>
      </c>
      <c r="BN19" s="57">
        <v>600</v>
      </c>
      <c r="BO19" s="57">
        <v>650</v>
      </c>
      <c r="BP19" s="57">
        <v>650</v>
      </c>
      <c r="BQ19" s="57">
        <v>620</v>
      </c>
      <c r="BR19" s="57">
        <v>610</v>
      </c>
      <c r="BS19" s="57">
        <v>600</v>
      </c>
      <c r="BT19" s="57">
        <v>600</v>
      </c>
      <c r="BU19" s="57">
        <v>580</v>
      </c>
      <c r="BV19" s="57">
        <v>530</v>
      </c>
      <c r="BW19" s="57">
        <v>500</v>
      </c>
      <c r="BX19" s="57">
        <v>480</v>
      </c>
      <c r="BY19" s="57">
        <v>480</v>
      </c>
      <c r="BZ19" s="57">
        <v>490</v>
      </c>
      <c r="CA19" s="57">
        <v>460</v>
      </c>
      <c r="CB19" s="57">
        <v>490</v>
      </c>
      <c r="CC19" s="57">
        <v>510</v>
      </c>
      <c r="CD19" s="57">
        <v>540</v>
      </c>
      <c r="CE19" s="57">
        <v>540</v>
      </c>
      <c r="CF19" s="57">
        <v>540</v>
      </c>
      <c r="CG19" s="57">
        <v>520</v>
      </c>
      <c r="CH19" s="57">
        <v>520</v>
      </c>
      <c r="CI19" s="57">
        <v>520</v>
      </c>
      <c r="CJ19" s="57">
        <v>500</v>
      </c>
      <c r="CK19" s="57">
        <v>510</v>
      </c>
      <c r="CL19" s="57">
        <v>530</v>
      </c>
      <c r="CM19" s="57">
        <v>530</v>
      </c>
      <c r="CN19" s="57">
        <v>540</v>
      </c>
      <c r="CO19" s="57">
        <v>540</v>
      </c>
      <c r="CP19" s="57">
        <v>550</v>
      </c>
      <c r="CQ19" s="57">
        <v>550</v>
      </c>
      <c r="CR19" s="57">
        <v>550</v>
      </c>
      <c r="CS19" s="57">
        <v>550</v>
      </c>
      <c r="CT19" s="57">
        <v>560</v>
      </c>
      <c r="CU19" s="57">
        <v>570</v>
      </c>
      <c r="CV19" s="57">
        <v>600</v>
      </c>
      <c r="CW19" s="57">
        <v>700</v>
      </c>
      <c r="CX19" s="57">
        <v>750</v>
      </c>
      <c r="CY19" s="57">
        <v>830</v>
      </c>
      <c r="CZ19" s="57">
        <v>850</v>
      </c>
      <c r="DA19" s="57">
        <v>930</v>
      </c>
      <c r="DB19" s="57">
        <v>980</v>
      </c>
      <c r="DC19" s="57">
        <v>1050</v>
      </c>
      <c r="DD19" s="57">
        <v>1050</v>
      </c>
      <c r="DE19" s="462">
        <v>1030</v>
      </c>
      <c r="DF19" s="462">
        <v>1030</v>
      </c>
      <c r="DG19" s="462">
        <v>900</v>
      </c>
      <c r="DH19" s="462">
        <v>800</v>
      </c>
      <c r="DI19" s="462">
        <v>700</v>
      </c>
      <c r="DJ19" s="462">
        <v>580</v>
      </c>
      <c r="DK19" s="462">
        <v>530</v>
      </c>
      <c r="DL19" s="462">
        <v>450</v>
      </c>
      <c r="DM19" s="462">
        <v>460</v>
      </c>
      <c r="DN19" s="462">
        <v>480</v>
      </c>
      <c r="DO19" s="462">
        <v>500</v>
      </c>
      <c r="DP19" s="462">
        <v>560</v>
      </c>
      <c r="DQ19" s="462">
        <v>560</v>
      </c>
      <c r="DR19" s="462">
        <v>550</v>
      </c>
      <c r="DS19" s="462">
        <v>560</v>
      </c>
      <c r="DT19" s="462">
        <v>580</v>
      </c>
      <c r="DU19" s="462">
        <v>580</v>
      </c>
      <c r="DV19" s="462">
        <v>650</v>
      </c>
      <c r="DW19" s="462">
        <v>680</v>
      </c>
      <c r="DX19" s="462">
        <v>760</v>
      </c>
      <c r="DY19" s="462">
        <v>760</v>
      </c>
      <c r="DZ19" s="462">
        <v>720</v>
      </c>
      <c r="EA19" s="462">
        <v>700</v>
      </c>
      <c r="EB19" s="462">
        <v>675</v>
      </c>
      <c r="EC19" s="462">
        <v>680</v>
      </c>
      <c r="ED19" s="462">
        <v>670</v>
      </c>
      <c r="EE19" s="462">
        <v>640</v>
      </c>
      <c r="EF19" s="462">
        <v>650</v>
      </c>
      <c r="EG19" s="462">
        <v>770</v>
      </c>
      <c r="EH19" s="462">
        <v>790</v>
      </c>
      <c r="EI19" s="462">
        <v>790</v>
      </c>
      <c r="EJ19" s="462">
        <v>840</v>
      </c>
      <c r="EK19" s="462">
        <v>800</v>
      </c>
      <c r="EL19" s="462">
        <v>750</v>
      </c>
      <c r="EM19" s="462">
        <v>770</v>
      </c>
      <c r="EN19" s="462">
        <v>770</v>
      </c>
      <c r="EO19" s="462">
        <v>760</v>
      </c>
      <c r="EP19" s="462">
        <v>690</v>
      </c>
      <c r="EQ19" s="462">
        <v>620</v>
      </c>
      <c r="ER19" s="462">
        <v>625</v>
      </c>
      <c r="ES19" s="462">
        <v>650</v>
      </c>
      <c r="ET19" s="462">
        <v>660</v>
      </c>
      <c r="EU19" s="462">
        <v>685</v>
      </c>
      <c r="EV19" s="462">
        <v>680</v>
      </c>
      <c r="EW19" s="462">
        <v>620</v>
      </c>
      <c r="EX19" s="462">
        <v>605</v>
      </c>
      <c r="EY19" s="462">
        <v>580</v>
      </c>
      <c r="EZ19" s="462">
        <v>570</v>
      </c>
      <c r="FA19" s="462">
        <v>590</v>
      </c>
      <c r="FB19" s="462">
        <v>590</v>
      </c>
      <c r="FC19" s="462">
        <v>545</v>
      </c>
      <c r="FD19" s="462">
        <v>575</v>
      </c>
      <c r="FE19" s="462">
        <v>635</v>
      </c>
      <c r="FF19" s="462">
        <v>640</v>
      </c>
      <c r="FG19" s="462">
        <v>610</v>
      </c>
      <c r="FH19" s="462">
        <v>560</v>
      </c>
      <c r="FI19" s="462">
        <v>540</v>
      </c>
      <c r="FJ19" s="462">
        <v>530</v>
      </c>
      <c r="FK19" s="462">
        <v>550</v>
      </c>
      <c r="FL19" s="462">
        <v>565</v>
      </c>
      <c r="FM19" s="462">
        <v>560</v>
      </c>
      <c r="FN19" s="462">
        <v>570</v>
      </c>
      <c r="FO19" s="462">
        <v>580</v>
      </c>
      <c r="FP19" s="462">
        <v>585</v>
      </c>
      <c r="FQ19" s="462">
        <v>600</v>
      </c>
      <c r="FR19" s="462">
        <v>580</v>
      </c>
      <c r="FS19" s="484">
        <v>580</v>
      </c>
      <c r="FT19" s="484">
        <v>580</v>
      </c>
      <c r="FU19" s="484">
        <v>570</v>
      </c>
      <c r="FV19" s="484">
        <v>565</v>
      </c>
      <c r="FW19" s="484">
        <v>555</v>
      </c>
      <c r="FX19" s="484">
        <v>555</v>
      </c>
      <c r="FY19" s="484">
        <v>520</v>
      </c>
      <c r="FZ19" s="484">
        <v>500</v>
      </c>
      <c r="GA19" s="484">
        <v>495</v>
      </c>
      <c r="GB19" s="484">
        <v>480</v>
      </c>
      <c r="GC19" s="484">
        <v>445</v>
      </c>
      <c r="GD19" s="484">
        <v>425</v>
      </c>
      <c r="GE19" s="484">
        <v>415</v>
      </c>
      <c r="GF19" s="484">
        <v>385</v>
      </c>
      <c r="GG19" s="484">
        <v>380</v>
      </c>
      <c r="GH19" s="484">
        <v>370</v>
      </c>
      <c r="GI19" s="484">
        <v>340</v>
      </c>
      <c r="GJ19" s="484">
        <v>325</v>
      </c>
      <c r="GK19" s="484">
        <v>307</v>
      </c>
      <c r="GL19" s="484">
        <v>302</v>
      </c>
      <c r="GM19" s="484">
        <v>296</v>
      </c>
      <c r="GN19" s="484">
        <v>305</v>
      </c>
      <c r="GO19" s="484">
        <v>312</v>
      </c>
      <c r="GP19" s="484">
        <v>328</v>
      </c>
      <c r="GQ19" s="484">
        <v>386</v>
      </c>
      <c r="GR19" s="484">
        <v>410</v>
      </c>
      <c r="GS19" s="484">
        <v>435</v>
      </c>
      <c r="GT19" s="484">
        <v>450</v>
      </c>
      <c r="GU19" s="484">
        <v>425</v>
      </c>
      <c r="GV19" s="484">
        <v>432</v>
      </c>
      <c r="GW19" s="484">
        <v>430</v>
      </c>
      <c r="GX19" s="484">
        <v>487</v>
      </c>
      <c r="GY19" s="484">
        <v>530</v>
      </c>
      <c r="GZ19" s="484">
        <v>535</v>
      </c>
      <c r="HA19" s="484">
        <v>545</v>
      </c>
      <c r="HB19" s="484">
        <v>545</v>
      </c>
      <c r="HC19" s="484">
        <v>535</v>
      </c>
      <c r="HD19" s="484">
        <v>510</v>
      </c>
      <c r="HE19" s="484">
        <v>510</v>
      </c>
      <c r="HF19" s="484">
        <v>530</v>
      </c>
      <c r="HG19" s="484">
        <v>550</v>
      </c>
      <c r="HH19" s="484">
        <v>610</v>
      </c>
      <c r="HI19" s="484">
        <v>615</v>
      </c>
      <c r="HJ19" s="484">
        <v>595</v>
      </c>
      <c r="HK19" s="484">
        <v>605</v>
      </c>
      <c r="HL19" s="484">
        <v>610</v>
      </c>
      <c r="HM19" s="484">
        <v>610</v>
      </c>
      <c r="HN19" s="484">
        <v>650</v>
      </c>
      <c r="HO19" s="484">
        <v>645</v>
      </c>
      <c r="HP19" s="484">
        <v>642</v>
      </c>
      <c r="HQ19" s="484">
        <v>640</v>
      </c>
      <c r="HR19" s="484">
        <v>635</v>
      </c>
      <c r="HS19" s="484">
        <v>635</v>
      </c>
      <c r="HT19" s="484">
        <v>630</v>
      </c>
      <c r="HU19" s="484">
        <v>615</v>
      </c>
      <c r="HV19" s="484">
        <v>605</v>
      </c>
      <c r="HW19" s="484">
        <v>585</v>
      </c>
      <c r="HX19" s="484">
        <v>570</v>
      </c>
      <c r="HY19" s="484">
        <v>570</v>
      </c>
      <c r="HZ19" s="484">
        <v>545</v>
      </c>
      <c r="IA19" s="484">
        <v>560</v>
      </c>
      <c r="IB19" s="484">
        <v>560</v>
      </c>
      <c r="IC19" s="484">
        <v>565</v>
      </c>
      <c r="ID19" s="484">
        <v>530</v>
      </c>
      <c r="IE19" s="484">
        <v>520</v>
      </c>
      <c r="IF19" s="484">
        <v>490</v>
      </c>
      <c r="IG19" s="484">
        <v>460</v>
      </c>
      <c r="IH19" s="484">
        <v>450</v>
      </c>
      <c r="II19" s="484">
        <v>480</v>
      </c>
      <c r="IJ19" s="484">
        <v>495</v>
      </c>
      <c r="IK19" s="484">
        <v>510</v>
      </c>
      <c r="IL19" s="484">
        <v>465</v>
      </c>
      <c r="IM19" s="484">
        <v>420</v>
      </c>
      <c r="IN19" s="484">
        <v>400</v>
      </c>
      <c r="IO19" s="484">
        <v>430</v>
      </c>
      <c r="IP19" s="484">
        <v>435</v>
      </c>
      <c r="IQ19" s="484">
        <v>485</v>
      </c>
      <c r="IR19" s="484">
        <v>520</v>
      </c>
      <c r="IS19" s="484">
        <v>510</v>
      </c>
      <c r="IT19" s="484">
        <v>540</v>
      </c>
      <c r="IU19" s="484">
        <v>630</v>
      </c>
      <c r="IV19" s="484">
        <v>790</v>
      </c>
      <c r="IW19" s="484">
        <v>790</v>
      </c>
      <c r="IX19" s="484">
        <v>790</v>
      </c>
      <c r="IY19" s="484">
        <v>970</v>
      </c>
      <c r="IZ19" s="484">
        <v>1050</v>
      </c>
      <c r="JA19" s="484">
        <v>1060</v>
      </c>
      <c r="JB19" s="484">
        <v>1100</v>
      </c>
      <c r="JC19" s="484">
        <v>1000</v>
      </c>
      <c r="JD19" s="484">
        <v>1010</v>
      </c>
      <c r="JE19" s="484">
        <v>980</v>
      </c>
      <c r="JF19" s="484">
        <v>905</v>
      </c>
      <c r="JG19" s="484">
        <v>810</v>
      </c>
      <c r="JH19" s="484">
        <v>755</v>
      </c>
      <c r="JI19" s="484">
        <v>890</v>
      </c>
      <c r="JJ19" s="484">
        <v>905</v>
      </c>
      <c r="JK19" s="484">
        <v>1070</v>
      </c>
      <c r="JL19" s="484">
        <v>880</v>
      </c>
      <c r="JM19" s="484">
        <v>830</v>
      </c>
      <c r="JN19" s="484">
        <v>700</v>
      </c>
      <c r="JO19" s="484">
        <v>630</v>
      </c>
      <c r="JP19" s="484">
        <v>560</v>
      </c>
      <c r="JQ19" s="484">
        <v>590</v>
      </c>
      <c r="JR19" s="484">
        <v>580</v>
      </c>
      <c r="JS19" s="484">
        <v>615</v>
      </c>
      <c r="JT19" s="484">
        <v>655</v>
      </c>
      <c r="JU19" s="484">
        <v>675</v>
      </c>
      <c r="JV19" s="484">
        <v>710</v>
      </c>
      <c r="JW19" s="484">
        <v>720</v>
      </c>
      <c r="JX19" s="484">
        <v>620</v>
      </c>
      <c r="JY19" s="484">
        <v>565</v>
      </c>
      <c r="JZ19" s="484">
        <v>585</v>
      </c>
      <c r="KA19" s="484">
        <v>605</v>
      </c>
      <c r="KB19" s="484">
        <v>570</v>
      </c>
      <c r="KC19" s="484">
        <v>555</v>
      </c>
      <c r="KD19" s="484">
        <v>560</v>
      </c>
      <c r="KE19" s="484">
        <v>595</v>
      </c>
      <c r="KF19" s="484">
        <v>615</v>
      </c>
      <c r="KG19" s="484">
        <v>620</v>
      </c>
      <c r="KH19" s="484">
        <v>570</v>
      </c>
      <c r="KI19" s="484">
        <v>550</v>
      </c>
      <c r="KJ19" s="484">
        <v>560</v>
      </c>
      <c r="KK19" s="484">
        <v>560</v>
      </c>
      <c r="KL19" s="484">
        <v>550</v>
      </c>
    </row>
    <row r="20" spans="1:298">
      <c r="A20" s="603" t="s">
        <v>133</v>
      </c>
      <c r="B20" s="598" t="s">
        <v>251</v>
      </c>
      <c r="C20" s="547" t="s">
        <v>2</v>
      </c>
      <c r="D20" s="553"/>
      <c r="E20" s="554"/>
      <c r="F20" s="554"/>
      <c r="G20" s="554"/>
      <c r="H20" s="554"/>
      <c r="I20" s="554"/>
      <c r="J20" s="554"/>
      <c r="K20" s="554"/>
      <c r="L20" s="554"/>
      <c r="M20" s="554"/>
      <c r="N20" s="554"/>
      <c r="O20" s="554"/>
      <c r="P20" s="554"/>
      <c r="Q20" s="554"/>
      <c r="R20" s="554"/>
      <c r="S20" s="554"/>
      <c r="T20" s="554"/>
      <c r="U20" s="554"/>
      <c r="V20" s="554"/>
      <c r="W20" s="554"/>
      <c r="X20" s="554"/>
      <c r="Y20" s="554"/>
      <c r="Z20" s="554"/>
      <c r="AA20" s="554"/>
      <c r="AB20" s="554"/>
      <c r="AC20" s="554"/>
      <c r="AD20" s="554"/>
      <c r="AE20" s="554"/>
      <c r="AF20" s="554"/>
      <c r="AG20" s="554"/>
      <c r="AH20" s="554"/>
      <c r="AI20" s="554"/>
      <c r="AJ20" s="554"/>
      <c r="AK20" s="554"/>
      <c r="AL20" s="554"/>
      <c r="AM20" s="554"/>
      <c r="AN20" s="554"/>
      <c r="AO20" s="554"/>
      <c r="AP20" s="554"/>
      <c r="AQ20" s="554"/>
      <c r="AR20" s="554"/>
      <c r="AS20" s="554"/>
      <c r="AT20" s="554"/>
      <c r="AU20" s="554"/>
      <c r="AV20" s="554"/>
      <c r="AW20" s="554"/>
      <c r="AX20" s="554"/>
      <c r="AY20" s="554"/>
      <c r="AZ20" s="554"/>
      <c r="BA20" s="554"/>
      <c r="BB20" s="554"/>
      <c r="BC20" s="554"/>
      <c r="BD20" s="554"/>
      <c r="BE20" s="554"/>
      <c r="BF20" s="554"/>
      <c r="BG20" s="554"/>
      <c r="BH20" s="554"/>
      <c r="BI20" s="554"/>
      <c r="BJ20" s="554"/>
      <c r="BK20" s="554"/>
      <c r="BL20" s="554"/>
      <c r="BM20" s="554"/>
      <c r="BN20" s="554"/>
      <c r="BO20" s="554"/>
      <c r="BP20" s="554"/>
      <c r="BQ20" s="554"/>
      <c r="BR20" s="554"/>
      <c r="BS20" s="554"/>
      <c r="BT20" s="554"/>
      <c r="BU20" s="554"/>
      <c r="BV20" s="554"/>
      <c r="BW20" s="549"/>
      <c r="BX20" s="549"/>
      <c r="BY20" s="549"/>
      <c r="BZ20" s="549"/>
      <c r="CA20" s="549"/>
      <c r="CB20" s="549"/>
      <c r="CC20" s="549"/>
      <c r="CD20" s="549"/>
      <c r="CE20" s="549"/>
      <c r="CF20" s="549"/>
      <c r="CG20" s="549"/>
      <c r="CH20" s="549"/>
      <c r="CI20" s="549"/>
      <c r="CJ20" s="549"/>
      <c r="CK20" s="549"/>
      <c r="CL20" s="549"/>
      <c r="CM20" s="549"/>
      <c r="CN20" s="549"/>
      <c r="CO20" s="549"/>
      <c r="CP20" s="549"/>
      <c r="CQ20" s="549"/>
      <c r="CR20" s="549"/>
      <c r="CS20" s="549"/>
      <c r="CT20" s="549"/>
      <c r="CU20" s="549"/>
      <c r="CV20" s="549"/>
      <c r="CW20" s="549"/>
      <c r="CX20" s="549"/>
      <c r="CY20" s="549"/>
      <c r="CZ20" s="549"/>
      <c r="DA20" s="549"/>
      <c r="DB20" s="549"/>
      <c r="DC20" s="549"/>
      <c r="DD20" s="549"/>
      <c r="DE20" s="555"/>
      <c r="DF20" s="555"/>
      <c r="DG20" s="555"/>
      <c r="DH20" s="555"/>
      <c r="DI20" s="555"/>
      <c r="DJ20" s="555"/>
      <c r="DK20" s="555"/>
      <c r="DL20" s="555"/>
      <c r="DM20" s="555"/>
      <c r="DN20" s="555"/>
      <c r="DO20" s="555"/>
      <c r="DP20" s="555"/>
      <c r="DQ20" s="555"/>
      <c r="DR20" s="555"/>
      <c r="DS20" s="555"/>
      <c r="DT20" s="555"/>
      <c r="DU20" s="555"/>
      <c r="DV20" s="555"/>
      <c r="DW20" s="555"/>
      <c r="DX20" s="555"/>
      <c r="DY20" s="555"/>
      <c r="DZ20" s="555"/>
      <c r="EA20" s="555"/>
      <c r="EB20" s="555"/>
      <c r="EC20" s="555"/>
      <c r="ED20" s="555"/>
      <c r="EE20" s="555"/>
      <c r="EF20" s="555"/>
      <c r="EG20" s="555"/>
      <c r="EH20" s="555"/>
      <c r="EI20" s="555"/>
      <c r="EJ20" s="555"/>
      <c r="EK20" s="555"/>
      <c r="EL20" s="555"/>
      <c r="EM20" s="555"/>
      <c r="EN20" s="555"/>
      <c r="EO20" s="555"/>
      <c r="EP20" s="555"/>
      <c r="EQ20" s="555"/>
      <c r="ER20" s="555"/>
      <c r="ES20" s="555"/>
      <c r="ET20" s="555"/>
      <c r="EU20" s="555"/>
      <c r="EV20" s="555"/>
      <c r="EW20" s="555"/>
      <c r="EX20" s="555"/>
      <c r="EY20" s="555"/>
      <c r="EZ20" s="555"/>
      <c r="FA20" s="555"/>
      <c r="FB20" s="555"/>
      <c r="FC20" s="555"/>
      <c r="FD20" s="555"/>
      <c r="FE20" s="555"/>
      <c r="FF20" s="555"/>
      <c r="FG20" s="555"/>
      <c r="FH20" s="555"/>
      <c r="FI20" s="555"/>
      <c r="FJ20" s="555"/>
      <c r="FK20" s="555"/>
      <c r="FL20" s="555"/>
      <c r="FM20" s="555"/>
      <c r="FN20" s="555"/>
      <c r="FO20" s="555"/>
      <c r="FP20" s="555"/>
      <c r="FQ20" s="555"/>
      <c r="FR20" s="555"/>
      <c r="FS20" s="588">
        <f t="shared" ref="FS20:GC20" si="330">FS21-FS19</f>
        <v>-10</v>
      </c>
      <c r="FT20" s="588">
        <f t="shared" si="330"/>
        <v>-15</v>
      </c>
      <c r="FU20" s="588">
        <f t="shared" si="330"/>
        <v>-15</v>
      </c>
      <c r="FV20" s="588">
        <f t="shared" si="330"/>
        <v>-10</v>
      </c>
      <c r="FW20" s="588">
        <f t="shared" si="330"/>
        <v>0</v>
      </c>
      <c r="FX20" s="588">
        <f t="shared" si="330"/>
        <v>-10</v>
      </c>
      <c r="FY20" s="588">
        <f t="shared" si="330"/>
        <v>20</v>
      </c>
      <c r="FZ20" s="588">
        <f t="shared" si="330"/>
        <v>10</v>
      </c>
      <c r="GA20" s="588">
        <f t="shared" si="330"/>
        <v>5</v>
      </c>
      <c r="GB20" s="588">
        <f t="shared" si="330"/>
        <v>10</v>
      </c>
      <c r="GC20" s="588">
        <f t="shared" si="330"/>
        <v>25</v>
      </c>
      <c r="GD20" s="588">
        <f>GD21-GD19</f>
        <v>15</v>
      </c>
      <c r="GE20" s="588">
        <f t="shared" ref="GE20:IP20" si="331">GE21-GE19</f>
        <v>15</v>
      </c>
      <c r="GF20" s="588">
        <f t="shared" si="331"/>
        <v>40</v>
      </c>
      <c r="GG20" s="588">
        <f t="shared" si="331"/>
        <v>17.5</v>
      </c>
      <c r="GH20" s="588">
        <f t="shared" si="331"/>
        <v>8.75</v>
      </c>
      <c r="GI20" s="588">
        <f t="shared" si="331"/>
        <v>28.125</v>
      </c>
      <c r="GJ20" s="588">
        <f t="shared" si="331"/>
        <v>29.375</v>
      </c>
      <c r="GK20" s="588">
        <f t="shared" si="331"/>
        <v>48</v>
      </c>
      <c r="GL20" s="588">
        <f t="shared" si="331"/>
        <v>23</v>
      </c>
      <c r="GM20" s="588">
        <f t="shared" si="331"/>
        <v>16</v>
      </c>
      <c r="GN20" s="588">
        <f t="shared" si="331"/>
        <v>13.75</v>
      </c>
      <c r="GO20" s="588">
        <f t="shared" si="331"/>
        <v>8</v>
      </c>
      <c r="GP20" s="588">
        <f t="shared" si="331"/>
        <v>93</v>
      </c>
      <c r="GQ20" s="588">
        <f t="shared" si="331"/>
        <v>59</v>
      </c>
      <c r="GR20" s="588">
        <f t="shared" si="331"/>
        <v>90</v>
      </c>
      <c r="GS20" s="588">
        <f t="shared" si="331"/>
        <v>46</v>
      </c>
      <c r="GT20" s="588">
        <f t="shared" si="331"/>
        <v>10</v>
      </c>
      <c r="GU20" s="588">
        <f t="shared" si="331"/>
        <v>10.833333333333314</v>
      </c>
      <c r="GV20" s="588">
        <f t="shared" si="331"/>
        <v>14</v>
      </c>
      <c r="GW20" s="588">
        <f t="shared" si="331"/>
        <v>35</v>
      </c>
      <c r="GX20" s="588">
        <f t="shared" si="331"/>
        <v>-2</v>
      </c>
      <c r="GY20" s="588">
        <f t="shared" si="331"/>
        <v>2</v>
      </c>
      <c r="GZ20" s="588">
        <f t="shared" si="331"/>
        <v>-1.6666666666666288</v>
      </c>
      <c r="HA20" s="588">
        <f t="shared" si="331"/>
        <v>15</v>
      </c>
      <c r="HB20" s="588">
        <f t="shared" si="331"/>
        <v>15</v>
      </c>
      <c r="HC20" s="588">
        <f t="shared" si="331"/>
        <v>-55</v>
      </c>
      <c r="HD20" s="588">
        <f t="shared" si="331"/>
        <v>-23.75</v>
      </c>
      <c r="HE20" s="588">
        <f t="shared" si="331"/>
        <v>-15</v>
      </c>
      <c r="HF20" s="588">
        <f t="shared" si="331"/>
        <v>-12.5</v>
      </c>
      <c r="HG20" s="588">
        <f t="shared" si="331"/>
        <v>10</v>
      </c>
      <c r="HH20" s="588">
        <f t="shared" si="331"/>
        <v>0</v>
      </c>
      <c r="HI20" s="588">
        <f t="shared" si="331"/>
        <v>10</v>
      </c>
      <c r="HJ20" s="588">
        <f t="shared" si="331"/>
        <v>0</v>
      </c>
      <c r="HK20" s="588">
        <f t="shared" si="331"/>
        <v>2.5</v>
      </c>
      <c r="HL20" s="588">
        <f t="shared" si="331"/>
        <v>22.5</v>
      </c>
      <c r="HM20" s="588">
        <f t="shared" si="331"/>
        <v>48.75</v>
      </c>
      <c r="HN20" s="588">
        <f t="shared" si="331"/>
        <v>38</v>
      </c>
      <c r="HO20" s="588">
        <f t="shared" si="331"/>
        <v>39.25</v>
      </c>
      <c r="HP20" s="588">
        <f t="shared" si="331"/>
        <v>20</v>
      </c>
      <c r="HQ20" s="588">
        <f t="shared" si="331"/>
        <v>13.25</v>
      </c>
      <c r="HR20" s="588">
        <f t="shared" si="331"/>
        <v>12</v>
      </c>
      <c r="HS20" s="588">
        <f t="shared" si="331"/>
        <v>12</v>
      </c>
      <c r="HT20" s="588">
        <f t="shared" si="331"/>
        <v>-8</v>
      </c>
      <c r="HU20" s="588">
        <f t="shared" si="331"/>
        <v>3.25</v>
      </c>
      <c r="HV20" s="588">
        <f t="shared" si="331"/>
        <v>3</v>
      </c>
      <c r="HW20" s="588">
        <f t="shared" si="331"/>
        <v>-23</v>
      </c>
      <c r="HX20" s="588">
        <f t="shared" si="331"/>
        <v>-29</v>
      </c>
      <c r="HY20" s="588">
        <f t="shared" si="331"/>
        <v>-24.5</v>
      </c>
      <c r="HZ20" s="588">
        <f t="shared" si="331"/>
        <v>40</v>
      </c>
      <c r="IA20" s="588">
        <f t="shared" si="331"/>
        <v>23.25</v>
      </c>
      <c r="IB20" s="588">
        <f t="shared" si="331"/>
        <v>-2.2000000000000455</v>
      </c>
      <c r="IC20" s="588">
        <f t="shared" si="331"/>
        <v>-27</v>
      </c>
      <c r="ID20" s="588">
        <f t="shared" si="331"/>
        <v>4.25</v>
      </c>
      <c r="IE20" s="588">
        <f t="shared" si="331"/>
        <v>18</v>
      </c>
      <c r="IF20" s="588">
        <f t="shared" si="331"/>
        <v>-15</v>
      </c>
      <c r="IG20" s="588">
        <f t="shared" si="331"/>
        <v>-3</v>
      </c>
      <c r="IH20" s="588">
        <f t="shared" si="331"/>
        <v>5.75</v>
      </c>
      <c r="II20" s="588">
        <f t="shared" si="331"/>
        <v>8</v>
      </c>
      <c r="IJ20" s="588">
        <f t="shared" si="331"/>
        <v>29</v>
      </c>
      <c r="IK20" s="588">
        <f t="shared" si="331"/>
        <v>1.5</v>
      </c>
      <c r="IL20" s="588">
        <f t="shared" si="331"/>
        <v>38</v>
      </c>
      <c r="IM20" s="588">
        <f t="shared" si="331"/>
        <v>51.399999999999977</v>
      </c>
      <c r="IN20" s="588">
        <f t="shared" si="331"/>
        <v>7</v>
      </c>
      <c r="IO20" s="588">
        <f t="shared" si="331"/>
        <v>29.5</v>
      </c>
      <c r="IP20" s="588">
        <f t="shared" si="331"/>
        <v>43.800000000000011</v>
      </c>
      <c r="IQ20" s="588">
        <f t="shared" ref="IQ20:KL20" si="332">IQ21-IQ19</f>
        <v>30.75</v>
      </c>
      <c r="IR20" s="588">
        <f t="shared" si="332"/>
        <v>35</v>
      </c>
      <c r="IS20" s="588">
        <f t="shared" si="332"/>
        <v>39</v>
      </c>
      <c r="IT20" s="588">
        <f t="shared" si="332"/>
        <v>46.5</v>
      </c>
      <c r="IU20" s="588">
        <f t="shared" si="332"/>
        <v>71.600000000000023</v>
      </c>
      <c r="IV20" s="588">
        <f t="shared" si="332"/>
        <v>-1.25</v>
      </c>
      <c r="IW20" s="588">
        <f t="shared" si="332"/>
        <v>-20</v>
      </c>
      <c r="IX20" s="588">
        <f t="shared" si="332"/>
        <v>17.5</v>
      </c>
      <c r="IY20" s="588">
        <f t="shared" si="332"/>
        <v>-20</v>
      </c>
      <c r="IZ20" s="588">
        <f t="shared" si="332"/>
        <v>32.5</v>
      </c>
      <c r="JA20" s="588">
        <f t="shared" si="332"/>
        <v>42.5</v>
      </c>
      <c r="JB20" s="588">
        <f t="shared" si="332"/>
        <v>-22</v>
      </c>
      <c r="JC20" s="588">
        <f t="shared" si="332"/>
        <v>50</v>
      </c>
      <c r="JD20" s="588">
        <f t="shared" si="332"/>
        <v>35</v>
      </c>
      <c r="JE20" s="588">
        <f t="shared" si="332"/>
        <v>65</v>
      </c>
      <c r="JF20" s="588">
        <f t="shared" si="332"/>
        <v>90</v>
      </c>
      <c r="JG20" s="588">
        <f t="shared" si="332"/>
        <v>46</v>
      </c>
      <c r="JH20" s="588">
        <f t="shared" si="332"/>
        <v>58.75</v>
      </c>
      <c r="JI20" s="588">
        <f t="shared" si="332"/>
        <v>18.75</v>
      </c>
      <c r="JJ20" s="588">
        <f t="shared" si="332"/>
        <v>56</v>
      </c>
      <c r="JK20" s="588">
        <f t="shared" si="332"/>
        <v>-105</v>
      </c>
      <c r="JL20" s="588">
        <f t="shared" si="332"/>
        <v>23.75</v>
      </c>
      <c r="JM20" s="588">
        <f t="shared" si="332"/>
        <v>-13.399999999999977</v>
      </c>
      <c r="JN20" s="588">
        <f t="shared" si="332"/>
        <v>25</v>
      </c>
      <c r="JO20" s="588">
        <f t="shared" si="332"/>
        <v>32.5</v>
      </c>
      <c r="JP20" s="588">
        <f t="shared" si="332"/>
        <v>64</v>
      </c>
      <c r="JQ20" s="588">
        <f t="shared" si="332"/>
        <v>12.5</v>
      </c>
      <c r="JR20" s="588">
        <f t="shared" si="332"/>
        <v>-12.5</v>
      </c>
      <c r="JS20" s="588">
        <f t="shared" si="332"/>
        <v>-4</v>
      </c>
      <c r="JT20" s="588">
        <f t="shared" si="332"/>
        <v>10</v>
      </c>
      <c r="JU20" s="588">
        <f t="shared" si="332"/>
        <v>23.75</v>
      </c>
      <c r="JV20" s="588">
        <f t="shared" si="332"/>
        <v>27.5</v>
      </c>
      <c r="JW20" s="588">
        <f t="shared" si="332"/>
        <v>0</v>
      </c>
      <c r="JX20" s="588">
        <f t="shared" si="332"/>
        <v>75</v>
      </c>
      <c r="JY20" s="588">
        <f t="shared" si="332"/>
        <v>82.5</v>
      </c>
      <c r="JZ20" s="588">
        <f t="shared" si="332"/>
        <v>55</v>
      </c>
      <c r="KA20" s="588">
        <f t="shared" si="332"/>
        <v>38</v>
      </c>
      <c r="KB20" s="588">
        <f t="shared" si="332"/>
        <v>70</v>
      </c>
      <c r="KC20" s="588">
        <f t="shared" si="332"/>
        <v>71.666666666666629</v>
      </c>
      <c r="KD20" s="588">
        <f t="shared" si="332"/>
        <v>66.666666666666629</v>
      </c>
      <c r="KE20" s="588">
        <f t="shared" si="332"/>
        <v>5</v>
      </c>
      <c r="KF20" s="588">
        <f t="shared" si="332"/>
        <v>-15</v>
      </c>
      <c r="KG20" s="588">
        <f t="shared" si="332"/>
        <v>-20</v>
      </c>
      <c r="KH20" s="588">
        <f t="shared" si="332"/>
        <v>25</v>
      </c>
      <c r="KI20" s="588">
        <f t="shared" si="332"/>
        <v>45</v>
      </c>
      <c r="KJ20" s="588">
        <f t="shared" si="332"/>
        <v>38.333333333333371</v>
      </c>
      <c r="KK20" s="588">
        <f t="shared" si="332"/>
        <v>38.333333333333371</v>
      </c>
      <c r="KL20" s="588">
        <f t="shared" si="332"/>
        <v>20</v>
      </c>
    </row>
    <row r="21" spans="1:298">
      <c r="A21" s="497" t="s">
        <v>255</v>
      </c>
      <c r="B21" s="599" t="s">
        <v>248</v>
      </c>
      <c r="C21" s="522" t="s">
        <v>2</v>
      </c>
      <c r="D21" s="514"/>
      <c r="E21" s="482"/>
      <c r="F21" s="482"/>
      <c r="G21" s="482"/>
      <c r="H21" s="482"/>
      <c r="I21" s="482"/>
      <c r="J21" s="482"/>
      <c r="K21" s="482"/>
      <c r="L21" s="482"/>
      <c r="M21" s="482"/>
      <c r="N21" s="482"/>
      <c r="O21" s="482"/>
      <c r="P21" s="482"/>
      <c r="Q21" s="482"/>
      <c r="R21" s="482"/>
      <c r="S21" s="482"/>
      <c r="T21" s="482"/>
      <c r="U21" s="482"/>
      <c r="V21" s="482"/>
      <c r="W21" s="482"/>
      <c r="X21" s="482"/>
      <c r="Y21" s="482"/>
      <c r="Z21" s="482"/>
      <c r="AA21" s="482"/>
      <c r="AB21" s="482"/>
      <c r="AC21" s="482"/>
      <c r="AD21" s="482"/>
      <c r="AE21" s="482"/>
      <c r="AF21" s="482"/>
      <c r="AG21" s="482"/>
      <c r="AH21" s="482"/>
      <c r="AI21" s="482"/>
      <c r="AJ21" s="482"/>
      <c r="AK21" s="482"/>
      <c r="AL21" s="482"/>
      <c r="AM21" s="482"/>
      <c r="AN21" s="482"/>
      <c r="AO21" s="482"/>
      <c r="AP21" s="482"/>
      <c r="AQ21" s="482"/>
      <c r="AR21" s="482"/>
      <c r="AS21" s="482"/>
      <c r="AT21" s="482"/>
      <c r="AU21" s="482"/>
      <c r="AV21" s="482"/>
      <c r="AW21" s="482"/>
      <c r="AX21" s="482"/>
      <c r="AY21" s="482"/>
      <c r="AZ21" s="482"/>
      <c r="BA21" s="482"/>
      <c r="BB21" s="482"/>
      <c r="BC21" s="482"/>
      <c r="BD21" s="482"/>
      <c r="BE21" s="482"/>
      <c r="BF21" s="482"/>
      <c r="BG21" s="482"/>
      <c r="BH21" s="482"/>
      <c r="BI21" s="482"/>
      <c r="BJ21" s="482"/>
      <c r="BK21" s="482"/>
      <c r="BL21" s="482"/>
      <c r="BM21" s="482"/>
      <c r="BN21" s="482"/>
      <c r="BO21" s="482"/>
      <c r="BP21" s="482"/>
      <c r="BQ21" s="482"/>
      <c r="BR21" s="482"/>
      <c r="BS21" s="482"/>
      <c r="BT21" s="482"/>
      <c r="BU21" s="482"/>
      <c r="BV21" s="482"/>
      <c r="BW21" s="484"/>
      <c r="BX21" s="484"/>
      <c r="BY21" s="484"/>
      <c r="BZ21" s="484"/>
      <c r="CA21" s="484"/>
      <c r="CB21" s="484"/>
      <c r="CC21" s="484"/>
      <c r="CD21" s="484"/>
      <c r="CE21" s="484"/>
      <c r="CF21" s="484"/>
      <c r="CG21" s="484"/>
      <c r="CH21" s="484"/>
      <c r="CI21" s="484"/>
      <c r="CJ21" s="484"/>
      <c r="CK21" s="484"/>
      <c r="CL21" s="484"/>
      <c r="CM21" s="484"/>
      <c r="CN21" s="484"/>
      <c r="CO21" s="484"/>
      <c r="CP21" s="484"/>
      <c r="CQ21" s="484"/>
      <c r="CR21" s="484"/>
      <c r="CS21" s="484"/>
      <c r="CT21" s="484"/>
      <c r="CU21" s="484"/>
      <c r="CV21" s="484"/>
      <c r="CW21" s="484"/>
      <c r="CX21" s="484"/>
      <c r="CY21" s="484"/>
      <c r="CZ21" s="484"/>
      <c r="DA21" s="484"/>
      <c r="DB21" s="484"/>
      <c r="DC21" s="484"/>
      <c r="DD21" s="484"/>
      <c r="DE21" s="471"/>
      <c r="DF21" s="471"/>
      <c r="DG21" s="471"/>
      <c r="DH21" s="471"/>
      <c r="DI21" s="471"/>
      <c r="DJ21" s="471"/>
      <c r="DK21" s="471"/>
      <c r="DL21" s="471"/>
      <c r="DM21" s="471"/>
      <c r="DN21" s="471"/>
      <c r="DO21" s="471"/>
      <c r="DP21" s="471"/>
      <c r="DQ21" s="471"/>
      <c r="DR21" s="471"/>
      <c r="DS21" s="471"/>
      <c r="DT21" s="471"/>
      <c r="DU21" s="471"/>
      <c r="DV21" s="471"/>
      <c r="DW21" s="471"/>
      <c r="DX21" s="471"/>
      <c r="DY21" s="471"/>
      <c r="DZ21" s="471"/>
      <c r="EA21" s="471"/>
      <c r="EB21" s="471"/>
      <c r="EC21" s="471"/>
      <c r="ED21" s="471"/>
      <c r="EE21" s="471"/>
      <c r="EF21" s="471"/>
      <c r="EG21" s="471"/>
      <c r="EH21" s="471"/>
      <c r="EI21" s="471"/>
      <c r="EJ21" s="471"/>
      <c r="EK21" s="471"/>
      <c r="EL21" s="471"/>
      <c r="EM21" s="471"/>
      <c r="EN21" s="471"/>
      <c r="EO21" s="471"/>
      <c r="EP21" s="471"/>
      <c r="EQ21" s="471"/>
      <c r="ER21" s="471"/>
      <c r="ES21" s="471"/>
      <c r="ET21" s="471"/>
      <c r="EU21" s="471"/>
      <c r="EV21" s="471"/>
      <c r="EW21" s="471"/>
      <c r="EX21" s="471"/>
      <c r="EY21" s="471"/>
      <c r="EZ21" s="471"/>
      <c r="FA21" s="471"/>
      <c r="FB21" s="471"/>
      <c r="FC21" s="471"/>
      <c r="FD21" s="471"/>
      <c r="FE21" s="471"/>
      <c r="FF21" s="471"/>
      <c r="FG21" s="471"/>
      <c r="FH21" s="471"/>
      <c r="FI21" s="471"/>
      <c r="FJ21" s="471"/>
      <c r="FK21" s="471"/>
      <c r="FL21" s="471"/>
      <c r="FM21" s="471"/>
      <c r="FN21" s="471"/>
      <c r="FO21" s="471"/>
      <c r="FP21" s="471"/>
      <c r="FQ21" s="471"/>
      <c r="FR21" s="471"/>
      <c r="FS21" s="485">
        <f>FS11+20</f>
        <v>570</v>
      </c>
      <c r="FT21" s="485">
        <f t="shared" ref="FT21:GF21" si="333">FT11+20</f>
        <v>565</v>
      </c>
      <c r="FU21" s="485">
        <f t="shared" si="333"/>
        <v>555</v>
      </c>
      <c r="FV21" s="485">
        <f t="shared" si="333"/>
        <v>555</v>
      </c>
      <c r="FW21" s="485">
        <f t="shared" si="333"/>
        <v>555</v>
      </c>
      <c r="FX21" s="485">
        <f t="shared" si="333"/>
        <v>545</v>
      </c>
      <c r="FY21" s="485">
        <f t="shared" si="333"/>
        <v>540</v>
      </c>
      <c r="FZ21" s="485">
        <f t="shared" si="333"/>
        <v>510</v>
      </c>
      <c r="GA21" s="485">
        <f t="shared" si="333"/>
        <v>500</v>
      </c>
      <c r="GB21" s="485">
        <f t="shared" si="333"/>
        <v>490</v>
      </c>
      <c r="GC21" s="485">
        <f t="shared" si="333"/>
        <v>470</v>
      </c>
      <c r="GD21" s="485">
        <f t="shared" si="333"/>
        <v>440</v>
      </c>
      <c r="GE21" s="485">
        <f>GE11+20</f>
        <v>430</v>
      </c>
      <c r="GF21" s="485">
        <f t="shared" si="333"/>
        <v>425</v>
      </c>
      <c r="GG21" s="484">
        <v>397.5</v>
      </c>
      <c r="GH21" s="484">
        <v>378.75</v>
      </c>
      <c r="GI21" s="484">
        <v>368.125</v>
      </c>
      <c r="GJ21" s="484">
        <v>354.375</v>
      </c>
      <c r="GK21" s="484">
        <v>355</v>
      </c>
      <c r="GL21" s="484">
        <v>325</v>
      </c>
      <c r="GM21" s="484">
        <v>312</v>
      </c>
      <c r="GN21" s="484">
        <v>318.75</v>
      </c>
      <c r="GO21" s="484">
        <v>320</v>
      </c>
      <c r="GP21" s="484">
        <v>421</v>
      </c>
      <c r="GQ21" s="484">
        <v>445</v>
      </c>
      <c r="GR21" s="484">
        <v>500</v>
      </c>
      <c r="GS21" s="484">
        <v>481</v>
      </c>
      <c r="GT21" s="484">
        <v>460</v>
      </c>
      <c r="GU21" s="484">
        <v>435.83333333333331</v>
      </c>
      <c r="GV21" s="484">
        <v>446</v>
      </c>
      <c r="GW21" s="484">
        <v>465</v>
      </c>
      <c r="GX21" s="484">
        <v>485</v>
      </c>
      <c r="GY21" s="484">
        <v>532</v>
      </c>
      <c r="GZ21" s="484">
        <v>533.33333333333337</v>
      </c>
      <c r="HA21" s="484">
        <v>560</v>
      </c>
      <c r="HB21" s="484">
        <v>560</v>
      </c>
      <c r="HC21" s="484">
        <v>480</v>
      </c>
      <c r="HD21" s="484">
        <v>486.25</v>
      </c>
      <c r="HE21" s="484">
        <v>495</v>
      </c>
      <c r="HF21" s="484">
        <v>517.5</v>
      </c>
      <c r="HG21" s="484">
        <v>560</v>
      </c>
      <c r="HH21" s="484">
        <v>610</v>
      </c>
      <c r="HI21" s="484">
        <v>625</v>
      </c>
      <c r="HJ21" s="484">
        <v>595</v>
      </c>
      <c r="HK21" s="484">
        <v>607.5</v>
      </c>
      <c r="HL21" s="484">
        <v>632.5</v>
      </c>
      <c r="HM21" s="484">
        <v>658.75</v>
      </c>
      <c r="HN21" s="484">
        <v>688</v>
      </c>
      <c r="HO21" s="484">
        <v>684.25</v>
      </c>
      <c r="HP21" s="484">
        <v>662</v>
      </c>
      <c r="HQ21" s="484">
        <v>653.25</v>
      </c>
      <c r="HR21" s="484">
        <v>647</v>
      </c>
      <c r="HS21" s="484">
        <v>647</v>
      </c>
      <c r="HT21" s="484">
        <v>622</v>
      </c>
      <c r="HU21" s="484">
        <v>618.25</v>
      </c>
      <c r="HV21" s="484">
        <v>608</v>
      </c>
      <c r="HW21" s="484">
        <v>562</v>
      </c>
      <c r="HX21" s="484">
        <v>541</v>
      </c>
      <c r="HY21" s="484">
        <v>545.5</v>
      </c>
      <c r="HZ21" s="484">
        <v>585</v>
      </c>
      <c r="IA21" s="484">
        <v>583.25</v>
      </c>
      <c r="IB21" s="484">
        <v>557.79999999999995</v>
      </c>
      <c r="IC21" s="484">
        <v>538</v>
      </c>
      <c r="ID21" s="484">
        <v>534.25</v>
      </c>
      <c r="IE21" s="484">
        <v>538</v>
      </c>
      <c r="IF21" s="484">
        <v>475</v>
      </c>
      <c r="IG21" s="484">
        <v>457</v>
      </c>
      <c r="IH21" s="484">
        <v>455.75</v>
      </c>
      <c r="II21" s="484">
        <v>488</v>
      </c>
      <c r="IJ21" s="484">
        <v>524</v>
      </c>
      <c r="IK21" s="484">
        <v>511.5</v>
      </c>
      <c r="IL21" s="484">
        <v>503</v>
      </c>
      <c r="IM21" s="484">
        <v>471.4</v>
      </c>
      <c r="IN21" s="484">
        <v>407</v>
      </c>
      <c r="IO21" s="484">
        <v>459.5</v>
      </c>
      <c r="IP21" s="484">
        <v>478.8</v>
      </c>
      <c r="IQ21" s="484">
        <v>515.75</v>
      </c>
      <c r="IR21" s="484">
        <v>555</v>
      </c>
      <c r="IS21" s="484">
        <v>549</v>
      </c>
      <c r="IT21" s="484">
        <v>586.5</v>
      </c>
      <c r="IU21" s="484">
        <v>701.6</v>
      </c>
      <c r="IV21" s="484">
        <v>788.75</v>
      </c>
      <c r="IW21" s="484">
        <v>770</v>
      </c>
      <c r="IX21" s="484">
        <v>807.5</v>
      </c>
      <c r="IY21" s="484">
        <v>950</v>
      </c>
      <c r="IZ21" s="484">
        <v>1082.5</v>
      </c>
      <c r="JA21" s="484">
        <v>1102.5</v>
      </c>
      <c r="JB21" s="484">
        <v>1078</v>
      </c>
      <c r="JC21" s="484">
        <v>1050</v>
      </c>
      <c r="JD21" s="484">
        <v>1045</v>
      </c>
      <c r="JE21" s="484">
        <v>1045</v>
      </c>
      <c r="JF21" s="484">
        <v>995</v>
      </c>
      <c r="JG21" s="484">
        <v>856</v>
      </c>
      <c r="JH21" s="484">
        <v>813.75</v>
      </c>
      <c r="JI21" s="484">
        <v>908.75</v>
      </c>
      <c r="JJ21" s="484">
        <v>961</v>
      </c>
      <c r="JK21" s="484">
        <v>965</v>
      </c>
      <c r="JL21" s="484">
        <v>903.75</v>
      </c>
      <c r="JM21" s="484">
        <v>816.6</v>
      </c>
      <c r="JN21" s="484">
        <v>725</v>
      </c>
      <c r="JO21" s="484">
        <v>662.5</v>
      </c>
      <c r="JP21" s="484">
        <v>624</v>
      </c>
      <c r="JQ21" s="484">
        <v>602.5</v>
      </c>
      <c r="JR21" s="484">
        <v>567.5</v>
      </c>
      <c r="JS21" s="484">
        <v>611</v>
      </c>
      <c r="JT21" s="484">
        <v>665</v>
      </c>
      <c r="JU21" s="484">
        <v>698.75</v>
      </c>
      <c r="JV21" s="484">
        <v>737.5</v>
      </c>
      <c r="JW21" s="484">
        <v>720</v>
      </c>
      <c r="JX21" s="484">
        <v>695</v>
      </c>
      <c r="JY21" s="484">
        <v>647.5</v>
      </c>
      <c r="JZ21" s="484">
        <v>640</v>
      </c>
      <c r="KA21" s="484">
        <v>643</v>
      </c>
      <c r="KB21" s="484">
        <v>640</v>
      </c>
      <c r="KC21" s="484">
        <v>626.66666666666663</v>
      </c>
      <c r="KD21" s="484">
        <v>626.66666666666663</v>
      </c>
      <c r="KE21" s="484">
        <v>600</v>
      </c>
      <c r="KF21" s="484">
        <v>600</v>
      </c>
      <c r="KG21" s="484">
        <v>600</v>
      </c>
      <c r="KH21" s="484">
        <v>595</v>
      </c>
      <c r="KI21" s="484">
        <v>595</v>
      </c>
      <c r="KJ21" s="484">
        <v>598.33333333333337</v>
      </c>
      <c r="KK21" s="484">
        <v>598.33333333333337</v>
      </c>
      <c r="KL21" s="484">
        <v>570</v>
      </c>
    </row>
    <row r="22" spans="1:298" ht="13" thickBot="1">
      <c r="A22" s="604" t="s">
        <v>4</v>
      </c>
      <c r="B22" s="600" t="s">
        <v>171</v>
      </c>
      <c r="C22" s="560" t="s">
        <v>5</v>
      </c>
      <c r="D22" s="559">
        <f>D12</f>
        <v>43.55</v>
      </c>
      <c r="E22" s="557">
        <f t="shared" ref="E22:BP22" si="334">E12</f>
        <v>43.61</v>
      </c>
      <c r="F22" s="557">
        <f t="shared" si="334"/>
        <v>43.59</v>
      </c>
      <c r="G22" s="557">
        <f t="shared" si="334"/>
        <v>43.64</v>
      </c>
      <c r="H22" s="557">
        <f t="shared" si="334"/>
        <v>43.99</v>
      </c>
      <c r="I22" s="557">
        <f t="shared" si="334"/>
        <v>44.69</v>
      </c>
      <c r="J22" s="557">
        <f t="shared" si="334"/>
        <v>44.78</v>
      </c>
      <c r="K22" s="557">
        <f t="shared" si="334"/>
        <v>45.69</v>
      </c>
      <c r="L22" s="557">
        <f t="shared" si="334"/>
        <v>45.89</v>
      </c>
      <c r="M22" s="557">
        <f t="shared" si="334"/>
        <v>46.35</v>
      </c>
      <c r="N22" s="557">
        <f t="shared" si="334"/>
        <v>46.78</v>
      </c>
      <c r="O22" s="557">
        <f t="shared" si="334"/>
        <v>46.75</v>
      </c>
      <c r="P22" s="557">
        <f t="shared" si="334"/>
        <v>46.55</v>
      </c>
      <c r="Q22" s="557">
        <f t="shared" si="334"/>
        <v>46.52</v>
      </c>
      <c r="R22" s="557">
        <f t="shared" si="334"/>
        <v>46.62</v>
      </c>
      <c r="S22" s="557">
        <f t="shared" si="334"/>
        <v>46.79</v>
      </c>
      <c r="T22" s="557">
        <f t="shared" si="334"/>
        <v>46.92</v>
      </c>
      <c r="U22" s="557">
        <f t="shared" si="334"/>
        <v>47</v>
      </c>
      <c r="V22" s="557">
        <f t="shared" si="334"/>
        <v>47.14</v>
      </c>
      <c r="W22" s="557">
        <f t="shared" si="334"/>
        <v>47.13</v>
      </c>
      <c r="X22" s="557">
        <f t="shared" si="334"/>
        <v>47.65</v>
      </c>
      <c r="Y22" s="557">
        <f t="shared" si="334"/>
        <v>48.02</v>
      </c>
      <c r="Z22" s="557">
        <f t="shared" si="334"/>
        <v>48</v>
      </c>
      <c r="AA22" s="557">
        <f t="shared" si="334"/>
        <v>47.92</v>
      </c>
      <c r="AB22" s="557">
        <f t="shared" si="334"/>
        <v>48.32</v>
      </c>
      <c r="AC22" s="557">
        <f t="shared" si="334"/>
        <v>48.69</v>
      </c>
      <c r="AD22" s="557">
        <f t="shared" si="334"/>
        <v>48.74</v>
      </c>
      <c r="AE22" s="557">
        <f t="shared" si="334"/>
        <v>48.92</v>
      </c>
      <c r="AF22" s="557">
        <f t="shared" si="334"/>
        <v>49</v>
      </c>
      <c r="AG22" s="557">
        <f t="shared" si="334"/>
        <v>48.97</v>
      </c>
      <c r="AH22" s="557">
        <f t="shared" si="334"/>
        <v>48.76</v>
      </c>
      <c r="AI22" s="557">
        <f t="shared" si="334"/>
        <v>48.59</v>
      </c>
      <c r="AJ22" s="557">
        <f t="shared" si="334"/>
        <v>48.44</v>
      </c>
      <c r="AK22" s="557">
        <f t="shared" si="334"/>
        <v>48.37</v>
      </c>
      <c r="AL22" s="557">
        <f t="shared" si="334"/>
        <v>48.26</v>
      </c>
      <c r="AM22" s="557">
        <f t="shared" si="334"/>
        <v>48.14</v>
      </c>
      <c r="AN22" s="557">
        <f t="shared" si="334"/>
        <v>47.93</v>
      </c>
      <c r="AO22" s="557">
        <f t="shared" si="334"/>
        <v>47.74</v>
      </c>
      <c r="AP22" s="557">
        <f t="shared" si="334"/>
        <v>47.64</v>
      </c>
      <c r="AQ22" s="557">
        <f t="shared" si="334"/>
        <v>47.38</v>
      </c>
      <c r="AR22" s="557">
        <f t="shared" si="334"/>
        <v>47.08</v>
      </c>
      <c r="AS22" s="557">
        <f t="shared" si="334"/>
        <v>46.71</v>
      </c>
      <c r="AT22" s="557">
        <f t="shared" si="334"/>
        <v>46.23</v>
      </c>
      <c r="AU22" s="557">
        <f t="shared" si="334"/>
        <v>45.94</v>
      </c>
      <c r="AV22" s="557">
        <f t="shared" si="334"/>
        <v>45.85</v>
      </c>
      <c r="AW22" s="557">
        <f t="shared" si="334"/>
        <v>45.39</v>
      </c>
      <c r="AX22" s="557">
        <f t="shared" si="334"/>
        <v>45.52</v>
      </c>
      <c r="AY22" s="557">
        <f t="shared" si="334"/>
        <v>45.59</v>
      </c>
      <c r="AZ22" s="557">
        <f t="shared" si="334"/>
        <v>45.46</v>
      </c>
      <c r="BA22" s="557">
        <f t="shared" si="334"/>
        <v>45.27</v>
      </c>
      <c r="BB22" s="557">
        <f t="shared" si="334"/>
        <v>45.01</v>
      </c>
      <c r="BC22" s="557">
        <f t="shared" si="334"/>
        <v>43.93</v>
      </c>
      <c r="BD22" s="557">
        <f t="shared" si="334"/>
        <v>45.26</v>
      </c>
      <c r="BE22" s="557">
        <f t="shared" si="334"/>
        <v>45.52</v>
      </c>
      <c r="BF22" s="557">
        <f t="shared" si="334"/>
        <v>46.04</v>
      </c>
      <c r="BG22" s="557">
        <f t="shared" si="334"/>
        <v>46.34</v>
      </c>
      <c r="BH22" s="557">
        <f t="shared" si="334"/>
        <v>46.1</v>
      </c>
      <c r="BI22" s="557">
        <f t="shared" si="334"/>
        <v>45.78</v>
      </c>
      <c r="BJ22" s="557">
        <f t="shared" si="334"/>
        <v>45.13</v>
      </c>
      <c r="BK22" s="557">
        <f t="shared" si="334"/>
        <v>43.98</v>
      </c>
      <c r="BL22" s="557">
        <f t="shared" si="334"/>
        <v>43.76</v>
      </c>
      <c r="BM22" s="557">
        <f t="shared" si="334"/>
        <v>43.68</v>
      </c>
      <c r="BN22" s="557">
        <f t="shared" si="334"/>
        <v>43.69</v>
      </c>
      <c r="BO22" s="557">
        <f t="shared" si="334"/>
        <v>43.74</v>
      </c>
      <c r="BP22" s="557">
        <f t="shared" si="334"/>
        <v>43.49</v>
      </c>
      <c r="BQ22" s="557">
        <f t="shared" ref="BQ22:EB22" si="335">BQ12</f>
        <v>43.59</v>
      </c>
      <c r="BR22" s="557">
        <f t="shared" si="335"/>
        <v>43.54</v>
      </c>
      <c r="BS22" s="557">
        <f t="shared" si="335"/>
        <v>43.63</v>
      </c>
      <c r="BT22" s="557">
        <f t="shared" si="335"/>
        <v>43.92</v>
      </c>
      <c r="BU22" s="557">
        <f t="shared" si="335"/>
        <v>44.82</v>
      </c>
      <c r="BV22" s="557">
        <f t="shared" si="335"/>
        <v>45.73</v>
      </c>
      <c r="BW22" s="557">
        <f t="shared" si="335"/>
        <v>45.65</v>
      </c>
      <c r="BX22" s="557">
        <f t="shared" si="335"/>
        <v>44.4</v>
      </c>
      <c r="BY22" s="557">
        <f t="shared" si="335"/>
        <v>44.33</v>
      </c>
      <c r="BZ22" s="557">
        <f t="shared" si="335"/>
        <v>44.48</v>
      </c>
      <c r="CA22" s="557">
        <f t="shared" si="335"/>
        <v>44.89</v>
      </c>
      <c r="CB22" s="557">
        <f t="shared" si="335"/>
        <v>45.41</v>
      </c>
      <c r="CC22" s="557">
        <f t="shared" si="335"/>
        <v>46.06</v>
      </c>
      <c r="CD22" s="557">
        <f t="shared" si="335"/>
        <v>46.46</v>
      </c>
      <c r="CE22" s="557">
        <f t="shared" si="335"/>
        <v>46.54</v>
      </c>
      <c r="CF22" s="557">
        <f t="shared" si="335"/>
        <v>46.12</v>
      </c>
      <c r="CG22" s="557">
        <f t="shared" si="335"/>
        <v>45.47</v>
      </c>
      <c r="CH22" s="557">
        <f t="shared" si="335"/>
        <v>44.85</v>
      </c>
      <c r="CI22" s="557">
        <f t="shared" si="335"/>
        <v>44.63</v>
      </c>
      <c r="CJ22" s="557">
        <f t="shared" si="335"/>
        <v>44.33</v>
      </c>
      <c r="CK22" s="557">
        <f t="shared" si="335"/>
        <v>44.16</v>
      </c>
      <c r="CL22" s="557">
        <f t="shared" si="335"/>
        <v>44.03</v>
      </c>
      <c r="CM22" s="557">
        <f t="shared" si="335"/>
        <v>42.15</v>
      </c>
      <c r="CN22" s="557">
        <f t="shared" si="335"/>
        <v>40.78</v>
      </c>
      <c r="CO22" s="557">
        <f t="shared" si="335"/>
        <v>40.770000000000003</v>
      </c>
      <c r="CP22" s="557">
        <f t="shared" si="335"/>
        <v>40.42</v>
      </c>
      <c r="CQ22" s="557">
        <f t="shared" si="335"/>
        <v>40.82</v>
      </c>
      <c r="CR22" s="557">
        <f t="shared" si="335"/>
        <v>40.340000000000003</v>
      </c>
      <c r="CS22" s="557">
        <f t="shared" si="335"/>
        <v>39.51</v>
      </c>
      <c r="CT22" s="557">
        <f t="shared" si="335"/>
        <v>39.44</v>
      </c>
      <c r="CU22" s="557">
        <f t="shared" si="335"/>
        <v>39.44</v>
      </c>
      <c r="CV22" s="557">
        <f t="shared" si="335"/>
        <v>39.369999999999997</v>
      </c>
      <c r="CW22" s="557">
        <f t="shared" si="335"/>
        <v>39.729999999999997</v>
      </c>
      <c r="CX22" s="557">
        <f t="shared" si="335"/>
        <v>40.36</v>
      </c>
      <c r="CY22" s="557">
        <f t="shared" si="335"/>
        <v>40.020000000000003</v>
      </c>
      <c r="CZ22" s="557">
        <f t="shared" si="335"/>
        <v>42.13</v>
      </c>
      <c r="DA22" s="557">
        <f t="shared" si="335"/>
        <v>42.82</v>
      </c>
      <c r="DB22" s="557">
        <f t="shared" si="335"/>
        <v>42.84</v>
      </c>
      <c r="DC22" s="557">
        <f t="shared" si="335"/>
        <v>42.94</v>
      </c>
      <c r="DD22" s="557">
        <f t="shared" si="335"/>
        <v>45.56</v>
      </c>
      <c r="DE22" s="557">
        <f t="shared" si="335"/>
        <v>48.66</v>
      </c>
      <c r="DF22" s="557">
        <f t="shared" si="335"/>
        <v>49</v>
      </c>
      <c r="DG22" s="557">
        <f t="shared" si="335"/>
        <v>48.64</v>
      </c>
      <c r="DH22" s="557">
        <f t="shared" si="335"/>
        <v>48.83</v>
      </c>
      <c r="DI22" s="557">
        <f t="shared" si="335"/>
        <v>49.26</v>
      </c>
      <c r="DJ22" s="557">
        <f t="shared" si="335"/>
        <v>51.23</v>
      </c>
      <c r="DK22" s="557">
        <f t="shared" si="335"/>
        <v>50.06</v>
      </c>
      <c r="DL22" s="557">
        <f t="shared" si="335"/>
        <v>48.53</v>
      </c>
      <c r="DM22" s="557">
        <f t="shared" si="335"/>
        <v>47.77</v>
      </c>
      <c r="DN22" s="557">
        <f t="shared" si="335"/>
        <v>48.48</v>
      </c>
      <c r="DO22" s="557">
        <f t="shared" si="335"/>
        <v>48.34</v>
      </c>
      <c r="DP22" s="557">
        <f t="shared" si="335"/>
        <v>48.44</v>
      </c>
      <c r="DQ22" s="557">
        <f t="shared" si="335"/>
        <v>46.72</v>
      </c>
      <c r="DR22" s="557">
        <f t="shared" si="335"/>
        <v>46.57</v>
      </c>
      <c r="DS22" s="557">
        <f t="shared" si="335"/>
        <v>46.63</v>
      </c>
      <c r="DT22" s="557">
        <f t="shared" si="335"/>
        <v>45.96</v>
      </c>
      <c r="DU22" s="557">
        <f t="shared" si="335"/>
        <v>46.33</v>
      </c>
      <c r="DV22" s="557">
        <f t="shared" si="335"/>
        <v>45.5</v>
      </c>
      <c r="DW22" s="557">
        <f t="shared" si="335"/>
        <v>44.5</v>
      </c>
      <c r="DX22" s="557">
        <f t="shared" si="335"/>
        <v>45.8</v>
      </c>
      <c r="DY22" s="557">
        <f t="shared" si="335"/>
        <v>46.56</v>
      </c>
      <c r="DZ22" s="557">
        <f t="shared" si="335"/>
        <v>46.84</v>
      </c>
      <c r="EA22" s="557">
        <f t="shared" si="335"/>
        <v>46.57</v>
      </c>
      <c r="EB22" s="557">
        <f t="shared" si="335"/>
        <v>46.01</v>
      </c>
      <c r="EC22" s="557">
        <f t="shared" ref="EC22:GN22" si="336">EC12</f>
        <v>44.41</v>
      </c>
      <c r="ED22" s="557">
        <f t="shared" si="336"/>
        <v>45.02</v>
      </c>
      <c r="EE22" s="557">
        <f t="shared" si="336"/>
        <v>45.16</v>
      </c>
      <c r="EF22" s="557">
        <f t="shared" si="336"/>
        <v>45.4</v>
      </c>
      <c r="EG22" s="557">
        <f t="shared" si="336"/>
        <v>45.44</v>
      </c>
      <c r="EH22" s="557">
        <f t="shared" si="336"/>
        <v>44.99</v>
      </c>
      <c r="EI22" s="557">
        <f t="shared" si="336"/>
        <v>44.37</v>
      </c>
      <c r="EJ22" s="557">
        <f t="shared" si="336"/>
        <v>44.9</v>
      </c>
      <c r="EK22" s="557">
        <f t="shared" si="336"/>
        <v>44.85</v>
      </c>
      <c r="EL22" s="557">
        <f t="shared" si="336"/>
        <v>44.42</v>
      </c>
      <c r="EM22" s="557">
        <f t="shared" si="336"/>
        <v>45.28</v>
      </c>
      <c r="EN22" s="557">
        <f t="shared" si="336"/>
        <v>47.64</v>
      </c>
      <c r="EO22" s="557">
        <f t="shared" si="336"/>
        <v>49.26</v>
      </c>
      <c r="EP22" s="557">
        <f t="shared" si="336"/>
        <v>50.84</v>
      </c>
      <c r="EQ22" s="557">
        <f t="shared" si="336"/>
        <v>52.67</v>
      </c>
      <c r="ER22" s="557">
        <f t="shared" si="336"/>
        <v>51.35</v>
      </c>
      <c r="ES22" s="557">
        <f t="shared" si="336"/>
        <v>49.16</v>
      </c>
      <c r="ET22" s="557">
        <f t="shared" si="336"/>
        <v>50.32</v>
      </c>
      <c r="EU22" s="557">
        <f t="shared" si="336"/>
        <v>51.8</v>
      </c>
      <c r="EV22" s="557">
        <f t="shared" si="336"/>
        <v>54.47</v>
      </c>
      <c r="EW22" s="557">
        <f t="shared" si="336"/>
        <v>56.03</v>
      </c>
      <c r="EX22" s="557">
        <f t="shared" si="336"/>
        <v>55.5</v>
      </c>
      <c r="EY22" s="557">
        <f t="shared" si="336"/>
        <v>55.56</v>
      </c>
      <c r="EZ22" s="557">
        <f t="shared" si="336"/>
        <v>54.61</v>
      </c>
      <c r="FA22" s="557">
        <f t="shared" si="336"/>
        <v>53.02</v>
      </c>
      <c r="FB22" s="557">
        <f t="shared" si="336"/>
        <v>54.78</v>
      </c>
      <c r="FC22" s="557">
        <f t="shared" si="336"/>
        <v>54.65</v>
      </c>
      <c r="FD22" s="557">
        <f t="shared" si="336"/>
        <v>54.32</v>
      </c>
      <c r="FE22" s="557">
        <f t="shared" si="336"/>
        <v>53.77</v>
      </c>
      <c r="FF22" s="557">
        <f t="shared" si="336"/>
        <v>54.4</v>
      </c>
      <c r="FG22" s="557">
        <f t="shared" si="336"/>
        <v>54.38</v>
      </c>
      <c r="FH22" s="557">
        <f t="shared" si="336"/>
        <v>55.01</v>
      </c>
      <c r="FI22" s="557">
        <f t="shared" si="336"/>
        <v>58.4</v>
      </c>
      <c r="FJ22" s="557">
        <f t="shared" si="336"/>
        <v>59.78</v>
      </c>
      <c r="FK22" s="557">
        <f t="shared" si="336"/>
        <v>63.21</v>
      </c>
      <c r="FL22" s="557">
        <f t="shared" si="336"/>
        <v>63.75</v>
      </c>
      <c r="FM22" s="557">
        <f t="shared" si="336"/>
        <v>61.62</v>
      </c>
      <c r="FN22" s="557">
        <f t="shared" si="336"/>
        <v>62.63</v>
      </c>
      <c r="FO22" s="557">
        <f t="shared" si="336"/>
        <v>61.91</v>
      </c>
      <c r="FP22" s="557">
        <f t="shared" si="336"/>
        <v>62.08</v>
      </c>
      <c r="FQ22" s="557">
        <f t="shared" si="336"/>
        <v>62.25</v>
      </c>
      <c r="FR22" s="557">
        <f t="shared" si="336"/>
        <v>61.01</v>
      </c>
      <c r="FS22" s="557">
        <f t="shared" si="336"/>
        <v>60.36</v>
      </c>
      <c r="FT22" s="557">
        <f t="shared" si="336"/>
        <v>59.31</v>
      </c>
      <c r="FU22" s="557">
        <f t="shared" si="336"/>
        <v>59.73</v>
      </c>
      <c r="FV22" s="557">
        <f t="shared" si="336"/>
        <v>60.06</v>
      </c>
      <c r="FW22" s="557">
        <f t="shared" si="336"/>
        <v>60.9</v>
      </c>
      <c r="FX22" s="557">
        <f t="shared" si="336"/>
        <v>60.86</v>
      </c>
      <c r="FY22" s="557">
        <f t="shared" si="336"/>
        <v>61.34</v>
      </c>
      <c r="FZ22" s="557">
        <f t="shared" si="336"/>
        <v>61.7</v>
      </c>
      <c r="GA22" s="557">
        <f t="shared" si="336"/>
        <v>62.75</v>
      </c>
      <c r="GB22" s="557">
        <f t="shared" si="336"/>
        <v>62.23</v>
      </c>
      <c r="GC22" s="557">
        <f t="shared" si="336"/>
        <v>62.04</v>
      </c>
      <c r="GD22" s="557">
        <f t="shared" si="336"/>
        <v>62.45</v>
      </c>
      <c r="GE22" s="557">
        <f t="shared" si="336"/>
        <v>62.75</v>
      </c>
      <c r="GF22" s="557">
        <f t="shared" si="336"/>
        <v>63.8</v>
      </c>
      <c r="GG22" s="557">
        <f t="shared" si="336"/>
        <v>63.86</v>
      </c>
      <c r="GH22" s="557">
        <f t="shared" si="336"/>
        <v>63.64</v>
      </c>
      <c r="GI22" s="557">
        <f t="shared" si="336"/>
        <v>65.069999999999993</v>
      </c>
      <c r="GJ22" s="557">
        <f t="shared" si="336"/>
        <v>66.22</v>
      </c>
      <c r="GK22" s="557">
        <f t="shared" si="336"/>
        <v>65.06</v>
      </c>
      <c r="GL22" s="557">
        <f t="shared" si="336"/>
        <v>66.12</v>
      </c>
      <c r="GM22" s="557">
        <f t="shared" si="336"/>
        <v>66.599999999999994</v>
      </c>
      <c r="GN22" s="557">
        <f t="shared" si="336"/>
        <v>67.25</v>
      </c>
      <c r="GO22" s="557">
        <f t="shared" ref="GO22:IZ22" si="337">GO12</f>
        <v>68.239999999999995</v>
      </c>
      <c r="GP22" s="557">
        <f t="shared" si="337"/>
        <v>67.02</v>
      </c>
      <c r="GQ22" s="557">
        <f t="shared" si="337"/>
        <v>66.47</v>
      </c>
      <c r="GR22" s="557">
        <f t="shared" si="337"/>
        <v>66.91</v>
      </c>
      <c r="GS22" s="557">
        <f t="shared" si="337"/>
        <v>67.3</v>
      </c>
      <c r="GT22" s="557">
        <f t="shared" si="337"/>
        <v>67.209999999999994</v>
      </c>
      <c r="GU22" s="557">
        <f t="shared" si="337"/>
        <v>66.94</v>
      </c>
      <c r="GV22" s="557">
        <f t="shared" si="337"/>
        <v>66.739999999999995</v>
      </c>
      <c r="GW22" s="557">
        <f t="shared" si="337"/>
        <v>66.75</v>
      </c>
      <c r="GX22" s="557">
        <f t="shared" si="337"/>
        <v>67.63</v>
      </c>
      <c r="GY22" s="557">
        <f t="shared" si="337"/>
        <v>67.900000000000006</v>
      </c>
      <c r="GZ22" s="557">
        <f t="shared" si="337"/>
        <v>68.08</v>
      </c>
      <c r="HA22" s="557">
        <f t="shared" si="337"/>
        <v>67.08</v>
      </c>
      <c r="HB22" s="557">
        <f t="shared" si="337"/>
        <v>65.92</v>
      </c>
      <c r="HC22" s="557">
        <f t="shared" si="337"/>
        <v>64.510000000000005</v>
      </c>
      <c r="HD22" s="557">
        <f t="shared" si="337"/>
        <v>64.42</v>
      </c>
      <c r="HE22" s="557">
        <f t="shared" si="337"/>
        <v>64.44</v>
      </c>
      <c r="HF22" s="557">
        <f t="shared" si="337"/>
        <v>64.459999999999994</v>
      </c>
      <c r="HG22" s="557">
        <f t="shared" si="337"/>
        <v>63.97</v>
      </c>
      <c r="HH22" s="557">
        <f t="shared" si="337"/>
        <v>64.44</v>
      </c>
      <c r="HI22" s="557">
        <f t="shared" si="337"/>
        <v>65.08</v>
      </c>
      <c r="HJ22" s="557">
        <f t="shared" si="337"/>
        <v>64.86</v>
      </c>
      <c r="HK22" s="557">
        <f t="shared" si="337"/>
        <v>64.239999999999995</v>
      </c>
      <c r="HL22" s="557">
        <f t="shared" si="337"/>
        <v>63.64</v>
      </c>
      <c r="HM22" s="557">
        <f t="shared" si="337"/>
        <v>64.37</v>
      </c>
      <c r="HN22" s="557">
        <f t="shared" si="337"/>
        <v>65.02</v>
      </c>
      <c r="HO22" s="557">
        <f t="shared" si="337"/>
        <v>65.64</v>
      </c>
      <c r="HP22" s="557">
        <f t="shared" si="337"/>
        <v>67.540000000000006</v>
      </c>
      <c r="HQ22" s="557">
        <f t="shared" si="337"/>
        <v>67.790000000000006</v>
      </c>
      <c r="HR22" s="557">
        <f t="shared" si="337"/>
        <v>68.69</v>
      </c>
      <c r="HS22" s="557">
        <f t="shared" si="337"/>
        <v>69.55</v>
      </c>
      <c r="HT22" s="557">
        <f t="shared" si="337"/>
        <v>72.22</v>
      </c>
      <c r="HU22" s="557">
        <f t="shared" si="337"/>
        <v>73.63</v>
      </c>
      <c r="HV22" s="557">
        <f t="shared" si="337"/>
        <v>71.849999999999994</v>
      </c>
      <c r="HW22" s="557">
        <f t="shared" si="337"/>
        <v>70.73</v>
      </c>
      <c r="HX22" s="557">
        <f t="shared" si="337"/>
        <v>70.73</v>
      </c>
      <c r="HY22" s="557">
        <f t="shared" si="337"/>
        <v>71.22</v>
      </c>
      <c r="HZ22" s="557">
        <f t="shared" si="337"/>
        <v>69.48</v>
      </c>
      <c r="IA22" s="557">
        <f t="shared" si="337"/>
        <v>69.430000000000007</v>
      </c>
      <c r="IB22" s="557">
        <f t="shared" si="337"/>
        <v>69.77</v>
      </c>
      <c r="IC22" s="557">
        <f t="shared" si="337"/>
        <v>69.44</v>
      </c>
      <c r="ID22" s="557">
        <f t="shared" si="337"/>
        <v>68.81</v>
      </c>
      <c r="IE22" s="557">
        <f t="shared" si="337"/>
        <v>71.150000000000006</v>
      </c>
      <c r="IF22" s="557">
        <f t="shared" si="337"/>
        <v>71.33</v>
      </c>
      <c r="IG22" s="557">
        <f t="shared" si="337"/>
        <v>71.040000000000006</v>
      </c>
      <c r="IH22" s="557">
        <f t="shared" si="337"/>
        <v>71.45</v>
      </c>
      <c r="II22" s="557">
        <f t="shared" si="337"/>
        <v>71.19</v>
      </c>
      <c r="IJ22" s="557">
        <f t="shared" si="337"/>
        <v>71.31</v>
      </c>
      <c r="IK22" s="557">
        <f t="shared" si="337"/>
        <v>71.489999999999995</v>
      </c>
      <c r="IL22" s="557">
        <f t="shared" si="337"/>
        <v>74.349999999999994</v>
      </c>
      <c r="IM22" s="557">
        <f t="shared" si="337"/>
        <v>76.239999999999995</v>
      </c>
      <c r="IN22" s="557">
        <f t="shared" si="337"/>
        <v>75.66</v>
      </c>
      <c r="IO22" s="557">
        <f t="shared" si="337"/>
        <v>75.73</v>
      </c>
      <c r="IP22" s="557">
        <f t="shared" si="337"/>
        <v>74.989999999999995</v>
      </c>
      <c r="IQ22" s="557">
        <f t="shared" si="337"/>
        <v>74.67</v>
      </c>
      <c r="IR22" s="557">
        <f t="shared" si="337"/>
        <v>73.48</v>
      </c>
      <c r="IS22" s="557">
        <f t="shared" si="337"/>
        <v>73.459999999999994</v>
      </c>
      <c r="IT22" s="557">
        <f t="shared" si="337"/>
        <v>74.22</v>
      </c>
      <c r="IU22" s="557">
        <f t="shared" si="337"/>
        <v>73.59</v>
      </c>
      <c r="IV22" s="557">
        <f t="shared" si="337"/>
        <v>73.11</v>
      </c>
      <c r="IW22" s="557">
        <f t="shared" si="337"/>
        <v>72.760000000000005</v>
      </c>
      <c r="IX22" s="557">
        <f t="shared" si="337"/>
        <v>72.790000000000006</v>
      </c>
      <c r="IY22" s="557">
        <f t="shared" si="337"/>
        <v>74.47</v>
      </c>
      <c r="IZ22" s="557">
        <f t="shared" si="337"/>
        <v>73.27</v>
      </c>
      <c r="JA22" s="557">
        <f t="shared" ref="JA22:KL22" si="338">JA12</f>
        <v>73.56</v>
      </c>
      <c r="JB22" s="557">
        <f t="shared" si="338"/>
        <v>74.53</v>
      </c>
      <c r="JC22" s="557">
        <f t="shared" si="338"/>
        <v>74.180000000000007</v>
      </c>
      <c r="JD22" s="557">
        <f t="shared" si="338"/>
        <v>73.56</v>
      </c>
      <c r="JE22" s="557">
        <f t="shared" si="338"/>
        <v>74.94</v>
      </c>
      <c r="JF22" s="557">
        <f t="shared" si="338"/>
        <v>74.510000000000005</v>
      </c>
      <c r="JG22" s="557">
        <f t="shared" si="338"/>
        <v>75.37</v>
      </c>
      <c r="JH22" s="557">
        <f t="shared" si="338"/>
        <v>74.44</v>
      </c>
      <c r="JI22" s="557">
        <f t="shared" si="338"/>
        <v>74.989999999999995</v>
      </c>
      <c r="JJ22" s="557">
        <f t="shared" si="338"/>
        <v>76.239999999999995</v>
      </c>
      <c r="JK22" s="557">
        <f t="shared" si="338"/>
        <v>76.150000000000006</v>
      </c>
      <c r="JL22" s="557">
        <f t="shared" si="338"/>
        <v>77.319999999999993</v>
      </c>
      <c r="JM22" s="557">
        <f t="shared" si="338"/>
        <v>78.069999999999993</v>
      </c>
      <c r="JN22" s="557">
        <f t="shared" si="338"/>
        <v>79.599999999999994</v>
      </c>
      <c r="JO22" s="557">
        <f t="shared" si="338"/>
        <v>79.55</v>
      </c>
      <c r="JP22" s="557">
        <f t="shared" si="338"/>
        <v>80.23</v>
      </c>
      <c r="JQ22" s="557">
        <f t="shared" si="338"/>
        <v>82.39</v>
      </c>
      <c r="JR22" s="557">
        <f t="shared" si="338"/>
        <v>81.81</v>
      </c>
      <c r="JS22" s="557">
        <f t="shared" si="338"/>
        <v>82.46</v>
      </c>
      <c r="JT22" s="557">
        <f t="shared" si="338"/>
        <v>81.900000000000006</v>
      </c>
      <c r="JU22" s="557">
        <f t="shared" si="338"/>
        <v>82.61</v>
      </c>
      <c r="JV22" s="557">
        <f t="shared" si="338"/>
        <v>82.31</v>
      </c>
      <c r="JW22" s="557">
        <f t="shared" si="338"/>
        <v>82.02</v>
      </c>
      <c r="JX22" s="557">
        <f t="shared" si="338"/>
        <v>82.32</v>
      </c>
      <c r="JY22" s="557">
        <f t="shared" si="338"/>
        <v>82.23</v>
      </c>
      <c r="JZ22" s="557">
        <f t="shared" si="338"/>
        <v>82.15</v>
      </c>
      <c r="KA22" s="557">
        <f t="shared" si="338"/>
        <v>82.79</v>
      </c>
      <c r="KB22" s="557">
        <f t="shared" si="338"/>
        <v>83.05</v>
      </c>
      <c r="KC22" s="557">
        <f t="shared" si="338"/>
        <v>83.23</v>
      </c>
      <c r="KD22" s="557">
        <f t="shared" si="338"/>
        <v>83.3</v>
      </c>
      <c r="KE22" s="557">
        <f t="shared" si="338"/>
        <v>83.28</v>
      </c>
      <c r="KF22" s="557">
        <f t="shared" si="338"/>
        <v>83.12</v>
      </c>
      <c r="KG22" s="557">
        <f t="shared" si="338"/>
        <v>82.97</v>
      </c>
      <c r="KH22" s="557">
        <f t="shared" si="338"/>
        <v>82.99</v>
      </c>
      <c r="KI22" s="557">
        <f t="shared" si="338"/>
        <v>83.4</v>
      </c>
      <c r="KJ22" s="557">
        <f t="shared" si="338"/>
        <v>83.39</v>
      </c>
      <c r="KK22" s="557">
        <f t="shared" si="338"/>
        <v>83.47</v>
      </c>
      <c r="KL22" s="557">
        <f t="shared" si="338"/>
        <v>83.572105263157908</v>
      </c>
    </row>
    <row r="23" spans="1:298" ht="13" thickBot="1">
      <c r="GD23" s="468"/>
      <c r="GN23" s="468"/>
    </row>
    <row r="24" spans="1:298" ht="13.5" thickBot="1">
      <c r="A24" s="615" t="s">
        <v>176</v>
      </c>
      <c r="B24" s="433" t="s">
        <v>7</v>
      </c>
      <c r="C24" s="569" t="s">
        <v>1</v>
      </c>
      <c r="D24" s="570">
        <v>36526</v>
      </c>
      <c r="E24" s="571">
        <v>36557</v>
      </c>
      <c r="F24" s="571">
        <v>36586</v>
      </c>
      <c r="G24" s="571">
        <v>36617</v>
      </c>
      <c r="H24" s="571">
        <v>36647</v>
      </c>
      <c r="I24" s="571">
        <v>36678</v>
      </c>
      <c r="J24" s="571">
        <v>36708</v>
      </c>
      <c r="K24" s="571">
        <v>36739</v>
      </c>
      <c r="L24" s="571">
        <v>36770</v>
      </c>
      <c r="M24" s="571">
        <v>36800</v>
      </c>
      <c r="N24" s="571">
        <v>36831</v>
      </c>
      <c r="O24" s="571">
        <v>36861</v>
      </c>
      <c r="P24" s="571">
        <v>36892</v>
      </c>
      <c r="Q24" s="571">
        <v>36923</v>
      </c>
      <c r="R24" s="571">
        <v>36951</v>
      </c>
      <c r="S24" s="571">
        <v>36982</v>
      </c>
      <c r="T24" s="571">
        <v>37012</v>
      </c>
      <c r="U24" s="571">
        <v>37043</v>
      </c>
      <c r="V24" s="571">
        <v>37073</v>
      </c>
      <c r="W24" s="571">
        <v>37104</v>
      </c>
      <c r="X24" s="571">
        <v>37135</v>
      </c>
      <c r="Y24" s="571">
        <v>37165</v>
      </c>
      <c r="Z24" s="571">
        <v>37196</v>
      </c>
      <c r="AA24" s="571">
        <v>37226</v>
      </c>
      <c r="AB24" s="571">
        <v>37257</v>
      </c>
      <c r="AC24" s="571">
        <v>37288</v>
      </c>
      <c r="AD24" s="571">
        <v>37316</v>
      </c>
      <c r="AE24" s="571">
        <v>37347</v>
      </c>
      <c r="AF24" s="571">
        <v>37377</v>
      </c>
      <c r="AG24" s="571">
        <v>37408</v>
      </c>
      <c r="AH24" s="571">
        <v>37438</v>
      </c>
      <c r="AI24" s="571">
        <v>37469</v>
      </c>
      <c r="AJ24" s="571">
        <v>37500</v>
      </c>
      <c r="AK24" s="571">
        <v>37530</v>
      </c>
      <c r="AL24" s="571">
        <v>37561</v>
      </c>
      <c r="AM24" s="571">
        <v>37591</v>
      </c>
      <c r="AN24" s="571">
        <v>37622</v>
      </c>
      <c r="AO24" s="571">
        <v>37653</v>
      </c>
      <c r="AP24" s="571">
        <v>37681</v>
      </c>
      <c r="AQ24" s="571">
        <v>37712</v>
      </c>
      <c r="AR24" s="571">
        <v>37742</v>
      </c>
      <c r="AS24" s="571">
        <v>37773</v>
      </c>
      <c r="AT24" s="571">
        <v>37803</v>
      </c>
      <c r="AU24" s="571">
        <v>37834</v>
      </c>
      <c r="AV24" s="571">
        <v>37865</v>
      </c>
      <c r="AW24" s="571">
        <v>37895</v>
      </c>
      <c r="AX24" s="571">
        <v>37926</v>
      </c>
      <c r="AY24" s="571">
        <v>37956</v>
      </c>
      <c r="AZ24" s="571">
        <v>37987</v>
      </c>
      <c r="BA24" s="571">
        <v>38018</v>
      </c>
      <c r="BB24" s="571">
        <v>38047</v>
      </c>
      <c r="BC24" s="571">
        <v>38078</v>
      </c>
      <c r="BD24" s="571">
        <v>38108</v>
      </c>
      <c r="BE24" s="571">
        <v>38139</v>
      </c>
      <c r="BF24" s="571">
        <v>38169</v>
      </c>
      <c r="BG24" s="571">
        <v>38200</v>
      </c>
      <c r="BH24" s="571">
        <v>38231</v>
      </c>
      <c r="BI24" s="571">
        <v>38261</v>
      </c>
      <c r="BJ24" s="571">
        <v>38292</v>
      </c>
      <c r="BK24" s="571">
        <v>38322</v>
      </c>
      <c r="BL24" s="571">
        <v>38353</v>
      </c>
      <c r="BM24" s="571">
        <v>38384</v>
      </c>
      <c r="BN24" s="571">
        <v>38412</v>
      </c>
      <c r="BO24" s="571">
        <v>38443</v>
      </c>
      <c r="BP24" s="571">
        <v>38473</v>
      </c>
      <c r="BQ24" s="571">
        <v>38504</v>
      </c>
      <c r="BR24" s="571">
        <v>38534</v>
      </c>
      <c r="BS24" s="571">
        <v>38565</v>
      </c>
      <c r="BT24" s="571">
        <v>38596</v>
      </c>
      <c r="BU24" s="571">
        <v>38626</v>
      </c>
      <c r="BV24" s="571">
        <v>38657</v>
      </c>
      <c r="BW24" s="571">
        <v>38687</v>
      </c>
      <c r="BX24" s="571">
        <v>38718</v>
      </c>
      <c r="BY24" s="571">
        <v>38749</v>
      </c>
      <c r="BZ24" s="571">
        <v>38777</v>
      </c>
      <c r="CA24" s="571">
        <v>38808</v>
      </c>
      <c r="CB24" s="571">
        <v>38838</v>
      </c>
      <c r="CC24" s="571">
        <v>38869</v>
      </c>
      <c r="CD24" s="571">
        <v>38899</v>
      </c>
      <c r="CE24" s="571">
        <v>38930</v>
      </c>
      <c r="CF24" s="571">
        <v>38961</v>
      </c>
      <c r="CG24" s="571">
        <v>38991</v>
      </c>
      <c r="CH24" s="571">
        <v>39022</v>
      </c>
      <c r="CI24" s="571">
        <v>39052</v>
      </c>
      <c r="CJ24" s="571">
        <v>39083</v>
      </c>
      <c r="CK24" s="571">
        <v>39114</v>
      </c>
      <c r="CL24" s="571">
        <v>39142</v>
      </c>
      <c r="CM24" s="571">
        <v>39173</v>
      </c>
      <c r="CN24" s="571">
        <v>39203</v>
      </c>
      <c r="CO24" s="571">
        <v>39234</v>
      </c>
      <c r="CP24" s="571">
        <v>39264</v>
      </c>
      <c r="CQ24" s="571">
        <v>39295</v>
      </c>
      <c r="CR24" s="571">
        <v>39326</v>
      </c>
      <c r="CS24" s="571">
        <v>39356</v>
      </c>
      <c r="CT24" s="571">
        <v>39387</v>
      </c>
      <c r="CU24" s="571">
        <v>39417</v>
      </c>
      <c r="CV24" s="571">
        <v>39448</v>
      </c>
      <c r="CW24" s="571">
        <v>39479</v>
      </c>
      <c r="CX24" s="571">
        <v>39508</v>
      </c>
      <c r="CY24" s="571">
        <v>39539</v>
      </c>
      <c r="CZ24" s="571">
        <v>39569</v>
      </c>
      <c r="DA24" s="571">
        <v>39600</v>
      </c>
      <c r="DB24" s="571">
        <v>39630</v>
      </c>
      <c r="DC24" s="571">
        <v>39661</v>
      </c>
      <c r="DD24" s="571">
        <v>39692</v>
      </c>
      <c r="DE24" s="571">
        <v>39722</v>
      </c>
      <c r="DF24" s="571">
        <v>39753</v>
      </c>
      <c r="DG24" s="571">
        <v>39783</v>
      </c>
      <c r="DH24" s="571">
        <v>39814</v>
      </c>
      <c r="DI24" s="571">
        <v>39845</v>
      </c>
      <c r="DJ24" s="571">
        <v>39873</v>
      </c>
      <c r="DK24" s="571">
        <v>39904</v>
      </c>
      <c r="DL24" s="571">
        <v>39934</v>
      </c>
      <c r="DM24" s="571">
        <v>39965</v>
      </c>
      <c r="DN24" s="571">
        <v>39995</v>
      </c>
      <c r="DO24" s="571">
        <v>40026</v>
      </c>
      <c r="DP24" s="571">
        <v>40057</v>
      </c>
      <c r="DQ24" s="571">
        <v>40087</v>
      </c>
      <c r="DR24" s="571">
        <v>40118</v>
      </c>
      <c r="DS24" s="571">
        <v>40148</v>
      </c>
      <c r="DT24" s="571">
        <v>40179</v>
      </c>
      <c r="DU24" s="571">
        <v>40210</v>
      </c>
      <c r="DV24" s="571">
        <v>40238</v>
      </c>
      <c r="DW24" s="571">
        <v>40269</v>
      </c>
      <c r="DX24" s="571">
        <v>40299</v>
      </c>
      <c r="DY24" s="571">
        <v>40330</v>
      </c>
      <c r="DZ24" s="571">
        <v>40360</v>
      </c>
      <c r="EA24" s="571">
        <v>40391</v>
      </c>
      <c r="EB24" s="571">
        <v>40422</v>
      </c>
      <c r="EC24" s="571">
        <v>40452</v>
      </c>
      <c r="ED24" s="571">
        <v>40483</v>
      </c>
      <c r="EE24" s="571">
        <v>40513</v>
      </c>
      <c r="EF24" s="571">
        <v>40544</v>
      </c>
      <c r="EG24" s="571">
        <v>40575</v>
      </c>
      <c r="EH24" s="571">
        <v>40603</v>
      </c>
      <c r="EI24" s="571">
        <v>40634</v>
      </c>
      <c r="EJ24" s="571">
        <v>40664</v>
      </c>
      <c r="EK24" s="571">
        <v>40695</v>
      </c>
      <c r="EL24" s="571">
        <v>40725</v>
      </c>
      <c r="EM24" s="571">
        <v>40756</v>
      </c>
      <c r="EN24" s="571">
        <v>40787</v>
      </c>
      <c r="EO24" s="571">
        <v>40817</v>
      </c>
      <c r="EP24" s="571">
        <v>40848</v>
      </c>
      <c r="EQ24" s="571">
        <v>40878</v>
      </c>
      <c r="ER24" s="571">
        <v>40909</v>
      </c>
      <c r="ES24" s="571">
        <v>40940</v>
      </c>
      <c r="ET24" s="571">
        <v>40969</v>
      </c>
      <c r="EU24" s="571">
        <v>41000</v>
      </c>
      <c r="EV24" s="571">
        <v>41030</v>
      </c>
      <c r="EW24" s="571">
        <v>41061</v>
      </c>
      <c r="EX24" s="571">
        <v>41091</v>
      </c>
      <c r="EY24" s="571">
        <v>41122</v>
      </c>
      <c r="EZ24" s="571">
        <v>41153</v>
      </c>
      <c r="FA24" s="571">
        <v>41183</v>
      </c>
      <c r="FB24" s="571">
        <v>41214</v>
      </c>
      <c r="FC24" s="571">
        <v>41244</v>
      </c>
      <c r="FD24" s="571">
        <v>41275</v>
      </c>
      <c r="FE24" s="571">
        <v>41306</v>
      </c>
      <c r="FF24" s="571">
        <v>41334</v>
      </c>
      <c r="FG24" s="571">
        <v>41365</v>
      </c>
      <c r="FH24" s="571">
        <v>41395</v>
      </c>
      <c r="FI24" s="571">
        <v>41426</v>
      </c>
      <c r="FJ24" s="571">
        <v>41456</v>
      </c>
      <c r="FK24" s="571">
        <v>41487</v>
      </c>
      <c r="FL24" s="571">
        <v>41518</v>
      </c>
      <c r="FM24" s="571">
        <v>41548</v>
      </c>
      <c r="FN24" s="571">
        <v>41579</v>
      </c>
      <c r="FO24" s="571">
        <v>41609</v>
      </c>
      <c r="FP24" s="571">
        <v>41640</v>
      </c>
      <c r="FQ24" s="571">
        <v>41671</v>
      </c>
      <c r="FR24" s="571">
        <v>41699</v>
      </c>
      <c r="FS24" s="571">
        <v>41730</v>
      </c>
      <c r="FT24" s="571">
        <v>41760</v>
      </c>
      <c r="FU24" s="571">
        <v>41791</v>
      </c>
      <c r="FV24" s="571">
        <v>41821</v>
      </c>
      <c r="FW24" s="571">
        <v>41852</v>
      </c>
      <c r="FX24" s="571">
        <v>41883</v>
      </c>
      <c r="FY24" s="571">
        <v>41913</v>
      </c>
      <c r="FZ24" s="571">
        <v>41944</v>
      </c>
      <c r="GA24" s="571">
        <v>41974</v>
      </c>
      <c r="GB24" s="571">
        <v>42005</v>
      </c>
      <c r="GC24" s="571">
        <v>42036</v>
      </c>
      <c r="GD24" s="572">
        <v>42064</v>
      </c>
      <c r="GE24" s="571">
        <v>42095</v>
      </c>
      <c r="GF24" s="571">
        <v>42125</v>
      </c>
      <c r="GG24" s="571">
        <v>42156</v>
      </c>
      <c r="GH24" s="571">
        <v>42186</v>
      </c>
      <c r="GI24" s="571">
        <v>42217</v>
      </c>
      <c r="GJ24" s="571">
        <v>42248</v>
      </c>
      <c r="GK24" s="571">
        <v>42278</v>
      </c>
      <c r="GL24" s="571">
        <v>42309</v>
      </c>
      <c r="GM24" s="571">
        <v>42339</v>
      </c>
      <c r="GN24" s="571">
        <v>42370</v>
      </c>
      <c r="GO24" s="571">
        <v>42401</v>
      </c>
      <c r="GP24" s="571">
        <v>42430</v>
      </c>
      <c r="GQ24" s="571">
        <v>42461</v>
      </c>
      <c r="GR24" s="571">
        <v>42491</v>
      </c>
      <c r="GS24" s="571">
        <v>42522</v>
      </c>
      <c r="GT24" s="571">
        <v>42552</v>
      </c>
      <c r="GU24" s="571">
        <v>42583</v>
      </c>
      <c r="GV24" s="571">
        <v>42614</v>
      </c>
      <c r="GW24" s="571">
        <v>42644</v>
      </c>
      <c r="GX24" s="571">
        <v>42675</v>
      </c>
      <c r="GY24" s="571">
        <v>42705</v>
      </c>
      <c r="GZ24" s="571">
        <v>42736</v>
      </c>
      <c r="HA24" s="571">
        <v>42767</v>
      </c>
      <c r="HB24" s="571">
        <v>42795</v>
      </c>
      <c r="HC24" s="571">
        <v>42826</v>
      </c>
      <c r="HD24" s="571">
        <v>42856</v>
      </c>
      <c r="HE24" s="571">
        <v>42887</v>
      </c>
      <c r="HF24" s="571">
        <v>42917</v>
      </c>
      <c r="HG24" s="571">
        <v>42948</v>
      </c>
      <c r="HH24" s="571">
        <v>42979</v>
      </c>
      <c r="HI24" s="571">
        <v>43009</v>
      </c>
      <c r="HJ24" s="571">
        <v>43040</v>
      </c>
      <c r="HK24" s="571">
        <v>43070</v>
      </c>
      <c r="HL24" s="571">
        <v>43101</v>
      </c>
      <c r="HM24" s="571">
        <v>43132</v>
      </c>
      <c r="HN24" s="571">
        <v>43160</v>
      </c>
      <c r="HO24" s="571">
        <v>43191</v>
      </c>
      <c r="HP24" s="571">
        <v>43221</v>
      </c>
      <c r="HQ24" s="571">
        <v>43252</v>
      </c>
      <c r="HR24" s="571">
        <v>43282</v>
      </c>
      <c r="HS24" s="571">
        <v>43313</v>
      </c>
      <c r="HT24" s="571">
        <v>43344</v>
      </c>
      <c r="HU24" s="571">
        <v>43374</v>
      </c>
      <c r="HV24" s="571">
        <v>43405</v>
      </c>
      <c r="HW24" s="572">
        <v>43435</v>
      </c>
      <c r="HX24" s="573">
        <v>43466</v>
      </c>
      <c r="HY24" s="571">
        <v>43497</v>
      </c>
      <c r="HZ24" s="571">
        <v>43525</v>
      </c>
      <c r="IA24" s="571">
        <v>43556</v>
      </c>
      <c r="IB24" s="571">
        <v>43586</v>
      </c>
      <c r="IC24" s="571">
        <v>43617</v>
      </c>
      <c r="ID24" s="571">
        <v>43647</v>
      </c>
      <c r="IE24" s="571">
        <v>43678</v>
      </c>
      <c r="IF24" s="571">
        <v>43709</v>
      </c>
      <c r="IG24" s="571">
        <v>43739</v>
      </c>
      <c r="IH24" s="571">
        <v>43770</v>
      </c>
      <c r="II24" s="571">
        <v>43800</v>
      </c>
      <c r="IJ24" s="571">
        <v>43831</v>
      </c>
      <c r="IK24" s="571">
        <v>43862</v>
      </c>
      <c r="IL24" s="571">
        <v>43891</v>
      </c>
      <c r="IM24" s="571">
        <v>43922</v>
      </c>
      <c r="IN24" s="571">
        <v>43952</v>
      </c>
      <c r="IO24" s="571">
        <v>43983</v>
      </c>
      <c r="IP24" s="571">
        <v>44013</v>
      </c>
      <c r="IQ24" s="571">
        <v>44044</v>
      </c>
      <c r="IR24" s="571">
        <v>44075</v>
      </c>
      <c r="IS24" s="571">
        <v>44105</v>
      </c>
      <c r="IT24" s="571">
        <v>44136</v>
      </c>
      <c r="IU24" s="571">
        <v>44166</v>
      </c>
      <c r="IV24" s="571">
        <v>44197</v>
      </c>
      <c r="IW24" s="571">
        <v>44228</v>
      </c>
      <c r="IX24" s="571">
        <v>44256</v>
      </c>
      <c r="IY24" s="571">
        <v>44287</v>
      </c>
      <c r="IZ24" s="571">
        <v>44317</v>
      </c>
      <c r="JA24" s="571">
        <v>44348</v>
      </c>
      <c r="JB24" s="571">
        <v>44378</v>
      </c>
      <c r="JC24" s="571">
        <v>44409</v>
      </c>
      <c r="JD24" s="571">
        <v>44440</v>
      </c>
      <c r="JE24" s="571">
        <v>44470</v>
      </c>
      <c r="JF24" s="571">
        <v>44501</v>
      </c>
      <c r="JG24" s="571">
        <v>44531</v>
      </c>
      <c r="JH24" s="571">
        <v>44562</v>
      </c>
      <c r="JI24" s="571">
        <v>44593</v>
      </c>
      <c r="JJ24" s="571">
        <v>44621</v>
      </c>
      <c r="JK24" s="571">
        <v>44652</v>
      </c>
      <c r="JL24" s="571">
        <v>44682</v>
      </c>
      <c r="JM24" s="571">
        <v>44713</v>
      </c>
      <c r="JN24" s="571">
        <v>44743</v>
      </c>
      <c r="JO24" s="571">
        <v>44774</v>
      </c>
      <c r="JP24" s="571">
        <v>44805</v>
      </c>
      <c r="JQ24" s="571">
        <v>44835</v>
      </c>
      <c r="JR24" s="571">
        <v>44866</v>
      </c>
      <c r="JS24" s="572">
        <v>44896</v>
      </c>
      <c r="JT24" s="573">
        <v>44927</v>
      </c>
      <c r="JU24" s="571">
        <v>44958</v>
      </c>
      <c r="JV24" s="571">
        <v>44986</v>
      </c>
      <c r="JW24" s="571">
        <v>45017</v>
      </c>
      <c r="JX24" s="571">
        <v>45047</v>
      </c>
      <c r="JY24" s="571">
        <v>45078</v>
      </c>
      <c r="JZ24" s="571">
        <v>45108</v>
      </c>
      <c r="KA24" s="571">
        <v>45139</v>
      </c>
      <c r="KB24" s="571">
        <v>45170</v>
      </c>
      <c r="KC24" s="571">
        <v>45200</v>
      </c>
      <c r="KD24" s="571">
        <v>45231</v>
      </c>
      <c r="KE24" s="571">
        <v>45261</v>
      </c>
      <c r="KF24" s="571">
        <v>45292</v>
      </c>
      <c r="KG24" s="571">
        <v>45323</v>
      </c>
      <c r="KH24" s="571">
        <v>45352</v>
      </c>
      <c r="KI24" s="571">
        <v>45383</v>
      </c>
      <c r="KJ24" s="571">
        <v>45413</v>
      </c>
      <c r="KK24" s="571">
        <v>45444</v>
      </c>
      <c r="KL24" s="574">
        <v>45474</v>
      </c>
    </row>
    <row r="25" spans="1:298">
      <c r="A25" s="606" t="s">
        <v>177</v>
      </c>
      <c r="B25" s="607" t="s">
        <v>248</v>
      </c>
      <c r="C25" s="563" t="s">
        <v>6</v>
      </c>
      <c r="D25" s="608"/>
      <c r="E25" s="609"/>
      <c r="F25" s="609"/>
      <c r="G25" s="609"/>
      <c r="H25" s="609"/>
      <c r="I25" s="609"/>
      <c r="J25" s="609"/>
      <c r="K25" s="609"/>
      <c r="L25" s="609"/>
      <c r="M25" s="609"/>
      <c r="N25" s="609"/>
      <c r="O25" s="609"/>
      <c r="P25" s="609"/>
      <c r="Q25" s="609"/>
      <c r="R25" s="609"/>
      <c r="S25" s="609"/>
      <c r="T25" s="609"/>
      <c r="U25" s="609"/>
      <c r="V25" s="609"/>
      <c r="W25" s="609"/>
      <c r="X25" s="609"/>
      <c r="Y25" s="609"/>
      <c r="Z25" s="609"/>
      <c r="AA25" s="609"/>
      <c r="AB25" s="609"/>
      <c r="AC25" s="609"/>
      <c r="AD25" s="609"/>
      <c r="AE25" s="609"/>
      <c r="AF25" s="609"/>
      <c r="AG25" s="609"/>
      <c r="AH25" s="609"/>
      <c r="AI25" s="609"/>
      <c r="AJ25" s="609"/>
      <c r="AK25" s="609"/>
      <c r="AL25" s="609"/>
      <c r="AM25" s="609"/>
      <c r="AN25" s="609"/>
      <c r="AO25" s="609"/>
      <c r="AP25" s="609"/>
      <c r="AQ25" s="609"/>
      <c r="AR25" s="609"/>
      <c r="AS25" s="609"/>
      <c r="AT25" s="609"/>
      <c r="AU25" s="609"/>
      <c r="AV25" s="609"/>
      <c r="AW25" s="609"/>
      <c r="AX25" s="609"/>
      <c r="AY25" s="609"/>
      <c r="AZ25" s="609"/>
      <c r="BA25" s="609"/>
      <c r="BB25" s="609"/>
      <c r="BC25" s="609"/>
      <c r="BD25" s="609"/>
      <c r="BE25" s="609"/>
      <c r="BF25" s="609"/>
      <c r="BG25" s="609"/>
      <c r="BH25" s="609"/>
      <c r="BI25" s="609"/>
      <c r="BJ25" s="609"/>
      <c r="BK25" s="609"/>
      <c r="BL25" s="609"/>
      <c r="BM25" s="609"/>
      <c r="BN25" s="609"/>
      <c r="BO25" s="609"/>
      <c r="BP25" s="609"/>
      <c r="BQ25" s="609"/>
      <c r="BR25" s="609"/>
      <c r="BS25" s="609"/>
      <c r="BT25" s="609"/>
      <c r="BU25" s="609"/>
      <c r="BV25" s="609"/>
      <c r="BW25" s="430"/>
      <c r="BX25" s="430"/>
      <c r="BY25" s="430"/>
      <c r="BZ25" s="430"/>
      <c r="CA25" s="430"/>
      <c r="CB25" s="430"/>
      <c r="CC25" s="430"/>
      <c r="CD25" s="430"/>
      <c r="CE25" s="430"/>
      <c r="CF25" s="430"/>
      <c r="CG25" s="430"/>
      <c r="CH25" s="430"/>
      <c r="CI25" s="430"/>
      <c r="CJ25" s="430"/>
      <c r="CK25" s="430"/>
      <c r="CL25" s="430"/>
      <c r="CM25" s="430"/>
      <c r="CN25" s="430"/>
      <c r="CO25" s="430"/>
      <c r="CP25" s="430"/>
      <c r="CQ25" s="430"/>
      <c r="CR25" s="430"/>
      <c r="CS25" s="430"/>
      <c r="CT25" s="430"/>
      <c r="CU25" s="430"/>
      <c r="CV25" s="430"/>
      <c r="CW25" s="430"/>
      <c r="CX25" s="430"/>
      <c r="CY25" s="430"/>
      <c r="CZ25" s="430"/>
      <c r="DA25" s="430"/>
      <c r="DB25" s="430"/>
      <c r="DC25" s="430"/>
      <c r="DD25" s="430"/>
      <c r="DE25" s="610"/>
      <c r="DF25" s="610"/>
      <c r="DG25" s="610"/>
      <c r="DH25" s="610"/>
      <c r="DI25" s="610"/>
      <c r="DJ25" s="610"/>
      <c r="DK25" s="610"/>
      <c r="DL25" s="610"/>
      <c r="DM25" s="610"/>
      <c r="DN25" s="610"/>
      <c r="DO25" s="610"/>
      <c r="DP25" s="610"/>
      <c r="DQ25" s="610"/>
      <c r="DR25" s="610"/>
      <c r="DS25" s="610"/>
      <c r="DT25" s="610"/>
      <c r="DU25" s="610"/>
      <c r="DV25" s="610"/>
      <c r="DW25" s="610"/>
      <c r="DX25" s="610"/>
      <c r="DY25" s="610"/>
      <c r="DZ25" s="610"/>
      <c r="EA25" s="610"/>
      <c r="EB25" s="610"/>
      <c r="EC25" s="610"/>
      <c r="ED25" s="610"/>
      <c r="EE25" s="610"/>
      <c r="EF25" s="610"/>
      <c r="EG25" s="610"/>
      <c r="EH25" s="610"/>
      <c r="EI25" s="610"/>
      <c r="EJ25" s="610"/>
      <c r="EK25" s="610"/>
      <c r="EL25" s="610"/>
      <c r="EM25" s="610"/>
      <c r="EN25" s="610"/>
      <c r="EO25" s="610"/>
      <c r="EP25" s="610"/>
      <c r="EQ25" s="610"/>
      <c r="ER25" s="610"/>
      <c r="ES25" s="610"/>
      <c r="ET25" s="610"/>
      <c r="EU25" s="610"/>
      <c r="EV25" s="610"/>
      <c r="EW25" s="610"/>
      <c r="EX25" s="610"/>
      <c r="EY25" s="610"/>
      <c r="EZ25" s="610"/>
      <c r="FA25" s="610"/>
      <c r="FB25" s="610"/>
      <c r="FC25" s="610"/>
      <c r="FD25" s="611"/>
      <c r="FE25" s="611"/>
      <c r="FF25" s="611"/>
      <c r="FG25" s="611"/>
      <c r="FH25" s="611"/>
      <c r="FI25" s="611"/>
      <c r="FJ25" s="611"/>
      <c r="FK25" s="611"/>
      <c r="FL25" s="611"/>
      <c r="FM25" s="611"/>
      <c r="FN25" s="611"/>
      <c r="FO25" s="611"/>
      <c r="FP25" s="611"/>
      <c r="FQ25" s="611"/>
      <c r="FR25" s="611"/>
      <c r="FS25" s="611"/>
      <c r="FT25" s="611"/>
      <c r="FU25" s="611"/>
      <c r="FV25" s="611"/>
      <c r="FW25" s="611"/>
      <c r="FX25" s="611"/>
      <c r="FY25" s="611"/>
      <c r="FZ25" s="611"/>
      <c r="GA25" s="611"/>
      <c r="GB25" s="611"/>
      <c r="GC25" s="611"/>
      <c r="GD25" s="611"/>
      <c r="GE25" s="611">
        <f>GE38</f>
        <v>3050</v>
      </c>
      <c r="GF25" s="611">
        <f t="shared" ref="GF25:HW25" si="339">GF38</f>
        <v>2710</v>
      </c>
      <c r="GG25" s="611">
        <f t="shared" si="339"/>
        <v>2650</v>
      </c>
      <c r="GH25" s="611">
        <f t="shared" si="339"/>
        <v>2450</v>
      </c>
      <c r="GI25" s="611">
        <f t="shared" si="339"/>
        <v>2131.25</v>
      </c>
      <c r="GJ25" s="611">
        <f t="shared" si="339"/>
        <v>781.25</v>
      </c>
      <c r="GK25" s="611">
        <f t="shared" si="339"/>
        <v>625</v>
      </c>
      <c r="GL25" s="611">
        <f t="shared" si="339"/>
        <v>318.75</v>
      </c>
      <c r="GM25" s="611">
        <f t="shared" si="339"/>
        <v>50</v>
      </c>
      <c r="GN25" s="611">
        <f t="shared" si="339"/>
        <v>50</v>
      </c>
      <c r="GO25" s="611">
        <f t="shared" si="339"/>
        <v>100</v>
      </c>
      <c r="GP25" s="611">
        <f t="shared" si="339"/>
        <v>250</v>
      </c>
      <c r="GQ25" s="611">
        <f t="shared" si="339"/>
        <v>250</v>
      </c>
      <c r="GR25" s="611">
        <f t="shared" si="339"/>
        <v>208.33249999999998</v>
      </c>
      <c r="GS25" s="611">
        <f t="shared" si="339"/>
        <v>75</v>
      </c>
      <c r="GT25" s="611">
        <f t="shared" si="339"/>
        <v>50</v>
      </c>
      <c r="GU25" s="611">
        <f t="shared" si="339"/>
        <v>50</v>
      </c>
      <c r="GV25" s="611">
        <f t="shared" si="339"/>
        <v>279.16499999999996</v>
      </c>
      <c r="GW25" s="611">
        <f t="shared" si="339"/>
        <v>800</v>
      </c>
      <c r="GX25" s="611">
        <f t="shared" si="339"/>
        <v>800</v>
      </c>
      <c r="GY25" s="611">
        <f t="shared" si="339"/>
        <v>800</v>
      </c>
      <c r="GZ25" s="611">
        <f t="shared" si="339"/>
        <v>1100</v>
      </c>
      <c r="HA25" s="611">
        <f t="shared" si="339"/>
        <v>1175</v>
      </c>
      <c r="HB25" s="611">
        <f t="shared" si="339"/>
        <v>1700</v>
      </c>
      <c r="HC25" s="611">
        <f t="shared" si="339"/>
        <v>1800</v>
      </c>
      <c r="HD25" s="611">
        <f t="shared" si="339"/>
        <v>1575</v>
      </c>
      <c r="HE25" s="611">
        <f t="shared" si="339"/>
        <v>1187.5</v>
      </c>
      <c r="HF25" s="611">
        <f t="shared" si="339"/>
        <v>1000</v>
      </c>
      <c r="HG25" s="611">
        <f t="shared" si="339"/>
        <v>1225</v>
      </c>
      <c r="HH25" s="611">
        <f t="shared" si="339"/>
        <v>1600</v>
      </c>
      <c r="HI25" s="611">
        <f t="shared" si="339"/>
        <v>1600</v>
      </c>
      <c r="HJ25" s="611">
        <f t="shared" si="339"/>
        <v>1700</v>
      </c>
      <c r="HK25" s="611">
        <f t="shared" si="339"/>
        <v>2366.6674999999996</v>
      </c>
      <c r="HL25" s="611">
        <f t="shared" si="339"/>
        <v>3300</v>
      </c>
      <c r="HM25" s="611">
        <f t="shared" si="339"/>
        <v>3300</v>
      </c>
      <c r="HN25" s="611">
        <f t="shared" si="339"/>
        <v>3275</v>
      </c>
      <c r="HO25" s="611">
        <f t="shared" si="339"/>
        <v>3100</v>
      </c>
      <c r="HP25" s="611">
        <f t="shared" si="339"/>
        <v>3100</v>
      </c>
      <c r="HQ25" s="611">
        <f t="shared" si="339"/>
        <v>3300</v>
      </c>
      <c r="HR25" s="611">
        <f t="shared" si="339"/>
        <v>3600</v>
      </c>
      <c r="HS25" s="611">
        <f t="shared" si="339"/>
        <v>3600</v>
      </c>
      <c r="HT25" s="611">
        <f t="shared" si="339"/>
        <v>4058.3325000000004</v>
      </c>
      <c r="HU25" s="611">
        <f t="shared" si="339"/>
        <v>4100</v>
      </c>
      <c r="HV25" s="611">
        <f t="shared" si="339"/>
        <v>4100</v>
      </c>
      <c r="HW25" s="611">
        <f t="shared" si="339"/>
        <v>3662.5</v>
      </c>
      <c r="HX25" s="611">
        <v>2900</v>
      </c>
      <c r="HY25" s="611">
        <v>3000</v>
      </c>
      <c r="HZ25" s="611">
        <v>3000</v>
      </c>
      <c r="IA25" s="611">
        <v>2850</v>
      </c>
      <c r="IB25" s="611">
        <v>2850</v>
      </c>
      <c r="IC25" s="611">
        <v>3100</v>
      </c>
      <c r="ID25" s="611">
        <v>3100</v>
      </c>
      <c r="IE25" s="611">
        <v>2900</v>
      </c>
      <c r="IF25" s="611">
        <v>2700</v>
      </c>
      <c r="IG25" s="611">
        <v>2700</v>
      </c>
      <c r="IH25" s="611">
        <v>2600</v>
      </c>
      <c r="II25" s="611">
        <v>2600</v>
      </c>
      <c r="IJ25" s="611">
        <v>3200</v>
      </c>
      <c r="IK25" s="611">
        <v>3200</v>
      </c>
      <c r="IL25" s="611">
        <v>3150</v>
      </c>
      <c r="IM25" s="611">
        <v>1900</v>
      </c>
      <c r="IN25" s="611">
        <v>1900</v>
      </c>
      <c r="IO25" s="611">
        <v>1888</v>
      </c>
      <c r="IP25" s="611">
        <v>2063</v>
      </c>
      <c r="IQ25" s="611">
        <v>2660</v>
      </c>
      <c r="IR25" s="611">
        <v>3363</v>
      </c>
      <c r="IS25" s="611">
        <v>3700</v>
      </c>
      <c r="IT25" s="611">
        <v>5312.5</v>
      </c>
      <c r="IU25" s="611">
        <v>6162.5</v>
      </c>
      <c r="IV25" s="611">
        <v>6000</v>
      </c>
      <c r="IW25" s="611">
        <v>5287.5</v>
      </c>
      <c r="IX25" s="611">
        <v>5187.5</v>
      </c>
      <c r="IY25" s="611">
        <v>7160</v>
      </c>
      <c r="IZ25" s="611">
        <v>8775</v>
      </c>
      <c r="JA25" s="611">
        <v>9212.5</v>
      </c>
      <c r="JB25" s="611">
        <v>9220</v>
      </c>
      <c r="JC25" s="611">
        <v>8050</v>
      </c>
      <c r="JD25" s="611">
        <v>5800</v>
      </c>
      <c r="JE25" s="611">
        <v>5800</v>
      </c>
      <c r="JF25" s="611">
        <v>5675</v>
      </c>
      <c r="JG25" s="611">
        <v>4830</v>
      </c>
      <c r="JH25" s="611">
        <v>4887.5</v>
      </c>
      <c r="JI25" s="611">
        <v>5850</v>
      </c>
      <c r="JJ25" s="611">
        <v>6350</v>
      </c>
      <c r="JK25" s="611">
        <v>5862.5</v>
      </c>
      <c r="JL25" s="611">
        <v>5000</v>
      </c>
      <c r="JM25" s="611">
        <v>3270</v>
      </c>
      <c r="JN25" s="611">
        <v>3550</v>
      </c>
      <c r="JO25" s="611">
        <v>3412.5</v>
      </c>
      <c r="JP25" s="611">
        <v>3450</v>
      </c>
      <c r="JQ25" s="611">
        <v>3575</v>
      </c>
      <c r="JR25" s="611">
        <v>3550</v>
      </c>
      <c r="JS25" s="612">
        <v>4420</v>
      </c>
      <c r="JT25" s="613">
        <v>5000</v>
      </c>
      <c r="JU25" s="611">
        <v>5475</v>
      </c>
      <c r="JV25" s="611">
        <v>5700</v>
      </c>
      <c r="JW25" s="611">
        <v>5675</v>
      </c>
      <c r="JX25" s="611">
        <v>5500</v>
      </c>
      <c r="JY25" s="611">
        <v>5270</v>
      </c>
      <c r="JZ25" s="611">
        <v>4475</v>
      </c>
      <c r="KA25" s="611">
        <v>4340</v>
      </c>
      <c r="KB25" s="611">
        <v>5037.5</v>
      </c>
      <c r="KC25" s="611">
        <v>4975</v>
      </c>
      <c r="KD25" s="611">
        <v>4930</v>
      </c>
      <c r="KE25" s="611">
        <v>5275</v>
      </c>
      <c r="KF25" s="611">
        <v>5662.5</v>
      </c>
      <c r="KG25" s="611">
        <v>5590</v>
      </c>
      <c r="KH25" s="611">
        <v>4875</v>
      </c>
      <c r="KI25" s="611">
        <v>4775</v>
      </c>
      <c r="KJ25" s="611">
        <v>5180</v>
      </c>
      <c r="KK25" s="611">
        <v>5075</v>
      </c>
      <c r="KL25" s="614">
        <v>4500</v>
      </c>
    </row>
    <row r="26" spans="1:298">
      <c r="A26" s="369" t="s">
        <v>178</v>
      </c>
      <c r="B26" s="515" t="s">
        <v>248</v>
      </c>
      <c r="C26" s="20" t="s">
        <v>2</v>
      </c>
      <c r="D26" s="494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  <c r="U26" s="456"/>
      <c r="V26" s="456"/>
      <c r="W26" s="456"/>
      <c r="X26" s="456"/>
      <c r="Y26" s="456"/>
      <c r="Z26" s="456"/>
      <c r="AA26" s="456"/>
      <c r="AB26" s="456"/>
      <c r="AC26" s="456"/>
      <c r="AD26" s="456"/>
      <c r="AE26" s="456"/>
      <c r="AF26" s="456"/>
      <c r="AG26" s="456"/>
      <c r="AH26" s="456"/>
      <c r="AI26" s="456"/>
      <c r="AJ26" s="456"/>
      <c r="AK26" s="456"/>
      <c r="AL26" s="456"/>
      <c r="AM26" s="456"/>
      <c r="AN26" s="456"/>
      <c r="AO26" s="456"/>
      <c r="AP26" s="456"/>
      <c r="AQ26" s="456"/>
      <c r="AR26" s="456"/>
      <c r="AS26" s="456"/>
      <c r="AT26" s="456"/>
      <c r="AU26" s="456"/>
      <c r="AV26" s="456"/>
      <c r="AW26" s="456"/>
      <c r="AX26" s="456"/>
      <c r="AY26" s="456"/>
      <c r="AZ26" s="456"/>
      <c r="BA26" s="456"/>
      <c r="BB26" s="456"/>
      <c r="BC26" s="456"/>
      <c r="BD26" s="456"/>
      <c r="BE26" s="456"/>
      <c r="BF26" s="456"/>
      <c r="BG26" s="456"/>
      <c r="BH26" s="456"/>
      <c r="BI26" s="456"/>
      <c r="BJ26" s="456"/>
      <c r="BK26" s="456"/>
      <c r="BL26" s="456"/>
      <c r="BM26" s="456"/>
      <c r="BN26" s="456"/>
      <c r="BO26" s="456"/>
      <c r="BP26" s="456"/>
      <c r="BQ26" s="456"/>
      <c r="BR26" s="456"/>
      <c r="BS26" s="456"/>
      <c r="BT26" s="456"/>
      <c r="BU26" s="456"/>
      <c r="BV26" s="456"/>
      <c r="BW26" s="327"/>
      <c r="BX26" s="327"/>
      <c r="BY26" s="327"/>
      <c r="BZ26" s="327"/>
      <c r="CA26" s="327"/>
      <c r="CB26" s="327"/>
      <c r="CC26" s="327"/>
      <c r="CD26" s="327"/>
      <c r="CE26" s="327"/>
      <c r="CF26" s="327"/>
      <c r="CG26" s="327"/>
      <c r="CH26" s="327"/>
      <c r="CI26" s="327"/>
      <c r="CJ26" s="327"/>
      <c r="CK26" s="327"/>
      <c r="CL26" s="327"/>
      <c r="CM26" s="327"/>
      <c r="CN26" s="327"/>
      <c r="CO26" s="327"/>
      <c r="CP26" s="327"/>
      <c r="CQ26" s="327"/>
      <c r="CR26" s="327"/>
      <c r="CS26" s="327"/>
      <c r="CT26" s="327"/>
      <c r="CU26" s="327"/>
      <c r="CV26" s="327"/>
      <c r="CW26" s="327"/>
      <c r="CX26" s="327"/>
      <c r="CY26" s="327"/>
      <c r="CZ26" s="327"/>
      <c r="DA26" s="327"/>
      <c r="DB26" s="327"/>
      <c r="DC26" s="327"/>
      <c r="DD26" s="327"/>
      <c r="DE26" s="471"/>
      <c r="DF26" s="471"/>
      <c r="DG26" s="471"/>
      <c r="DH26" s="471"/>
      <c r="DI26" s="471"/>
      <c r="DJ26" s="471"/>
      <c r="DK26" s="471"/>
      <c r="DL26" s="471"/>
      <c r="DM26" s="471"/>
      <c r="DN26" s="471"/>
      <c r="DO26" s="471"/>
      <c r="DP26" s="471"/>
      <c r="DQ26" s="471"/>
      <c r="DR26" s="471"/>
      <c r="DS26" s="471"/>
      <c r="DT26" s="471"/>
      <c r="DU26" s="471"/>
      <c r="DV26" s="471"/>
      <c r="DW26" s="471"/>
      <c r="DX26" s="471"/>
      <c r="DY26" s="471"/>
      <c r="DZ26" s="471"/>
      <c r="EA26" s="471"/>
      <c r="EB26" s="471"/>
      <c r="EC26" s="471"/>
      <c r="ED26" s="471"/>
      <c r="EE26" s="471"/>
      <c r="EF26" s="471"/>
      <c r="EG26" s="471"/>
      <c r="EH26" s="471"/>
      <c r="EI26" s="471"/>
      <c r="EJ26" s="471"/>
      <c r="EK26" s="471"/>
      <c r="EL26" s="471"/>
      <c r="EM26" s="471"/>
      <c r="EN26" s="471"/>
      <c r="EO26" s="471"/>
      <c r="EP26" s="471"/>
      <c r="EQ26" s="471"/>
      <c r="ER26" s="471"/>
      <c r="ES26" s="471"/>
      <c r="ET26" s="471"/>
      <c r="EU26" s="471"/>
      <c r="EV26" s="471"/>
      <c r="EW26" s="471"/>
      <c r="EX26" s="471"/>
      <c r="EY26" s="471"/>
      <c r="EZ26" s="471"/>
      <c r="FA26" s="471"/>
      <c r="FB26" s="471"/>
      <c r="FC26" s="471"/>
      <c r="FD26" s="462">
        <v>175.66666666666666</v>
      </c>
      <c r="FE26" s="462">
        <v>190.875</v>
      </c>
      <c r="FF26" s="462">
        <v>182.12</v>
      </c>
      <c r="FG26" s="462">
        <v>169.65</v>
      </c>
      <c r="FH26" s="462">
        <v>164.97619047619048</v>
      </c>
      <c r="FI26" s="462">
        <v>155.60714285714289</v>
      </c>
      <c r="FJ26" s="462">
        <v>151.78571428571428</v>
      </c>
      <c r="FK26" s="462">
        <v>160.58333333333334</v>
      </c>
      <c r="FL26" s="462">
        <v>169.75</v>
      </c>
      <c r="FM26" s="462">
        <v>167.97222222222223</v>
      </c>
      <c r="FN26" s="462">
        <v>160.80000000000001</v>
      </c>
      <c r="FO26" s="462">
        <v>153.76923076923077</v>
      </c>
      <c r="FP26" s="462">
        <v>148.35714285714286</v>
      </c>
      <c r="FQ26" s="462">
        <v>141.86666666666667</v>
      </c>
      <c r="FR26" s="462">
        <v>129.58823529411765</v>
      </c>
      <c r="FS26" s="462">
        <v>127.91666666666667</v>
      </c>
      <c r="FT26" s="462">
        <v>129.55555555555554</v>
      </c>
      <c r="FU26" s="462">
        <v>127.5</v>
      </c>
      <c r="FV26" s="462">
        <v>126.5</v>
      </c>
      <c r="FW26" s="462">
        <v>127.36363636363636</v>
      </c>
      <c r="FX26" s="462">
        <v>127.23076923076923</v>
      </c>
      <c r="FY26" s="462">
        <v>126.66666666666667</v>
      </c>
      <c r="FZ26" s="462">
        <v>127.75</v>
      </c>
      <c r="GA26" s="462">
        <v>124.7</v>
      </c>
      <c r="GB26" s="462">
        <v>118.66666666666667</v>
      </c>
      <c r="GC26" s="462">
        <v>114.66666666666667</v>
      </c>
      <c r="GD26" s="462">
        <v>112</v>
      </c>
      <c r="GE26" s="462">
        <v>99.111111111111114</v>
      </c>
      <c r="GF26" s="462">
        <v>94</v>
      </c>
      <c r="GG26" s="462">
        <v>99.818181818181813</v>
      </c>
      <c r="GH26" s="462">
        <v>96.181818181818187</v>
      </c>
      <c r="GI26" s="462">
        <v>94.416666666666671</v>
      </c>
      <c r="GJ26" s="462">
        <v>91.1875</v>
      </c>
      <c r="GK26" s="462">
        <v>89.611111111111114</v>
      </c>
      <c r="GL26" s="462">
        <v>82.333333333333329</v>
      </c>
      <c r="GM26" s="462">
        <v>81.599999999999994</v>
      </c>
      <c r="GN26" s="462">
        <v>81.84375</v>
      </c>
      <c r="GO26" s="462">
        <v>80.666666666666671</v>
      </c>
      <c r="GP26" s="462">
        <v>88.5</v>
      </c>
      <c r="GQ26" s="462">
        <v>101.84615384615384</v>
      </c>
      <c r="GR26" s="462">
        <v>99.818181818181813</v>
      </c>
      <c r="GS26" s="462">
        <v>99.428571428571431</v>
      </c>
      <c r="GT26" s="462">
        <v>106</v>
      </c>
      <c r="GU26" s="462">
        <v>125.36363636363636</v>
      </c>
      <c r="GV26" s="462">
        <v>205.2</v>
      </c>
      <c r="GW26" s="462">
        <v>238.35555555555553</v>
      </c>
      <c r="GX26" s="462">
        <v>303.73181818181814</v>
      </c>
      <c r="GY26" s="462">
        <v>272.3857142857143</v>
      </c>
      <c r="GZ26" s="462">
        <v>201.95555555555558</v>
      </c>
      <c r="HA26" s="462">
        <v>173.23333333333335</v>
      </c>
      <c r="HB26" s="462">
        <v>173.44</v>
      </c>
      <c r="HC26" s="462">
        <v>258.91428571428571</v>
      </c>
      <c r="HD26" s="462">
        <v>198.5</v>
      </c>
      <c r="HE26" s="462">
        <v>156.125</v>
      </c>
      <c r="HF26" s="462">
        <v>172.98749999999998</v>
      </c>
      <c r="HG26" s="462">
        <v>204.60555555555558</v>
      </c>
      <c r="HH26" s="462">
        <v>221.04999999999998</v>
      </c>
      <c r="HI26" s="462">
        <v>199.2</v>
      </c>
      <c r="HJ26" s="462">
        <v>201.44444444444446</v>
      </c>
      <c r="HK26" s="462">
        <v>247.45000000000002</v>
      </c>
      <c r="HL26" s="462">
        <v>253.41363636363639</v>
      </c>
      <c r="HM26" s="462">
        <v>240.52142857142857</v>
      </c>
      <c r="HN26" s="462">
        <v>229.18</v>
      </c>
      <c r="HO26" s="462">
        <v>201.75</v>
      </c>
      <c r="HP26" s="462">
        <v>199.6142857142857</v>
      </c>
      <c r="HQ26" s="462">
        <v>210.62999999999997</v>
      </c>
      <c r="HR26" s="462">
        <v>198.97</v>
      </c>
      <c r="HS26" s="462">
        <v>198.02500000000001</v>
      </c>
      <c r="HT26" s="462">
        <v>216.73499999999999</v>
      </c>
      <c r="HU26" s="462">
        <v>233.57142857142861</v>
      </c>
      <c r="HV26" s="462">
        <v>234.55714285714288</v>
      </c>
      <c r="HW26" s="462">
        <v>239.44615384615389</v>
      </c>
      <c r="HX26" s="462">
        <v>209.05357142857099</v>
      </c>
      <c r="HY26" s="462">
        <v>219.94499999999999</v>
      </c>
      <c r="HZ26" s="462">
        <v>224.17631578947362</v>
      </c>
      <c r="IA26" s="462">
        <v>215.74210526315792</v>
      </c>
      <c r="IB26" s="462">
        <v>222.2428571428571</v>
      </c>
      <c r="IC26" s="462">
        <v>209.43125000000001</v>
      </c>
      <c r="ID26" s="462">
        <v>198.07999999999998</v>
      </c>
      <c r="IE26" s="462">
        <v>172.375</v>
      </c>
      <c r="IF26" s="462">
        <v>161.00000000000003</v>
      </c>
      <c r="IG26" s="462">
        <v>164.35</v>
      </c>
      <c r="IH26" s="462">
        <v>149.70833333333334</v>
      </c>
      <c r="II26" s="462">
        <v>149.74</v>
      </c>
      <c r="IJ26" s="462">
        <v>162.66249999999999</v>
      </c>
      <c r="IK26" s="462">
        <v>167.5</v>
      </c>
      <c r="IL26" s="462">
        <v>167.47499999999999</v>
      </c>
      <c r="IM26" s="462">
        <v>129.90833333333333</v>
      </c>
      <c r="IN26" s="462">
        <v>122.31666666666668</v>
      </c>
      <c r="IO26" s="462">
        <v>121.95625000000001</v>
      </c>
      <c r="IP26" s="462">
        <v>124.45555555555555</v>
      </c>
      <c r="IQ26" s="462">
        <v>121.32857142857144</v>
      </c>
      <c r="IR26" s="462">
        <v>137.74375000000001</v>
      </c>
      <c r="IS26" s="462">
        <v>134.22777777777779</v>
      </c>
      <c r="IT26" s="462">
        <v>114.69444444444444</v>
      </c>
      <c r="IU26" s="462">
        <v>114.35000000000001</v>
      </c>
      <c r="IV26" s="462">
        <v>134.66666666666663</v>
      </c>
      <c r="IW26" s="462">
        <v>159.71250000000001</v>
      </c>
      <c r="IX26" s="462">
        <v>139.68333333333331</v>
      </c>
      <c r="IY26" s="462">
        <v>132.26666666666665</v>
      </c>
      <c r="IZ26" s="462">
        <v>152.76666666666665</v>
      </c>
      <c r="JA26" s="462">
        <v>200.1875</v>
      </c>
      <c r="JB26" s="462">
        <v>235.05555555555554</v>
      </c>
      <c r="JC26" s="462">
        <v>254.04444444444445</v>
      </c>
      <c r="JD26" s="462">
        <v>369.72500000000002</v>
      </c>
      <c r="JE26" s="462">
        <v>427.18125000000003</v>
      </c>
      <c r="JF26" s="462">
        <v>377.47916666666674</v>
      </c>
      <c r="JG26" s="462">
        <v>361.15909090909093</v>
      </c>
      <c r="JH26" s="462">
        <v>426.32727272727277</v>
      </c>
      <c r="JI26" s="462">
        <v>467</v>
      </c>
      <c r="JJ26" s="462">
        <v>616.96</v>
      </c>
      <c r="JK26" s="462">
        <v>504.72</v>
      </c>
      <c r="JL26" s="462">
        <v>534.66666666666663</v>
      </c>
      <c r="JM26" s="462">
        <v>404.41666666666669</v>
      </c>
      <c r="JN26" s="462">
        <v>268.65384615384613</v>
      </c>
      <c r="JO26" s="462">
        <v>258.375</v>
      </c>
      <c r="JP26" s="462">
        <v>286</v>
      </c>
      <c r="JQ26" s="462">
        <v>308.82608695652175</v>
      </c>
      <c r="JR26" s="462">
        <v>301.26923076923077</v>
      </c>
      <c r="JS26" s="495">
        <v>277.33333333333331</v>
      </c>
      <c r="JT26" s="496">
        <v>327.8</v>
      </c>
      <c r="JU26" s="462">
        <v>381.625</v>
      </c>
      <c r="JV26" s="462">
        <v>362.44</v>
      </c>
      <c r="JW26" s="462">
        <v>290.16000000000003</v>
      </c>
      <c r="JX26" s="462">
        <v>246.44</v>
      </c>
      <c r="JY26" s="462">
        <v>244.42857142857142</v>
      </c>
      <c r="JZ26" s="462">
        <v>244.39130434782609</v>
      </c>
      <c r="KA26" s="462">
        <v>267.10000000000002</v>
      </c>
      <c r="KB26" s="462">
        <v>318.22727272727275</v>
      </c>
      <c r="KC26" s="462">
        <v>365.75</v>
      </c>
      <c r="KD26" s="462">
        <v>338.57142857142856</v>
      </c>
      <c r="KE26" s="462">
        <v>344.4</v>
      </c>
      <c r="KF26" s="462">
        <v>347.42857142857144</v>
      </c>
      <c r="KG26" s="462">
        <v>331.81818181818181</v>
      </c>
      <c r="KH26" s="462">
        <v>299.63157894736844</v>
      </c>
      <c r="KI26" s="462">
        <v>256.42857142857144</v>
      </c>
      <c r="KJ26" s="462">
        <v>257.66666666666669</v>
      </c>
      <c r="KK26" s="462">
        <v>267.36842105263156</v>
      </c>
      <c r="KL26" s="488">
        <v>258.84210526315792</v>
      </c>
    </row>
    <row r="27" spans="1:298">
      <c r="A27" s="578" t="s">
        <v>178</v>
      </c>
      <c r="B27" s="533" t="s">
        <v>249</v>
      </c>
      <c r="C27" s="534" t="s">
        <v>6</v>
      </c>
      <c r="D27" s="558"/>
      <c r="E27" s="552"/>
      <c r="F27" s="552"/>
      <c r="G27" s="552"/>
      <c r="H27" s="552"/>
      <c r="I27" s="552"/>
      <c r="J27" s="552"/>
      <c r="K27" s="552"/>
      <c r="L27" s="552"/>
      <c r="M27" s="552"/>
      <c r="N27" s="552"/>
      <c r="O27" s="552"/>
      <c r="P27" s="552"/>
      <c r="Q27" s="552"/>
      <c r="R27" s="552"/>
      <c r="S27" s="552"/>
      <c r="T27" s="552"/>
      <c r="U27" s="552"/>
      <c r="V27" s="552"/>
      <c r="W27" s="552"/>
      <c r="X27" s="552"/>
      <c r="Y27" s="552"/>
      <c r="Z27" s="552"/>
      <c r="AA27" s="552"/>
      <c r="AB27" s="552"/>
      <c r="AC27" s="552"/>
      <c r="AD27" s="552"/>
      <c r="AE27" s="552"/>
      <c r="AF27" s="552"/>
      <c r="AG27" s="552"/>
      <c r="AH27" s="552"/>
      <c r="AI27" s="552"/>
      <c r="AJ27" s="552"/>
      <c r="AK27" s="552"/>
      <c r="AL27" s="552"/>
      <c r="AM27" s="552"/>
      <c r="AN27" s="552"/>
      <c r="AO27" s="552"/>
      <c r="AP27" s="552"/>
      <c r="AQ27" s="552"/>
      <c r="AR27" s="552"/>
      <c r="AS27" s="552"/>
      <c r="AT27" s="552"/>
      <c r="AU27" s="552"/>
      <c r="AV27" s="552"/>
      <c r="AW27" s="552"/>
      <c r="AX27" s="552"/>
      <c r="AY27" s="552"/>
      <c r="AZ27" s="552"/>
      <c r="BA27" s="552"/>
      <c r="BB27" s="552"/>
      <c r="BC27" s="552"/>
      <c r="BD27" s="552"/>
      <c r="BE27" s="552"/>
      <c r="BF27" s="552"/>
      <c r="BG27" s="552"/>
      <c r="BH27" s="552"/>
      <c r="BI27" s="552"/>
      <c r="BJ27" s="552"/>
      <c r="BK27" s="552"/>
      <c r="BL27" s="552"/>
      <c r="BM27" s="552"/>
      <c r="BN27" s="552"/>
      <c r="BO27" s="552"/>
      <c r="BP27" s="552"/>
      <c r="BQ27" s="552"/>
      <c r="BR27" s="552"/>
      <c r="BS27" s="552"/>
      <c r="BT27" s="552"/>
      <c r="BU27" s="552"/>
      <c r="BV27" s="552"/>
      <c r="BW27" s="579"/>
      <c r="BX27" s="579"/>
      <c r="BY27" s="579"/>
      <c r="BZ27" s="579"/>
      <c r="CA27" s="579"/>
      <c r="CB27" s="579"/>
      <c r="CC27" s="579"/>
      <c r="CD27" s="579"/>
      <c r="CE27" s="579"/>
      <c r="CF27" s="579"/>
      <c r="CG27" s="579"/>
      <c r="CH27" s="579"/>
      <c r="CI27" s="579"/>
      <c r="CJ27" s="579"/>
      <c r="CK27" s="579"/>
      <c r="CL27" s="579"/>
      <c r="CM27" s="579"/>
      <c r="CN27" s="579"/>
      <c r="CO27" s="579"/>
      <c r="CP27" s="579"/>
      <c r="CQ27" s="579"/>
      <c r="CR27" s="579"/>
      <c r="CS27" s="579"/>
      <c r="CT27" s="579"/>
      <c r="CU27" s="579"/>
      <c r="CV27" s="579"/>
      <c r="CW27" s="579"/>
      <c r="CX27" s="579"/>
      <c r="CY27" s="579"/>
      <c r="CZ27" s="579"/>
      <c r="DA27" s="579"/>
      <c r="DB27" s="579"/>
      <c r="DC27" s="579"/>
      <c r="DD27" s="579"/>
      <c r="DE27" s="555"/>
      <c r="DF27" s="555"/>
      <c r="DG27" s="555"/>
      <c r="DH27" s="555"/>
      <c r="DI27" s="555"/>
      <c r="DJ27" s="555"/>
      <c r="DK27" s="555"/>
      <c r="DL27" s="555"/>
      <c r="DM27" s="555"/>
      <c r="DN27" s="555"/>
      <c r="DO27" s="555"/>
      <c r="DP27" s="555"/>
      <c r="DQ27" s="555"/>
      <c r="DR27" s="555"/>
      <c r="DS27" s="555"/>
      <c r="DT27" s="555"/>
      <c r="DU27" s="555"/>
      <c r="DV27" s="555"/>
      <c r="DW27" s="555"/>
      <c r="DX27" s="555"/>
      <c r="DY27" s="555"/>
      <c r="DZ27" s="555"/>
      <c r="EA27" s="555"/>
      <c r="EB27" s="555"/>
      <c r="EC27" s="555"/>
      <c r="ED27" s="555"/>
      <c r="EE27" s="555"/>
      <c r="EF27" s="555"/>
      <c r="EG27" s="555"/>
      <c r="EH27" s="555"/>
      <c r="EI27" s="555"/>
      <c r="EJ27" s="555"/>
      <c r="EK27" s="555"/>
      <c r="EL27" s="555"/>
      <c r="EM27" s="555"/>
      <c r="EN27" s="555"/>
      <c r="EO27" s="555"/>
      <c r="EP27" s="555"/>
      <c r="EQ27" s="555"/>
      <c r="ER27" s="555"/>
      <c r="ES27" s="555"/>
      <c r="ET27" s="555"/>
      <c r="EU27" s="555"/>
      <c r="EV27" s="555"/>
      <c r="EW27" s="555"/>
      <c r="EX27" s="555"/>
      <c r="EY27" s="555"/>
      <c r="EZ27" s="555"/>
      <c r="FA27" s="555"/>
      <c r="FB27" s="555"/>
      <c r="FC27" s="555"/>
      <c r="FD27" s="556">
        <f>FD26*FD31</f>
        <v>9542.2133333333331</v>
      </c>
      <c r="FE27" s="556">
        <f t="shared" ref="FE27:HP27" si="340">FE26*FE31</f>
        <v>10263.348750000001</v>
      </c>
      <c r="FF27" s="556">
        <f t="shared" si="340"/>
        <v>9907.3279999999995</v>
      </c>
      <c r="FG27" s="556">
        <f t="shared" si="340"/>
        <v>9225.5670000000009</v>
      </c>
      <c r="FH27" s="556">
        <f t="shared" si="340"/>
        <v>9075.3402380952375</v>
      </c>
      <c r="FI27" s="556">
        <f t="shared" si="340"/>
        <v>9087.4571428571453</v>
      </c>
      <c r="FJ27" s="556">
        <f t="shared" si="340"/>
        <v>9073.75</v>
      </c>
      <c r="FK27" s="556">
        <f t="shared" si="340"/>
        <v>10150.4725</v>
      </c>
      <c r="FL27" s="556">
        <f t="shared" si="340"/>
        <v>10821.5625</v>
      </c>
      <c r="FM27" s="556">
        <f t="shared" si="340"/>
        <v>10350.448333333334</v>
      </c>
      <c r="FN27" s="556">
        <f t="shared" si="340"/>
        <v>10070.904</v>
      </c>
      <c r="FO27" s="556">
        <f t="shared" si="340"/>
        <v>9519.8530769230765</v>
      </c>
      <c r="FP27" s="556">
        <f t="shared" si="340"/>
        <v>9210.011428571428</v>
      </c>
      <c r="FQ27" s="556">
        <f t="shared" si="340"/>
        <v>8831.2000000000007</v>
      </c>
      <c r="FR27" s="556">
        <f t="shared" si="340"/>
        <v>7906.1782352941173</v>
      </c>
      <c r="FS27" s="556">
        <f t="shared" si="340"/>
        <v>7721.05</v>
      </c>
      <c r="FT27" s="556">
        <f t="shared" si="340"/>
        <v>7683.94</v>
      </c>
      <c r="FU27" s="556">
        <f t="shared" si="340"/>
        <v>7615.5749999999998</v>
      </c>
      <c r="FV27" s="556">
        <f t="shared" si="340"/>
        <v>7597.59</v>
      </c>
      <c r="FW27" s="556">
        <f t="shared" si="340"/>
        <v>7756.4454545454537</v>
      </c>
      <c r="FX27" s="556">
        <f t="shared" si="340"/>
        <v>7743.2646153846154</v>
      </c>
      <c r="FY27" s="556">
        <f t="shared" si="340"/>
        <v>7769.7333333333345</v>
      </c>
      <c r="FZ27" s="556">
        <f t="shared" si="340"/>
        <v>7882.1750000000002</v>
      </c>
      <c r="GA27" s="556">
        <f t="shared" si="340"/>
        <v>7824.9250000000002</v>
      </c>
      <c r="GB27" s="556">
        <f t="shared" si="340"/>
        <v>7384.626666666667</v>
      </c>
      <c r="GC27" s="556">
        <f t="shared" si="340"/>
        <v>7113.92</v>
      </c>
      <c r="GD27" s="556">
        <f t="shared" si="340"/>
        <v>6994.4000000000005</v>
      </c>
      <c r="GE27" s="556">
        <f t="shared" si="340"/>
        <v>6219.2222222222226</v>
      </c>
      <c r="GF27" s="556">
        <f t="shared" si="340"/>
        <v>5997.2</v>
      </c>
      <c r="GG27" s="556">
        <f t="shared" si="340"/>
        <v>6374.3890909090906</v>
      </c>
      <c r="GH27" s="556">
        <f t="shared" si="340"/>
        <v>6121.0109090909091</v>
      </c>
      <c r="GI27" s="556">
        <f t="shared" si="340"/>
        <v>6143.6925000000001</v>
      </c>
      <c r="GJ27" s="556">
        <f t="shared" si="340"/>
        <v>6038.4362499999997</v>
      </c>
      <c r="GK27" s="556">
        <f t="shared" si="340"/>
        <v>5830.0988888888896</v>
      </c>
      <c r="GL27" s="556">
        <f t="shared" si="340"/>
        <v>5443.88</v>
      </c>
      <c r="GM27" s="556">
        <f t="shared" si="340"/>
        <v>5434.5599999999995</v>
      </c>
      <c r="GN27" s="556">
        <f t="shared" si="340"/>
        <v>5503.9921875</v>
      </c>
      <c r="GO27" s="556">
        <f t="shared" si="340"/>
        <v>5504.6933333333336</v>
      </c>
      <c r="GP27" s="556">
        <f t="shared" si="340"/>
        <v>5931.2699999999995</v>
      </c>
      <c r="GQ27" s="556">
        <f t="shared" si="340"/>
        <v>6769.7138461538452</v>
      </c>
      <c r="GR27" s="556">
        <f t="shared" si="340"/>
        <v>6678.8345454545452</v>
      </c>
      <c r="GS27" s="556">
        <f t="shared" si="340"/>
        <v>6691.5428571428574</v>
      </c>
      <c r="GT27" s="556">
        <f t="shared" si="340"/>
        <v>7124.2599999999993</v>
      </c>
      <c r="GU27" s="556">
        <f t="shared" si="340"/>
        <v>8391.8418181818179</v>
      </c>
      <c r="GV27" s="556">
        <f t="shared" si="340"/>
        <v>13695.047999999999</v>
      </c>
      <c r="GW27" s="556">
        <f t="shared" si="340"/>
        <v>15910.233333333332</v>
      </c>
      <c r="GX27" s="556">
        <f t="shared" si="340"/>
        <v>20541.382863636358</v>
      </c>
      <c r="GY27" s="556">
        <f t="shared" si="340"/>
        <v>18494.990000000002</v>
      </c>
      <c r="GZ27" s="556">
        <f t="shared" si="340"/>
        <v>13749.134222222223</v>
      </c>
      <c r="HA27" s="556">
        <f t="shared" si="340"/>
        <v>11620.492</v>
      </c>
      <c r="HB27" s="556">
        <f t="shared" si="340"/>
        <v>11433.1648</v>
      </c>
      <c r="HC27" s="556">
        <f t="shared" si="340"/>
        <v>16702.560571428574</v>
      </c>
      <c r="HD27" s="556">
        <f t="shared" si="340"/>
        <v>12787.37</v>
      </c>
      <c r="HE27" s="556">
        <f t="shared" si="340"/>
        <v>10060.695</v>
      </c>
      <c r="HF27" s="556">
        <f t="shared" si="340"/>
        <v>11150.774249999999</v>
      </c>
      <c r="HG27" s="556">
        <f t="shared" si="340"/>
        <v>13088.61738888889</v>
      </c>
      <c r="HH27" s="556">
        <f t="shared" si="340"/>
        <v>14244.461999999998</v>
      </c>
      <c r="HI27" s="556">
        <f t="shared" si="340"/>
        <v>12963.936</v>
      </c>
      <c r="HJ27" s="556">
        <f t="shared" si="340"/>
        <v>13065.686666666666</v>
      </c>
      <c r="HK27" s="556">
        <f t="shared" si="340"/>
        <v>15896.188</v>
      </c>
      <c r="HL27" s="556">
        <f t="shared" si="340"/>
        <v>16127.24381818182</v>
      </c>
      <c r="HM27" s="556">
        <f t="shared" si="340"/>
        <v>15482.364357142858</v>
      </c>
      <c r="HN27" s="556">
        <f t="shared" si="340"/>
        <v>14901.283599999999</v>
      </c>
      <c r="HO27" s="556">
        <f t="shared" si="340"/>
        <v>13242.87</v>
      </c>
      <c r="HP27" s="556">
        <f t="shared" si="340"/>
        <v>13481.948857142857</v>
      </c>
      <c r="HQ27" s="556">
        <f t="shared" ref="HQ27:KB27" si="341">HQ26*HQ31</f>
        <v>14278.607699999999</v>
      </c>
      <c r="HR27" s="556">
        <f t="shared" si="341"/>
        <v>13667.249299999999</v>
      </c>
      <c r="HS27" s="556">
        <f t="shared" si="341"/>
        <v>13772.63875</v>
      </c>
      <c r="HT27" s="556">
        <f t="shared" si="341"/>
        <v>15652.601699999999</v>
      </c>
      <c r="HU27" s="556">
        <f t="shared" si="341"/>
        <v>17197.864285714288</v>
      </c>
      <c r="HV27" s="556">
        <f t="shared" si="341"/>
        <v>16852.930714285714</v>
      </c>
      <c r="HW27" s="556">
        <f t="shared" si="341"/>
        <v>16936.026461538466</v>
      </c>
      <c r="HX27" s="556">
        <f t="shared" si="341"/>
        <v>14786.359107142827</v>
      </c>
      <c r="HY27" s="556">
        <f t="shared" si="341"/>
        <v>15664.482899999999</v>
      </c>
      <c r="HZ27" s="556">
        <f t="shared" si="341"/>
        <v>15575.770421052628</v>
      </c>
      <c r="IA27" s="556">
        <f t="shared" si="341"/>
        <v>14978.974368421055</v>
      </c>
      <c r="IB27" s="556">
        <f t="shared" si="341"/>
        <v>15505.88414285714</v>
      </c>
      <c r="IC27" s="556">
        <f t="shared" si="341"/>
        <v>14542.905999999999</v>
      </c>
      <c r="ID27" s="556">
        <f t="shared" si="341"/>
        <v>13629.8848</v>
      </c>
      <c r="IE27" s="556">
        <f t="shared" si="341"/>
        <v>12264.481250000001</v>
      </c>
      <c r="IF27" s="556">
        <f t="shared" si="341"/>
        <v>11484.130000000001</v>
      </c>
      <c r="IG27" s="556">
        <f t="shared" si="341"/>
        <v>11675.424000000001</v>
      </c>
      <c r="IH27" s="556">
        <f t="shared" si="341"/>
        <v>10696.660416666668</v>
      </c>
      <c r="II27" s="556">
        <f t="shared" si="341"/>
        <v>10659.990600000001</v>
      </c>
      <c r="IJ27" s="556">
        <f t="shared" si="341"/>
        <v>11599.462874999999</v>
      </c>
      <c r="IK27" s="556">
        <f t="shared" si="341"/>
        <v>11974.574999999999</v>
      </c>
      <c r="IL27" s="556">
        <f t="shared" si="341"/>
        <v>12451.766249999999</v>
      </c>
      <c r="IM27" s="556">
        <f t="shared" si="341"/>
        <v>9904.2113333333327</v>
      </c>
      <c r="IN27" s="556">
        <f t="shared" si="341"/>
        <v>9254.4790000000012</v>
      </c>
      <c r="IO27" s="556">
        <f t="shared" si="341"/>
        <v>9235.7468125000014</v>
      </c>
      <c r="IP27" s="556">
        <f t="shared" si="341"/>
        <v>9332.9221111111092</v>
      </c>
      <c r="IQ27" s="556">
        <f t="shared" si="341"/>
        <v>9059.6044285714288</v>
      </c>
      <c r="IR27" s="556">
        <f t="shared" si="341"/>
        <v>10121.410750000001</v>
      </c>
      <c r="IS27" s="556">
        <f t="shared" si="341"/>
        <v>9860.3725555555557</v>
      </c>
      <c r="IT27" s="556">
        <f t="shared" si="341"/>
        <v>8512.621666666666</v>
      </c>
      <c r="IU27" s="556">
        <f t="shared" si="341"/>
        <v>8415.0165000000015</v>
      </c>
      <c r="IV27" s="556">
        <f t="shared" si="341"/>
        <v>9845.4799999999977</v>
      </c>
      <c r="IW27" s="556">
        <f t="shared" si="341"/>
        <v>11620.681500000001</v>
      </c>
      <c r="IX27" s="556">
        <f t="shared" si="341"/>
        <v>10167.549833333333</v>
      </c>
      <c r="IY27" s="556">
        <f t="shared" si="341"/>
        <v>9849.898666666666</v>
      </c>
      <c r="IZ27" s="556">
        <f t="shared" si="341"/>
        <v>11193.213666666665</v>
      </c>
      <c r="JA27" s="556">
        <f t="shared" si="341"/>
        <v>14725.7925</v>
      </c>
      <c r="JB27" s="556">
        <f t="shared" si="341"/>
        <v>17518.690555555553</v>
      </c>
      <c r="JC27" s="556">
        <f t="shared" si="341"/>
        <v>18845.016888888891</v>
      </c>
      <c r="JD27" s="556">
        <f t="shared" si="341"/>
        <v>27196.971000000001</v>
      </c>
      <c r="JE27" s="556">
        <f t="shared" si="341"/>
        <v>32012.962875000001</v>
      </c>
      <c r="JF27" s="556">
        <f t="shared" si="341"/>
        <v>28125.972708333342</v>
      </c>
      <c r="JG27" s="556">
        <f t="shared" si="341"/>
        <v>27220.560681818184</v>
      </c>
      <c r="JH27" s="556">
        <f t="shared" si="341"/>
        <v>31735.802181818184</v>
      </c>
      <c r="JI27" s="556">
        <f t="shared" si="341"/>
        <v>35020.329999999994</v>
      </c>
      <c r="JJ27" s="556">
        <f t="shared" si="341"/>
        <v>47037.030399999996</v>
      </c>
      <c r="JK27" s="556">
        <f t="shared" si="341"/>
        <v>38434.428000000007</v>
      </c>
      <c r="JL27" s="556">
        <f t="shared" si="341"/>
        <v>41340.426666666659</v>
      </c>
      <c r="JM27" s="556">
        <f t="shared" si="341"/>
        <v>31572.809166666666</v>
      </c>
      <c r="JN27" s="556">
        <f t="shared" si="341"/>
        <v>21384.846153846149</v>
      </c>
      <c r="JO27" s="556">
        <f t="shared" si="341"/>
        <v>20553.731250000001</v>
      </c>
      <c r="JP27" s="556">
        <f t="shared" si="341"/>
        <v>22945.780000000002</v>
      </c>
      <c r="JQ27" s="556">
        <f t="shared" si="341"/>
        <v>25444.181304347829</v>
      </c>
      <c r="JR27" s="556">
        <f t="shared" si="341"/>
        <v>24646.835769230769</v>
      </c>
      <c r="JS27" s="580">
        <f t="shared" si="341"/>
        <v>22868.906666666662</v>
      </c>
      <c r="JT27" s="581">
        <f t="shared" si="341"/>
        <v>26846.820000000003</v>
      </c>
      <c r="JU27" s="556">
        <f t="shared" si="341"/>
        <v>31526.041249999998</v>
      </c>
      <c r="JV27" s="556">
        <f t="shared" si="341"/>
        <v>29832.436400000002</v>
      </c>
      <c r="JW27" s="556">
        <f t="shared" si="341"/>
        <v>23798.923200000001</v>
      </c>
      <c r="JX27" s="556">
        <f t="shared" si="341"/>
        <v>20286.940799999997</v>
      </c>
      <c r="JY27" s="556">
        <f t="shared" si="341"/>
        <v>20099.361428571428</v>
      </c>
      <c r="JZ27" s="556">
        <f t="shared" si="341"/>
        <v>20076.745652173915</v>
      </c>
      <c r="KA27" s="556">
        <f t="shared" si="341"/>
        <v>22113.209000000003</v>
      </c>
      <c r="KB27" s="556">
        <f t="shared" si="341"/>
        <v>26428.775000000001</v>
      </c>
      <c r="KC27" s="556">
        <f t="shared" ref="KC27:KK27" si="342">KC26*KC31</f>
        <v>30441.372500000001</v>
      </c>
      <c r="KD27" s="556">
        <f t="shared" si="342"/>
        <v>28202.999999999996</v>
      </c>
      <c r="KE27" s="556">
        <f t="shared" si="342"/>
        <v>28681.631999999998</v>
      </c>
      <c r="KF27" s="556">
        <f t="shared" si="342"/>
        <v>28878.262857142861</v>
      </c>
      <c r="KG27" s="556">
        <f t="shared" si="342"/>
        <v>27530.954545454544</v>
      </c>
      <c r="KH27" s="556">
        <f t="shared" si="342"/>
        <v>24866.424736842106</v>
      </c>
      <c r="KI27" s="556">
        <f t="shared" si="342"/>
        <v>21386.142857142859</v>
      </c>
      <c r="KJ27" s="556">
        <f t="shared" si="342"/>
        <v>21486.823333333334</v>
      </c>
      <c r="KK27" s="556">
        <f t="shared" si="342"/>
        <v>22317.242105263154</v>
      </c>
      <c r="KL27" s="605">
        <f t="shared" ref="KL27" si="343">KL26*KL31</f>
        <v>21631.979667590032</v>
      </c>
    </row>
    <row r="28" spans="1:298">
      <c r="A28" s="578" t="s">
        <v>148</v>
      </c>
      <c r="B28" s="533" t="s">
        <v>249</v>
      </c>
      <c r="C28" s="534" t="s">
        <v>6</v>
      </c>
      <c r="D28" s="558"/>
      <c r="E28" s="552"/>
      <c r="F28" s="552"/>
      <c r="G28" s="552"/>
      <c r="H28" s="552"/>
      <c r="I28" s="552"/>
      <c r="J28" s="552"/>
      <c r="K28" s="552"/>
      <c r="L28" s="552"/>
      <c r="M28" s="552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  <c r="AB28" s="552"/>
      <c r="AC28" s="552"/>
      <c r="AD28" s="552"/>
      <c r="AE28" s="552"/>
      <c r="AF28" s="552"/>
      <c r="AG28" s="552"/>
      <c r="AH28" s="552"/>
      <c r="AI28" s="552"/>
      <c r="AJ28" s="552"/>
      <c r="AK28" s="552"/>
      <c r="AL28" s="552"/>
      <c r="AM28" s="552"/>
      <c r="AN28" s="552"/>
      <c r="AO28" s="552"/>
      <c r="AP28" s="552"/>
      <c r="AQ28" s="552"/>
      <c r="AR28" s="552"/>
      <c r="AS28" s="552"/>
      <c r="AT28" s="552"/>
      <c r="AU28" s="552"/>
      <c r="AV28" s="552"/>
      <c r="AW28" s="552"/>
      <c r="AX28" s="552"/>
      <c r="AY28" s="552"/>
      <c r="AZ28" s="552"/>
      <c r="BA28" s="552"/>
      <c r="BB28" s="552"/>
      <c r="BC28" s="552"/>
      <c r="BD28" s="552"/>
      <c r="BE28" s="552"/>
      <c r="BF28" s="552"/>
      <c r="BG28" s="552"/>
      <c r="BH28" s="552"/>
      <c r="BI28" s="552"/>
      <c r="BJ28" s="552"/>
      <c r="BK28" s="552"/>
      <c r="BL28" s="552"/>
      <c r="BM28" s="552"/>
      <c r="BN28" s="552"/>
      <c r="BO28" s="552"/>
      <c r="BP28" s="552"/>
      <c r="BQ28" s="552"/>
      <c r="BR28" s="552"/>
      <c r="BS28" s="552"/>
      <c r="BT28" s="552"/>
      <c r="BU28" s="552"/>
      <c r="BV28" s="552"/>
      <c r="BW28" s="582"/>
      <c r="BX28" s="582"/>
      <c r="BY28" s="582"/>
      <c r="BZ28" s="582"/>
      <c r="CA28" s="582"/>
      <c r="CB28" s="582"/>
      <c r="CC28" s="582"/>
      <c r="CD28" s="582"/>
      <c r="CE28" s="582"/>
      <c r="CF28" s="582"/>
      <c r="CG28" s="582"/>
      <c r="CH28" s="582"/>
      <c r="CI28" s="582"/>
      <c r="CJ28" s="582"/>
      <c r="CK28" s="582"/>
      <c r="CL28" s="582"/>
      <c r="CM28" s="582"/>
      <c r="CN28" s="582"/>
      <c r="CO28" s="582"/>
      <c r="CP28" s="582"/>
      <c r="CQ28" s="582"/>
      <c r="CR28" s="582"/>
      <c r="CS28" s="582"/>
      <c r="CT28" s="582"/>
      <c r="CU28" s="582"/>
      <c r="CV28" s="582"/>
      <c r="CW28" s="582"/>
      <c r="CX28" s="582"/>
      <c r="CY28" s="582"/>
      <c r="CZ28" s="582"/>
      <c r="DA28" s="582"/>
      <c r="DB28" s="582"/>
      <c r="DC28" s="582"/>
      <c r="DD28" s="582"/>
      <c r="DE28" s="555"/>
      <c r="DF28" s="555"/>
      <c r="DG28" s="555"/>
      <c r="DH28" s="555"/>
      <c r="DI28" s="555"/>
      <c r="DJ28" s="555"/>
      <c r="DK28" s="555"/>
      <c r="DL28" s="555"/>
      <c r="DM28" s="555"/>
      <c r="DN28" s="555"/>
      <c r="DO28" s="555"/>
      <c r="DP28" s="555"/>
      <c r="DQ28" s="555"/>
      <c r="DR28" s="555"/>
      <c r="DS28" s="555"/>
      <c r="DT28" s="555"/>
      <c r="DU28" s="555"/>
      <c r="DV28" s="555"/>
      <c r="DW28" s="555"/>
      <c r="DX28" s="555"/>
      <c r="DY28" s="555"/>
      <c r="DZ28" s="555"/>
      <c r="EA28" s="555"/>
      <c r="EB28" s="555"/>
      <c r="EC28" s="555"/>
      <c r="ED28" s="555"/>
      <c r="EE28" s="555"/>
      <c r="EF28" s="555"/>
      <c r="EG28" s="555"/>
      <c r="EH28" s="555"/>
      <c r="EI28" s="555"/>
      <c r="EJ28" s="555"/>
      <c r="EK28" s="555"/>
      <c r="EL28" s="555"/>
      <c r="EM28" s="555"/>
      <c r="EN28" s="555"/>
      <c r="EO28" s="555"/>
      <c r="EP28" s="555"/>
      <c r="EQ28" s="555"/>
      <c r="ER28" s="555"/>
      <c r="ES28" s="555"/>
      <c r="ET28" s="555"/>
      <c r="EU28" s="555"/>
      <c r="EV28" s="555"/>
      <c r="EW28" s="555"/>
      <c r="EX28" s="555"/>
      <c r="EY28" s="555"/>
      <c r="EZ28" s="555"/>
      <c r="FA28" s="555"/>
      <c r="FB28" s="555"/>
      <c r="FC28" s="555"/>
      <c r="FD28" s="556">
        <f>(FD25*1.6+FD27*0.9)</f>
        <v>8587.9920000000002</v>
      </c>
      <c r="FE28" s="556">
        <f t="shared" ref="FE28:HP28" si="344">(FE25*1.6+FE27*0.9)</f>
        <v>9237.0138750000006</v>
      </c>
      <c r="FF28" s="556">
        <f t="shared" si="344"/>
        <v>8916.5951999999997</v>
      </c>
      <c r="FG28" s="556">
        <f t="shared" si="344"/>
        <v>8303.0103000000017</v>
      </c>
      <c r="FH28" s="556">
        <f t="shared" si="344"/>
        <v>8167.8062142857143</v>
      </c>
      <c r="FI28" s="556">
        <f t="shared" si="344"/>
        <v>8178.7114285714306</v>
      </c>
      <c r="FJ28" s="556">
        <f t="shared" si="344"/>
        <v>8166.375</v>
      </c>
      <c r="FK28" s="556">
        <f t="shared" si="344"/>
        <v>9135.4252500000002</v>
      </c>
      <c r="FL28" s="556">
        <f t="shared" si="344"/>
        <v>9739.40625</v>
      </c>
      <c r="FM28" s="556">
        <f t="shared" si="344"/>
        <v>9315.4035000000003</v>
      </c>
      <c r="FN28" s="556">
        <f t="shared" si="344"/>
        <v>9063.8136000000013</v>
      </c>
      <c r="FO28" s="556">
        <f t="shared" si="344"/>
        <v>8567.8677692307683</v>
      </c>
      <c r="FP28" s="556">
        <f t="shared" si="344"/>
        <v>8289.0102857142847</v>
      </c>
      <c r="FQ28" s="556">
        <f t="shared" si="344"/>
        <v>7948.0800000000008</v>
      </c>
      <c r="FR28" s="556">
        <f t="shared" si="344"/>
        <v>7115.5604117647053</v>
      </c>
      <c r="FS28" s="556">
        <f t="shared" si="344"/>
        <v>6948.9450000000006</v>
      </c>
      <c r="FT28" s="556">
        <f t="shared" si="344"/>
        <v>6915.5459999999994</v>
      </c>
      <c r="FU28" s="556">
        <f t="shared" si="344"/>
        <v>6854.0174999999999</v>
      </c>
      <c r="FV28" s="556">
        <f t="shared" si="344"/>
        <v>6837.8310000000001</v>
      </c>
      <c r="FW28" s="556">
        <f t="shared" si="344"/>
        <v>6980.8009090909081</v>
      </c>
      <c r="FX28" s="556">
        <f t="shared" si="344"/>
        <v>6968.9381538461539</v>
      </c>
      <c r="FY28" s="556">
        <f t="shared" si="344"/>
        <v>6992.7600000000011</v>
      </c>
      <c r="FZ28" s="556">
        <f t="shared" si="344"/>
        <v>7093.9575000000004</v>
      </c>
      <c r="GA28" s="556">
        <f t="shared" si="344"/>
        <v>7042.4324999999999</v>
      </c>
      <c r="GB28" s="556">
        <f t="shared" si="344"/>
        <v>6646.1640000000007</v>
      </c>
      <c r="GC28" s="556">
        <f t="shared" si="344"/>
        <v>6402.5280000000002</v>
      </c>
      <c r="GD28" s="556">
        <f t="shared" si="344"/>
        <v>6294.9600000000009</v>
      </c>
      <c r="GE28" s="556">
        <f>(GE25*1.6+GE27*0.9)</f>
        <v>10477.299999999999</v>
      </c>
      <c r="GF28" s="556">
        <f t="shared" si="344"/>
        <v>9733.48</v>
      </c>
      <c r="GG28" s="556">
        <f t="shared" si="344"/>
        <v>9976.9501818181816</v>
      </c>
      <c r="GH28" s="556">
        <f t="shared" si="344"/>
        <v>9428.909818181819</v>
      </c>
      <c r="GI28" s="556">
        <f t="shared" si="344"/>
        <v>8939.3232500000013</v>
      </c>
      <c r="GJ28" s="556">
        <f t="shared" si="344"/>
        <v>6684.5926250000002</v>
      </c>
      <c r="GK28" s="556">
        <f t="shared" si="344"/>
        <v>6247.0890000000009</v>
      </c>
      <c r="GL28" s="556">
        <f t="shared" si="344"/>
        <v>5409.4920000000002</v>
      </c>
      <c r="GM28" s="556">
        <f t="shared" si="344"/>
        <v>4971.1039999999994</v>
      </c>
      <c r="GN28" s="556">
        <f t="shared" si="344"/>
        <v>5033.5929687500002</v>
      </c>
      <c r="GO28" s="556">
        <f t="shared" si="344"/>
        <v>5114.2240000000002</v>
      </c>
      <c r="GP28" s="556">
        <f t="shared" si="344"/>
        <v>5738.143</v>
      </c>
      <c r="GQ28" s="556">
        <f t="shared" si="344"/>
        <v>6492.7424615384607</v>
      </c>
      <c r="GR28" s="556">
        <f t="shared" si="344"/>
        <v>6344.2830909090908</v>
      </c>
      <c r="GS28" s="556">
        <f t="shared" si="344"/>
        <v>6142.3885714285716</v>
      </c>
      <c r="GT28" s="556">
        <f t="shared" si="344"/>
        <v>6491.8339999999998</v>
      </c>
      <c r="GU28" s="556">
        <f t="shared" si="344"/>
        <v>7632.6576363636359</v>
      </c>
      <c r="GV28" s="556">
        <f t="shared" si="344"/>
        <v>12772.207200000001</v>
      </c>
      <c r="GW28" s="556">
        <f t="shared" si="344"/>
        <v>15599.21</v>
      </c>
      <c r="GX28" s="556">
        <f t="shared" si="344"/>
        <v>19767.244577272722</v>
      </c>
      <c r="GY28" s="556">
        <f t="shared" si="344"/>
        <v>17925.491000000002</v>
      </c>
      <c r="GZ28" s="556">
        <f t="shared" si="344"/>
        <v>14134.220800000001</v>
      </c>
      <c r="HA28" s="556">
        <f t="shared" si="344"/>
        <v>12338.442800000001</v>
      </c>
      <c r="HB28" s="556">
        <f t="shared" si="344"/>
        <v>13009.848320000001</v>
      </c>
      <c r="HC28" s="556">
        <f t="shared" si="344"/>
        <v>17912.304514285715</v>
      </c>
      <c r="HD28" s="556">
        <f t="shared" si="344"/>
        <v>14028.633000000002</v>
      </c>
      <c r="HE28" s="556">
        <f t="shared" si="344"/>
        <v>10954.6255</v>
      </c>
      <c r="HF28" s="556">
        <f t="shared" si="344"/>
        <v>11635.696824999999</v>
      </c>
      <c r="HG28" s="556">
        <f t="shared" si="344"/>
        <v>13739.755650000001</v>
      </c>
      <c r="HH28" s="556">
        <f t="shared" si="344"/>
        <v>15380.015799999997</v>
      </c>
      <c r="HI28" s="556">
        <f t="shared" si="344"/>
        <v>14227.5424</v>
      </c>
      <c r="HJ28" s="556">
        <f t="shared" si="344"/>
        <v>14479.118</v>
      </c>
      <c r="HK28" s="556">
        <f t="shared" si="344"/>
        <v>18093.2372</v>
      </c>
      <c r="HL28" s="556">
        <f t="shared" si="344"/>
        <v>19794.51943636364</v>
      </c>
      <c r="HM28" s="556">
        <f t="shared" si="344"/>
        <v>19214.127921428575</v>
      </c>
      <c r="HN28" s="556">
        <f t="shared" si="344"/>
        <v>18651.15524</v>
      </c>
      <c r="HO28" s="556">
        <f t="shared" si="344"/>
        <v>16878.582999999999</v>
      </c>
      <c r="HP28" s="556">
        <f t="shared" si="344"/>
        <v>17093.753971428574</v>
      </c>
      <c r="HQ28" s="556">
        <f t="shared" ref="HQ28:KB28" si="345">(HQ25*1.6+HQ27*0.9)</f>
        <v>18130.746930000001</v>
      </c>
      <c r="HR28" s="556">
        <f t="shared" si="345"/>
        <v>18060.524369999999</v>
      </c>
      <c r="HS28" s="556">
        <f t="shared" si="345"/>
        <v>18155.374875000001</v>
      </c>
      <c r="HT28" s="556">
        <f t="shared" si="345"/>
        <v>20580.67353</v>
      </c>
      <c r="HU28" s="556">
        <f t="shared" si="345"/>
        <v>22038.07785714286</v>
      </c>
      <c r="HV28" s="556">
        <f t="shared" si="345"/>
        <v>21727.637642857146</v>
      </c>
      <c r="HW28" s="556">
        <f t="shared" si="345"/>
        <v>21102.42381538462</v>
      </c>
      <c r="HX28" s="556">
        <f>(HX25*1.6+HX27*0.9)</f>
        <v>17947.723196428546</v>
      </c>
      <c r="HY28" s="556">
        <f t="shared" si="345"/>
        <v>18898.034609999999</v>
      </c>
      <c r="HZ28" s="556">
        <f t="shared" si="345"/>
        <v>18818.193378947366</v>
      </c>
      <c r="IA28" s="556">
        <f t="shared" si="345"/>
        <v>18041.076931578951</v>
      </c>
      <c r="IB28" s="556">
        <f t="shared" si="345"/>
        <v>18515.295728571426</v>
      </c>
      <c r="IC28" s="556">
        <f t="shared" si="345"/>
        <v>18048.615399999999</v>
      </c>
      <c r="ID28" s="556">
        <f t="shared" si="345"/>
        <v>17226.89632</v>
      </c>
      <c r="IE28" s="556">
        <f t="shared" si="345"/>
        <v>15678.033125000002</v>
      </c>
      <c r="IF28" s="556">
        <f t="shared" si="345"/>
        <v>14655.717000000001</v>
      </c>
      <c r="IG28" s="556">
        <f t="shared" si="345"/>
        <v>14827.881600000001</v>
      </c>
      <c r="IH28" s="556">
        <f t="shared" si="345"/>
        <v>13786.994375</v>
      </c>
      <c r="II28" s="556">
        <f t="shared" si="345"/>
        <v>13753.991540000001</v>
      </c>
      <c r="IJ28" s="556">
        <f t="shared" si="345"/>
        <v>15559.5165875</v>
      </c>
      <c r="IK28" s="556">
        <f t="shared" si="345"/>
        <v>15897.117499999998</v>
      </c>
      <c r="IL28" s="556">
        <f t="shared" si="345"/>
        <v>16246.589624999999</v>
      </c>
      <c r="IM28" s="556">
        <f t="shared" si="345"/>
        <v>11953.790199999999</v>
      </c>
      <c r="IN28" s="556">
        <f t="shared" si="345"/>
        <v>11369.031100000002</v>
      </c>
      <c r="IO28" s="556">
        <f t="shared" si="345"/>
        <v>11332.972131250001</v>
      </c>
      <c r="IP28" s="556">
        <f t="shared" si="345"/>
        <v>11700.429899999999</v>
      </c>
      <c r="IQ28" s="556">
        <f t="shared" si="345"/>
        <v>12409.643985714287</v>
      </c>
      <c r="IR28" s="556">
        <f t="shared" si="345"/>
        <v>14490.069675000002</v>
      </c>
      <c r="IS28" s="556">
        <f t="shared" si="345"/>
        <v>14794.335300000001</v>
      </c>
      <c r="IT28" s="556">
        <f t="shared" si="345"/>
        <v>16161.359499999999</v>
      </c>
      <c r="IU28" s="556">
        <f t="shared" si="345"/>
        <v>17433.51485</v>
      </c>
      <c r="IV28" s="556">
        <f t="shared" si="345"/>
        <v>18460.932000000001</v>
      </c>
      <c r="IW28" s="556">
        <f t="shared" si="345"/>
        <v>18918.61335</v>
      </c>
      <c r="IX28" s="556">
        <f t="shared" si="345"/>
        <v>17450.794849999998</v>
      </c>
      <c r="IY28" s="556">
        <f t="shared" si="345"/>
        <v>20320.908799999997</v>
      </c>
      <c r="IZ28" s="556">
        <f t="shared" si="345"/>
        <v>24113.8923</v>
      </c>
      <c r="JA28" s="556">
        <f t="shared" si="345"/>
        <v>27993.213250000001</v>
      </c>
      <c r="JB28" s="556">
        <f t="shared" si="345"/>
        <v>30518.821499999998</v>
      </c>
      <c r="JC28" s="556">
        <f t="shared" si="345"/>
        <v>29840.515200000002</v>
      </c>
      <c r="JD28" s="556">
        <f t="shared" si="345"/>
        <v>33757.2739</v>
      </c>
      <c r="JE28" s="556">
        <f t="shared" si="345"/>
        <v>38091.666587500004</v>
      </c>
      <c r="JF28" s="556">
        <f t="shared" si="345"/>
        <v>34393.375437500014</v>
      </c>
      <c r="JG28" s="556">
        <f t="shared" si="345"/>
        <v>32226.504613636367</v>
      </c>
      <c r="JH28" s="556">
        <f t="shared" si="345"/>
        <v>36382.221963636366</v>
      </c>
      <c r="JI28" s="556">
        <f t="shared" si="345"/>
        <v>40878.296999999991</v>
      </c>
      <c r="JJ28" s="556">
        <f t="shared" si="345"/>
        <v>52493.327359999996</v>
      </c>
      <c r="JK28" s="556">
        <f t="shared" si="345"/>
        <v>43970.98520000001</v>
      </c>
      <c r="JL28" s="556">
        <f t="shared" si="345"/>
        <v>45206.383999999991</v>
      </c>
      <c r="JM28" s="556">
        <f t="shared" si="345"/>
        <v>33647.528250000003</v>
      </c>
      <c r="JN28" s="556">
        <f t="shared" si="345"/>
        <v>24926.361538461533</v>
      </c>
      <c r="JO28" s="556">
        <f t="shared" si="345"/>
        <v>23958.358125000002</v>
      </c>
      <c r="JP28" s="556">
        <f t="shared" si="345"/>
        <v>26171.202000000001</v>
      </c>
      <c r="JQ28" s="556">
        <f t="shared" si="345"/>
        <v>28619.763173913045</v>
      </c>
      <c r="JR28" s="556">
        <f t="shared" si="345"/>
        <v>27862.152192307694</v>
      </c>
      <c r="JS28" s="580">
        <f t="shared" si="345"/>
        <v>27654.015999999996</v>
      </c>
      <c r="JT28" s="581">
        <f t="shared" si="345"/>
        <v>32162.138000000003</v>
      </c>
      <c r="JU28" s="556">
        <f t="shared" si="345"/>
        <v>37133.437124999997</v>
      </c>
      <c r="JV28" s="556">
        <f t="shared" si="345"/>
        <v>35969.192760000005</v>
      </c>
      <c r="JW28" s="556">
        <f t="shared" si="345"/>
        <v>30499.030880000002</v>
      </c>
      <c r="JX28" s="556">
        <f t="shared" si="345"/>
        <v>27058.246719999999</v>
      </c>
      <c r="JY28" s="556">
        <f t="shared" si="345"/>
        <v>26521.425285714286</v>
      </c>
      <c r="JZ28" s="556">
        <f t="shared" si="345"/>
        <v>25229.071086956523</v>
      </c>
      <c r="KA28" s="556">
        <f t="shared" si="345"/>
        <v>26845.888100000004</v>
      </c>
      <c r="KB28" s="556">
        <f t="shared" si="345"/>
        <v>31845.897500000003</v>
      </c>
      <c r="KC28" s="556">
        <f t="shared" ref="KC28:KK28" si="346">(KC25*1.6+KC27*0.9)</f>
        <v>35357.235249999998</v>
      </c>
      <c r="KD28" s="556">
        <f t="shared" si="346"/>
        <v>33270.699999999997</v>
      </c>
      <c r="KE28" s="556">
        <f t="shared" si="346"/>
        <v>34253.468800000002</v>
      </c>
      <c r="KF28" s="556">
        <f t="shared" si="346"/>
        <v>35050.436571428574</v>
      </c>
      <c r="KG28" s="556">
        <f t="shared" si="346"/>
        <v>33721.859090909085</v>
      </c>
      <c r="KH28" s="556">
        <f t="shared" si="346"/>
        <v>30179.782263157897</v>
      </c>
      <c r="KI28" s="556">
        <f t="shared" si="346"/>
        <v>26887.528571428575</v>
      </c>
      <c r="KJ28" s="556">
        <f t="shared" si="346"/>
        <v>27626.141</v>
      </c>
      <c r="KK28" s="556">
        <f t="shared" si="346"/>
        <v>28205.51789473684</v>
      </c>
      <c r="KL28" s="605">
        <f t="shared" ref="KL28" si="347">(KL25*1.6+KL27*0.9)</f>
        <v>26668.78170083103</v>
      </c>
    </row>
    <row r="29" spans="1:298">
      <c r="A29" s="578" t="s">
        <v>250</v>
      </c>
      <c r="B29" s="533" t="s">
        <v>249</v>
      </c>
      <c r="C29" s="534" t="s">
        <v>6</v>
      </c>
      <c r="D29" s="558"/>
      <c r="E29" s="552"/>
      <c r="F29" s="552"/>
      <c r="G29" s="552"/>
      <c r="H29" s="552"/>
      <c r="I29" s="552"/>
      <c r="J29" s="552"/>
      <c r="K29" s="552"/>
      <c r="L29" s="552"/>
      <c r="M29" s="552"/>
      <c r="N29" s="552"/>
      <c r="O29" s="552"/>
      <c r="P29" s="552"/>
      <c r="Q29" s="552"/>
      <c r="R29" s="552"/>
      <c r="S29" s="552"/>
      <c r="T29" s="552"/>
      <c r="U29" s="552"/>
      <c r="V29" s="552"/>
      <c r="W29" s="552"/>
      <c r="X29" s="552"/>
      <c r="Y29" s="552"/>
      <c r="Z29" s="552"/>
      <c r="AA29" s="552"/>
      <c r="AB29" s="552"/>
      <c r="AC29" s="552"/>
      <c r="AD29" s="552"/>
      <c r="AE29" s="552"/>
      <c r="AF29" s="552"/>
      <c r="AG29" s="552"/>
      <c r="AH29" s="552"/>
      <c r="AI29" s="552"/>
      <c r="AJ29" s="552"/>
      <c r="AK29" s="552"/>
      <c r="AL29" s="552"/>
      <c r="AM29" s="552"/>
      <c r="AN29" s="552"/>
      <c r="AO29" s="552"/>
      <c r="AP29" s="552"/>
      <c r="AQ29" s="552"/>
      <c r="AR29" s="552"/>
      <c r="AS29" s="552"/>
      <c r="AT29" s="552"/>
      <c r="AU29" s="552"/>
      <c r="AV29" s="552"/>
      <c r="AW29" s="552"/>
      <c r="AX29" s="552"/>
      <c r="AY29" s="552"/>
      <c r="AZ29" s="552"/>
      <c r="BA29" s="552"/>
      <c r="BB29" s="552"/>
      <c r="BC29" s="552"/>
      <c r="BD29" s="552"/>
      <c r="BE29" s="552"/>
      <c r="BF29" s="552"/>
      <c r="BG29" s="552"/>
      <c r="BH29" s="552"/>
      <c r="BI29" s="552"/>
      <c r="BJ29" s="552"/>
      <c r="BK29" s="552"/>
      <c r="BL29" s="552"/>
      <c r="BM29" s="552"/>
      <c r="BN29" s="552"/>
      <c r="BO29" s="552"/>
      <c r="BP29" s="552"/>
      <c r="BQ29" s="552"/>
      <c r="BR29" s="552"/>
      <c r="BS29" s="552"/>
      <c r="BT29" s="552"/>
      <c r="BU29" s="552"/>
      <c r="BV29" s="552"/>
      <c r="BW29" s="583"/>
      <c r="BX29" s="583"/>
      <c r="BY29" s="583"/>
      <c r="BZ29" s="583"/>
      <c r="CA29" s="583"/>
      <c r="CB29" s="583"/>
      <c r="CC29" s="583"/>
      <c r="CD29" s="583"/>
      <c r="CE29" s="583"/>
      <c r="CF29" s="583"/>
      <c r="CG29" s="583"/>
      <c r="CH29" s="583"/>
      <c r="CI29" s="583"/>
      <c r="CJ29" s="583"/>
      <c r="CK29" s="583"/>
      <c r="CL29" s="583"/>
      <c r="CM29" s="583"/>
      <c r="CN29" s="583"/>
      <c r="CO29" s="583"/>
      <c r="CP29" s="583"/>
      <c r="CQ29" s="583"/>
      <c r="CR29" s="583"/>
      <c r="CS29" s="583"/>
      <c r="CT29" s="583"/>
      <c r="CU29" s="583"/>
      <c r="CV29" s="583"/>
      <c r="CW29" s="583"/>
      <c r="CX29" s="583"/>
      <c r="CY29" s="583"/>
      <c r="CZ29" s="583"/>
      <c r="DA29" s="583"/>
      <c r="DB29" s="583"/>
      <c r="DC29" s="583"/>
      <c r="DD29" s="583"/>
      <c r="DE29" s="555"/>
      <c r="DF29" s="555"/>
      <c r="DG29" s="555"/>
      <c r="DH29" s="555"/>
      <c r="DI29" s="555"/>
      <c r="DJ29" s="555"/>
      <c r="DK29" s="555"/>
      <c r="DL29" s="555"/>
      <c r="DM29" s="555"/>
      <c r="DN29" s="555"/>
      <c r="DO29" s="555"/>
      <c r="DP29" s="555"/>
      <c r="DQ29" s="555"/>
      <c r="DR29" s="555"/>
      <c r="DS29" s="555"/>
      <c r="DT29" s="555"/>
      <c r="DU29" s="555"/>
      <c r="DV29" s="555"/>
      <c r="DW29" s="555"/>
      <c r="DX29" s="555"/>
      <c r="DY29" s="555"/>
      <c r="DZ29" s="555"/>
      <c r="EA29" s="555"/>
      <c r="EB29" s="555"/>
      <c r="EC29" s="555"/>
      <c r="ED29" s="555"/>
      <c r="EE29" s="555"/>
      <c r="EF29" s="555"/>
      <c r="EG29" s="555"/>
      <c r="EH29" s="555"/>
      <c r="EI29" s="555"/>
      <c r="EJ29" s="555"/>
      <c r="EK29" s="555"/>
      <c r="EL29" s="555"/>
      <c r="EM29" s="555"/>
      <c r="EN29" s="555"/>
      <c r="EO29" s="555"/>
      <c r="EP29" s="555"/>
      <c r="EQ29" s="555"/>
      <c r="ER29" s="555"/>
      <c r="ES29" s="555"/>
      <c r="ET29" s="555"/>
      <c r="EU29" s="555"/>
      <c r="EV29" s="555"/>
      <c r="EW29" s="555"/>
      <c r="EX29" s="555"/>
      <c r="EY29" s="555"/>
      <c r="EZ29" s="555"/>
      <c r="FA29" s="555"/>
      <c r="FB29" s="555"/>
      <c r="FC29" s="555"/>
      <c r="FD29" s="556">
        <f t="shared" ref="FD29:HO29" si="348">FD30-FD28</f>
        <v>-8587.9920000000002</v>
      </c>
      <c r="FE29" s="556">
        <f t="shared" si="348"/>
        <v>-9237.0138750000006</v>
      </c>
      <c r="FF29" s="556">
        <f t="shared" si="348"/>
        <v>-8916.5951999999997</v>
      </c>
      <c r="FG29" s="556">
        <f t="shared" si="348"/>
        <v>-8303.0103000000017</v>
      </c>
      <c r="FH29" s="556">
        <f t="shared" si="348"/>
        <v>-8167.8062142857143</v>
      </c>
      <c r="FI29" s="556">
        <f t="shared" si="348"/>
        <v>-8178.7114285714306</v>
      </c>
      <c r="FJ29" s="556">
        <f t="shared" si="348"/>
        <v>-8166.375</v>
      </c>
      <c r="FK29" s="556">
        <f t="shared" si="348"/>
        <v>-9135.4252500000002</v>
      </c>
      <c r="FL29" s="556">
        <f t="shared" si="348"/>
        <v>-9739.40625</v>
      </c>
      <c r="FM29" s="556">
        <f t="shared" si="348"/>
        <v>-9315.4035000000003</v>
      </c>
      <c r="FN29" s="556">
        <f t="shared" si="348"/>
        <v>-9063.8136000000013</v>
      </c>
      <c r="FO29" s="556">
        <f t="shared" si="348"/>
        <v>-8567.8677692307683</v>
      </c>
      <c r="FP29" s="556">
        <f t="shared" si="348"/>
        <v>-8289.0102857142847</v>
      </c>
      <c r="FQ29" s="556">
        <f t="shared" si="348"/>
        <v>35251.919999999998</v>
      </c>
      <c r="FR29" s="556">
        <f t="shared" si="348"/>
        <v>36984.439588235298</v>
      </c>
      <c r="FS29" s="556">
        <f t="shared" si="348"/>
        <v>37151.055</v>
      </c>
      <c r="FT29" s="556">
        <f t="shared" si="348"/>
        <v>37034.453999999998</v>
      </c>
      <c r="FU29" s="556">
        <f t="shared" si="348"/>
        <v>35745.982499999998</v>
      </c>
      <c r="FV29" s="556">
        <f t="shared" si="348"/>
        <v>35762.169000000002</v>
      </c>
      <c r="FW29" s="556">
        <f t="shared" si="348"/>
        <v>35619.199090909089</v>
      </c>
      <c r="FX29" s="556">
        <f t="shared" si="348"/>
        <v>35191.061846153847</v>
      </c>
      <c r="FY29" s="556">
        <f t="shared" si="348"/>
        <v>35032.239999999998</v>
      </c>
      <c r="FZ29" s="556">
        <f t="shared" si="348"/>
        <v>34431.042499999996</v>
      </c>
      <c r="GA29" s="556">
        <f t="shared" si="348"/>
        <v>33077.567499999997</v>
      </c>
      <c r="GB29" s="556">
        <f t="shared" si="348"/>
        <v>33203.835999999996</v>
      </c>
      <c r="GC29" s="556">
        <f t="shared" si="348"/>
        <v>31847.472000000002</v>
      </c>
      <c r="GD29" s="556">
        <f t="shared" si="348"/>
        <v>31205.040000000001</v>
      </c>
      <c r="GE29" s="556">
        <f>GE30-GE28</f>
        <v>26272.7</v>
      </c>
      <c r="GF29" s="556">
        <f t="shared" si="348"/>
        <v>26166.52</v>
      </c>
      <c r="GG29" s="556">
        <f t="shared" si="348"/>
        <v>25173.049818181818</v>
      </c>
      <c r="GH29" s="556">
        <f t="shared" si="348"/>
        <v>24508.590181818181</v>
      </c>
      <c r="GI29" s="556">
        <f t="shared" si="348"/>
        <v>24060.676749999999</v>
      </c>
      <c r="GJ29" s="556">
        <f t="shared" si="348"/>
        <v>26190.407374999999</v>
      </c>
      <c r="GK29" s="556">
        <f t="shared" si="348"/>
        <v>27190.411</v>
      </c>
      <c r="GL29" s="556">
        <f t="shared" si="348"/>
        <v>27990.508000000002</v>
      </c>
      <c r="GM29" s="556">
        <f t="shared" si="348"/>
        <v>28216.396000000001</v>
      </c>
      <c r="GN29" s="556">
        <f t="shared" si="348"/>
        <v>26091.407031250001</v>
      </c>
      <c r="GO29" s="556">
        <f t="shared" si="348"/>
        <v>25927.443500000001</v>
      </c>
      <c r="GP29" s="556">
        <f t="shared" si="348"/>
        <v>28733.523000000005</v>
      </c>
      <c r="GQ29" s="556">
        <f t="shared" si="348"/>
        <v>28840.590038461545</v>
      </c>
      <c r="GR29" s="556">
        <f t="shared" si="348"/>
        <v>29055.716909090908</v>
      </c>
      <c r="GS29" s="556">
        <f t="shared" si="348"/>
        <v>28795.111428571428</v>
      </c>
      <c r="GT29" s="556">
        <f t="shared" si="348"/>
        <v>27383.166000000001</v>
      </c>
      <c r="GU29" s="556">
        <f t="shared" si="348"/>
        <v>26717.342363636366</v>
      </c>
      <c r="GV29" s="556">
        <f t="shared" si="348"/>
        <v>24196.542799999999</v>
      </c>
      <c r="GW29" s="556">
        <f t="shared" si="348"/>
        <v>22550.79</v>
      </c>
      <c r="GX29" s="556">
        <f t="shared" si="348"/>
        <v>19082.755422727278</v>
      </c>
      <c r="GY29" s="556">
        <f t="shared" si="348"/>
        <v>24224.508999999998</v>
      </c>
      <c r="GZ29" s="556">
        <f t="shared" si="348"/>
        <v>29865.779199999997</v>
      </c>
      <c r="HA29" s="556">
        <f t="shared" si="348"/>
        <v>29499.057199999999</v>
      </c>
      <c r="HB29" s="556">
        <f t="shared" si="348"/>
        <v>27990.151679999999</v>
      </c>
      <c r="HC29" s="556">
        <f t="shared" si="348"/>
        <v>23087.695485714285</v>
      </c>
      <c r="HD29" s="556">
        <f t="shared" si="348"/>
        <v>26371.366999999998</v>
      </c>
      <c r="HE29" s="556">
        <f t="shared" si="348"/>
        <v>28045.374499999998</v>
      </c>
      <c r="HF29" s="556">
        <f t="shared" si="348"/>
        <v>23489.303175000001</v>
      </c>
      <c r="HG29" s="556">
        <f t="shared" si="348"/>
        <v>23860.244350000001</v>
      </c>
      <c r="HH29" s="556">
        <f t="shared" si="348"/>
        <v>23244.984200000003</v>
      </c>
      <c r="HI29" s="556">
        <f t="shared" si="348"/>
        <v>23772.457600000002</v>
      </c>
      <c r="HJ29" s="556">
        <f t="shared" si="348"/>
        <v>24270.881999999998</v>
      </c>
      <c r="HK29" s="556">
        <f t="shared" si="348"/>
        <v>22466.7628</v>
      </c>
      <c r="HL29" s="556">
        <f t="shared" si="348"/>
        <v>23580.48056363636</v>
      </c>
      <c r="HM29" s="556">
        <f t="shared" si="348"/>
        <v>25410.872078571425</v>
      </c>
      <c r="HN29" s="556">
        <f t="shared" si="348"/>
        <v>26723.84476</v>
      </c>
      <c r="HO29" s="556">
        <f t="shared" si="348"/>
        <v>28321.417000000001</v>
      </c>
      <c r="HP29" s="556">
        <f t="shared" ref="HP29:KA29" si="349">HP30-HP28</f>
        <v>28906.246028571426</v>
      </c>
      <c r="HQ29" s="556">
        <f t="shared" si="349"/>
        <v>28069.253069999999</v>
      </c>
      <c r="HR29" s="556">
        <f t="shared" si="349"/>
        <v>27264.475630000001</v>
      </c>
      <c r="HS29" s="556">
        <f t="shared" si="349"/>
        <v>27094.625124999999</v>
      </c>
      <c r="HT29" s="556">
        <f t="shared" si="349"/>
        <v>25919.32647</v>
      </c>
      <c r="HU29" s="556">
        <f t="shared" si="349"/>
        <v>25761.92214285714</v>
      </c>
      <c r="HV29" s="556">
        <f t="shared" si="349"/>
        <v>25022.362357142854</v>
      </c>
      <c r="HW29" s="556">
        <f t="shared" si="349"/>
        <v>22647.57618461538</v>
      </c>
      <c r="HX29" s="556">
        <f>HX30-HX28</f>
        <v>23927.276803571454</v>
      </c>
      <c r="HY29" s="556">
        <f t="shared" si="349"/>
        <v>22851.965390000001</v>
      </c>
      <c r="HZ29" s="556">
        <f t="shared" si="349"/>
        <v>23801.806621052634</v>
      </c>
      <c r="IA29" s="556">
        <f t="shared" si="349"/>
        <v>24458.923068421049</v>
      </c>
      <c r="IB29" s="556">
        <f t="shared" si="349"/>
        <v>22859.704271428574</v>
      </c>
      <c r="IC29" s="556">
        <f t="shared" si="349"/>
        <v>22868.051266666665</v>
      </c>
      <c r="ID29" s="556">
        <f t="shared" si="349"/>
        <v>21698.10368</v>
      </c>
      <c r="IE29" s="556">
        <f t="shared" si="349"/>
        <v>21351.966874999998</v>
      </c>
      <c r="IF29" s="556">
        <f t="shared" si="349"/>
        <v>21069.282999999999</v>
      </c>
      <c r="IG29" s="556">
        <f t="shared" si="349"/>
        <v>19622.118399999999</v>
      </c>
      <c r="IH29" s="556">
        <f t="shared" si="349"/>
        <v>21325.505624999998</v>
      </c>
      <c r="II29" s="556">
        <f t="shared" si="349"/>
        <v>22558.508459999997</v>
      </c>
      <c r="IJ29" s="556">
        <f t="shared" si="349"/>
        <v>22770.483412499998</v>
      </c>
      <c r="IK29" s="556">
        <f t="shared" si="349"/>
        <v>22477.8825</v>
      </c>
      <c r="IL29" s="556">
        <f t="shared" si="349"/>
        <v>21620.077041666664</v>
      </c>
      <c r="IM29" s="556">
        <f t="shared" si="349"/>
        <v>25912.876466666665</v>
      </c>
      <c r="IN29" s="556">
        <f t="shared" si="349"/>
        <v>25730.9689</v>
      </c>
      <c r="IO29" s="556">
        <f t="shared" si="349"/>
        <v>24942.027868749999</v>
      </c>
      <c r="IP29" s="556">
        <f t="shared" si="349"/>
        <v>24599.570100000001</v>
      </c>
      <c r="IQ29" s="556">
        <f t="shared" si="349"/>
        <v>27402.856014285713</v>
      </c>
      <c r="IR29" s="556">
        <f t="shared" si="349"/>
        <v>27222.430324999998</v>
      </c>
      <c r="IS29" s="556">
        <f t="shared" si="349"/>
        <v>28905.664700000001</v>
      </c>
      <c r="IT29" s="556">
        <f t="shared" si="349"/>
        <v>29713.640500000001</v>
      </c>
      <c r="IU29" s="556">
        <f t="shared" si="349"/>
        <v>35966.48515</v>
      </c>
      <c r="IV29" s="556">
        <f t="shared" si="349"/>
        <v>38101.567999999999</v>
      </c>
      <c r="IW29" s="556">
        <f t="shared" si="349"/>
        <v>33543.88665</v>
      </c>
      <c r="IX29" s="556">
        <f t="shared" si="349"/>
        <v>36033.705150000002</v>
      </c>
      <c r="IY29" s="556">
        <f t="shared" si="349"/>
        <v>39812.2912</v>
      </c>
      <c r="IZ29" s="556">
        <f t="shared" si="349"/>
        <v>41011.1077</v>
      </c>
      <c r="JA29" s="556">
        <f t="shared" si="349"/>
        <v>38394.286749999999</v>
      </c>
      <c r="JB29" s="556">
        <f t="shared" si="349"/>
        <v>32871.178500000002</v>
      </c>
      <c r="JC29" s="556">
        <f t="shared" si="349"/>
        <v>34484.484799999998</v>
      </c>
      <c r="JD29" s="556">
        <f t="shared" si="349"/>
        <v>29662.7261</v>
      </c>
      <c r="JE29" s="556">
        <f t="shared" si="349"/>
        <v>30283.333412499996</v>
      </c>
      <c r="JF29" s="556">
        <f t="shared" si="349"/>
        <v>34031.624562499986</v>
      </c>
      <c r="JG29" s="556">
        <f t="shared" si="349"/>
        <v>31813.495386363633</v>
      </c>
      <c r="JH29" s="556">
        <f t="shared" si="349"/>
        <v>26767.778036363634</v>
      </c>
      <c r="JI29" s="556">
        <f t="shared" si="349"/>
        <v>23721.703000000009</v>
      </c>
      <c r="JJ29" s="556">
        <f t="shared" si="349"/>
        <v>19586.672640000004</v>
      </c>
      <c r="JK29" s="556">
        <f t="shared" si="349"/>
        <v>30129.01479999999</v>
      </c>
      <c r="JL29" s="556">
        <f t="shared" si="349"/>
        <v>23968.616000000009</v>
      </c>
      <c r="JM29" s="556">
        <f t="shared" si="349"/>
        <v>27072.471749999997</v>
      </c>
      <c r="JN29" s="556">
        <f t="shared" si="349"/>
        <v>33273.638461538467</v>
      </c>
      <c r="JO29" s="556">
        <f t="shared" si="349"/>
        <v>32016.641874999998</v>
      </c>
      <c r="JP29" s="556">
        <f t="shared" si="349"/>
        <v>28828.797999999999</v>
      </c>
      <c r="JQ29" s="556">
        <f t="shared" si="349"/>
        <v>27730.236826086955</v>
      </c>
      <c r="JR29" s="556">
        <f t="shared" si="349"/>
        <v>27112.847807692306</v>
      </c>
      <c r="JS29" s="580">
        <f t="shared" si="349"/>
        <v>26305.984000000004</v>
      </c>
      <c r="JT29" s="581">
        <f t="shared" si="349"/>
        <v>23912.861999999997</v>
      </c>
      <c r="JU29" s="556">
        <f t="shared" si="349"/>
        <v>21941.562875000003</v>
      </c>
      <c r="JV29" s="556">
        <f t="shared" si="349"/>
        <v>23230.807239999995</v>
      </c>
      <c r="JW29" s="556">
        <f t="shared" si="349"/>
        <v>28913.469119999998</v>
      </c>
      <c r="JX29" s="556">
        <f t="shared" si="349"/>
        <v>31129.253280000001</v>
      </c>
      <c r="JY29" s="556">
        <f t="shared" si="349"/>
        <v>29568.574714285714</v>
      </c>
      <c r="JZ29" s="556">
        <f t="shared" si="349"/>
        <v>30183.428913043477</v>
      </c>
      <c r="KA29" s="556">
        <f t="shared" si="349"/>
        <v>29104.111899999996</v>
      </c>
      <c r="KB29" s="556">
        <f t="shared" ref="KB29:KK29" si="350">KB30-KB28</f>
        <v>26070.769166666661</v>
      </c>
      <c r="KC29" s="556">
        <f t="shared" si="350"/>
        <v>22952.764750000002</v>
      </c>
      <c r="KD29" s="556">
        <f t="shared" si="350"/>
        <v>23469.300000000003</v>
      </c>
      <c r="KE29" s="556">
        <f t="shared" si="350"/>
        <v>22209.031199999998</v>
      </c>
      <c r="KF29" s="556">
        <f t="shared" si="350"/>
        <v>20124.563428571426</v>
      </c>
      <c r="KG29" s="556">
        <f t="shared" si="350"/>
        <v>19958.140909090915</v>
      </c>
      <c r="KH29" s="556">
        <f t="shared" si="350"/>
        <v>22282.717736842103</v>
      </c>
      <c r="KI29" s="556">
        <f t="shared" si="350"/>
        <v>25787.471428571425</v>
      </c>
      <c r="KJ29" s="556">
        <f t="shared" si="350"/>
        <v>26373.859</v>
      </c>
      <c r="KK29" s="556">
        <f t="shared" si="350"/>
        <v>25606.98210526316</v>
      </c>
      <c r="KL29" s="605">
        <f t="shared" ref="KL29" si="351">KL30-KL28</f>
        <v>25756.21829916897</v>
      </c>
    </row>
    <row r="30" spans="1:298">
      <c r="A30" s="497" t="s">
        <v>206</v>
      </c>
      <c r="B30" s="515" t="s">
        <v>248</v>
      </c>
      <c r="C30" s="20" t="s">
        <v>6</v>
      </c>
      <c r="D30" s="494"/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/>
      <c r="Q30" s="456"/>
      <c r="R30" s="456"/>
      <c r="S30" s="456"/>
      <c r="T30" s="456"/>
      <c r="U30" s="45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471"/>
      <c r="DF30" s="471"/>
      <c r="DG30" s="471"/>
      <c r="DH30" s="471"/>
      <c r="DI30" s="471"/>
      <c r="DJ30" s="471"/>
      <c r="DK30" s="471"/>
      <c r="DL30" s="471"/>
      <c r="DM30" s="471"/>
      <c r="DN30" s="471"/>
      <c r="DO30" s="471"/>
      <c r="DP30" s="471"/>
      <c r="DQ30" s="471"/>
      <c r="DR30" s="471"/>
      <c r="DS30" s="471"/>
      <c r="DT30" s="471"/>
      <c r="DU30" s="471"/>
      <c r="DV30" s="471"/>
      <c r="DW30" s="471"/>
      <c r="DX30" s="471"/>
      <c r="DY30" s="471"/>
      <c r="DZ30" s="471"/>
      <c r="EA30" s="471"/>
      <c r="EB30" s="471"/>
      <c r="EC30" s="471"/>
      <c r="ED30" s="471"/>
      <c r="EE30" s="471"/>
      <c r="EF30" s="471"/>
      <c r="EG30" s="471"/>
      <c r="EH30" s="471"/>
      <c r="EI30" s="471"/>
      <c r="EJ30" s="471"/>
      <c r="EK30" s="471"/>
      <c r="EL30" s="471"/>
      <c r="EM30" s="471"/>
      <c r="EN30" s="471"/>
      <c r="EO30" s="471"/>
      <c r="EP30" s="471"/>
      <c r="EQ30" s="471"/>
      <c r="ER30" s="471"/>
      <c r="ES30" s="471"/>
      <c r="ET30" s="471"/>
      <c r="EU30" s="471"/>
      <c r="EV30" s="471"/>
      <c r="EW30" s="471"/>
      <c r="EX30" s="471"/>
      <c r="EY30" s="471"/>
      <c r="EZ30" s="471"/>
      <c r="FA30" s="471"/>
      <c r="FB30" s="471"/>
      <c r="FC30" s="471"/>
      <c r="FD30" s="471"/>
      <c r="FE30" s="471"/>
      <c r="FF30" s="471"/>
      <c r="FG30" s="471"/>
      <c r="FH30" s="471"/>
      <c r="FI30" s="471"/>
      <c r="FJ30" s="471"/>
      <c r="FK30" s="471"/>
      <c r="FL30" s="471"/>
      <c r="FM30" s="471"/>
      <c r="FN30" s="471"/>
      <c r="FO30" s="471"/>
      <c r="FP30" s="471"/>
      <c r="FQ30" s="471">
        <v>43200</v>
      </c>
      <c r="FR30" s="489">
        <v>44100</v>
      </c>
      <c r="FS30" s="489">
        <v>44100</v>
      </c>
      <c r="FT30" s="489">
        <v>43950</v>
      </c>
      <c r="FU30" s="471">
        <v>42600</v>
      </c>
      <c r="FV30" s="471">
        <v>42600</v>
      </c>
      <c r="FW30" s="471">
        <v>42600</v>
      </c>
      <c r="FX30" s="471">
        <v>42160</v>
      </c>
      <c r="FY30" s="471">
        <v>42025</v>
      </c>
      <c r="FZ30" s="471">
        <v>41525</v>
      </c>
      <c r="GA30" s="471">
        <v>40120</v>
      </c>
      <c r="GB30" s="471">
        <v>39850</v>
      </c>
      <c r="GC30" s="471">
        <v>38250</v>
      </c>
      <c r="GD30" s="484">
        <v>37500</v>
      </c>
      <c r="GE30" s="471">
        <v>36750</v>
      </c>
      <c r="GF30" s="471">
        <v>35900</v>
      </c>
      <c r="GG30" s="471">
        <v>35150</v>
      </c>
      <c r="GH30" s="471">
        <v>33937.5</v>
      </c>
      <c r="GI30" s="471">
        <v>33000</v>
      </c>
      <c r="GJ30" s="471">
        <v>32875</v>
      </c>
      <c r="GK30" s="471">
        <v>33437.5</v>
      </c>
      <c r="GL30" s="471">
        <v>33400</v>
      </c>
      <c r="GM30" s="471">
        <v>33187.5</v>
      </c>
      <c r="GN30" s="484">
        <v>31125</v>
      </c>
      <c r="GO30" s="471">
        <v>31041.6675</v>
      </c>
      <c r="GP30" s="471">
        <v>34471.666000000005</v>
      </c>
      <c r="GQ30" s="471">
        <v>35333.332500000004</v>
      </c>
      <c r="GR30" s="471">
        <v>35400</v>
      </c>
      <c r="GS30" s="471">
        <v>34937.5</v>
      </c>
      <c r="GT30" s="471">
        <v>33875</v>
      </c>
      <c r="GU30" s="471">
        <v>34350</v>
      </c>
      <c r="GV30" s="471">
        <v>36968.75</v>
      </c>
      <c r="GW30" s="471">
        <v>38150</v>
      </c>
      <c r="GX30" s="471">
        <v>38850</v>
      </c>
      <c r="GY30" s="471">
        <v>42150</v>
      </c>
      <c r="GZ30" s="471">
        <v>44000</v>
      </c>
      <c r="HA30" s="471">
        <v>41837.5</v>
      </c>
      <c r="HB30" s="471">
        <v>41000</v>
      </c>
      <c r="HC30" s="471">
        <v>41000</v>
      </c>
      <c r="HD30" s="471">
        <v>40400</v>
      </c>
      <c r="HE30" s="471">
        <v>39000</v>
      </c>
      <c r="HF30" s="471">
        <v>35125</v>
      </c>
      <c r="HG30" s="471">
        <v>37600</v>
      </c>
      <c r="HH30" s="471">
        <v>38625</v>
      </c>
      <c r="HI30" s="471">
        <v>38000</v>
      </c>
      <c r="HJ30" s="471">
        <v>38750</v>
      </c>
      <c r="HK30" s="471">
        <v>40560</v>
      </c>
      <c r="HL30" s="471">
        <v>43375</v>
      </c>
      <c r="HM30" s="471">
        <v>44625</v>
      </c>
      <c r="HN30" s="471">
        <v>45375</v>
      </c>
      <c r="HO30" s="471">
        <v>45200</v>
      </c>
      <c r="HP30" s="471">
        <v>46000</v>
      </c>
      <c r="HQ30" s="471">
        <v>46200</v>
      </c>
      <c r="HR30" s="471">
        <v>45325</v>
      </c>
      <c r="HS30" s="471">
        <v>45250</v>
      </c>
      <c r="HT30" s="471">
        <v>46500</v>
      </c>
      <c r="HU30" s="471">
        <v>47800</v>
      </c>
      <c r="HV30" s="471">
        <v>46750</v>
      </c>
      <c r="HW30" s="471">
        <v>43750</v>
      </c>
      <c r="HX30" s="462">
        <v>41875</v>
      </c>
      <c r="HY30" s="462">
        <v>41750</v>
      </c>
      <c r="HZ30" s="462">
        <v>42620</v>
      </c>
      <c r="IA30" s="462">
        <v>42500</v>
      </c>
      <c r="IB30" s="462">
        <v>41375</v>
      </c>
      <c r="IC30" s="462">
        <v>40916.666666666664</v>
      </c>
      <c r="ID30" s="462">
        <v>38925</v>
      </c>
      <c r="IE30" s="462">
        <v>37030</v>
      </c>
      <c r="IF30" s="462">
        <v>35725</v>
      </c>
      <c r="IG30" s="462">
        <v>34450</v>
      </c>
      <c r="IH30" s="462">
        <v>35112.5</v>
      </c>
      <c r="II30" s="462">
        <v>36312.5</v>
      </c>
      <c r="IJ30" s="462">
        <v>38330</v>
      </c>
      <c r="IK30" s="462">
        <v>38375</v>
      </c>
      <c r="IL30" s="462">
        <v>37866.666666666664</v>
      </c>
      <c r="IM30" s="462">
        <v>37866.666666666664</v>
      </c>
      <c r="IN30" s="462">
        <v>37100</v>
      </c>
      <c r="IO30" s="462">
        <v>36275</v>
      </c>
      <c r="IP30" s="462">
        <v>36300</v>
      </c>
      <c r="IQ30" s="462">
        <v>39812.5</v>
      </c>
      <c r="IR30" s="462">
        <v>41712.5</v>
      </c>
      <c r="IS30" s="462">
        <v>43700</v>
      </c>
      <c r="IT30" s="462">
        <v>45875</v>
      </c>
      <c r="IU30" s="462">
        <v>53400</v>
      </c>
      <c r="IV30" s="462">
        <v>56562.5</v>
      </c>
      <c r="IW30" s="462">
        <v>52462.5</v>
      </c>
      <c r="IX30" s="462">
        <v>53484.5</v>
      </c>
      <c r="IY30" s="462">
        <v>60133.2</v>
      </c>
      <c r="IZ30" s="462">
        <v>65125</v>
      </c>
      <c r="JA30" s="462">
        <v>66387.5</v>
      </c>
      <c r="JB30" s="462">
        <v>63390</v>
      </c>
      <c r="JC30" s="462">
        <v>64325</v>
      </c>
      <c r="JD30" s="462">
        <v>63420</v>
      </c>
      <c r="JE30" s="462">
        <v>68375</v>
      </c>
      <c r="JF30" s="462">
        <v>68425</v>
      </c>
      <c r="JG30" s="462">
        <v>64040</v>
      </c>
      <c r="JH30" s="462">
        <v>63150</v>
      </c>
      <c r="JI30" s="462">
        <v>64600</v>
      </c>
      <c r="JJ30" s="462">
        <v>72080</v>
      </c>
      <c r="JK30" s="462">
        <v>74100</v>
      </c>
      <c r="JL30" s="462">
        <v>69175</v>
      </c>
      <c r="JM30" s="462">
        <v>60720</v>
      </c>
      <c r="JN30" s="462">
        <v>58200</v>
      </c>
      <c r="JO30" s="462">
        <v>55975</v>
      </c>
      <c r="JP30" s="462">
        <v>55000</v>
      </c>
      <c r="JQ30" s="462">
        <v>56350</v>
      </c>
      <c r="JR30" s="462">
        <v>54975</v>
      </c>
      <c r="JS30" s="495">
        <v>53960</v>
      </c>
      <c r="JT30" s="496">
        <v>56075</v>
      </c>
      <c r="JU30" s="462">
        <v>59075</v>
      </c>
      <c r="JV30" s="462">
        <v>59200</v>
      </c>
      <c r="JW30" s="462">
        <v>59412.5</v>
      </c>
      <c r="JX30" s="462">
        <v>58187.5</v>
      </c>
      <c r="JY30" s="462">
        <v>56090</v>
      </c>
      <c r="JZ30" s="462">
        <v>55412.5</v>
      </c>
      <c r="KA30" s="462">
        <v>55950</v>
      </c>
      <c r="KB30" s="462">
        <v>57916.666666666664</v>
      </c>
      <c r="KC30" s="462">
        <v>58310</v>
      </c>
      <c r="KD30" s="462">
        <v>56740</v>
      </c>
      <c r="KE30" s="462">
        <v>56462.5</v>
      </c>
      <c r="KF30" s="462">
        <v>55175</v>
      </c>
      <c r="KG30" s="462">
        <v>53680</v>
      </c>
      <c r="KH30" s="462">
        <v>52462.5</v>
      </c>
      <c r="KI30" s="462">
        <v>52675</v>
      </c>
      <c r="KJ30" s="462">
        <v>54000</v>
      </c>
      <c r="KK30" s="462">
        <v>53812.5</v>
      </c>
      <c r="KL30" s="488">
        <v>52425</v>
      </c>
    </row>
    <row r="31" spans="1:298">
      <c r="A31" s="584" t="s">
        <v>4</v>
      </c>
      <c r="B31" s="585" t="s">
        <v>171</v>
      </c>
      <c r="C31" s="586" t="s">
        <v>5</v>
      </c>
      <c r="D31" s="587"/>
      <c r="E31" s="555"/>
      <c r="F31" s="555"/>
      <c r="G31" s="555"/>
      <c r="H31" s="555"/>
      <c r="I31" s="555"/>
      <c r="J31" s="555"/>
      <c r="K31" s="555"/>
      <c r="L31" s="555"/>
      <c r="M31" s="555"/>
      <c r="N31" s="555"/>
      <c r="O31" s="555"/>
      <c r="P31" s="555"/>
      <c r="Q31" s="555"/>
      <c r="R31" s="555"/>
      <c r="S31" s="555"/>
      <c r="T31" s="555"/>
      <c r="U31" s="555"/>
      <c r="V31" s="555"/>
      <c r="W31" s="555"/>
      <c r="X31" s="555"/>
      <c r="Y31" s="555"/>
      <c r="Z31" s="555"/>
      <c r="AA31" s="555"/>
      <c r="AB31" s="555"/>
      <c r="AC31" s="555"/>
      <c r="AD31" s="555"/>
      <c r="AE31" s="555"/>
      <c r="AF31" s="555"/>
      <c r="AG31" s="555"/>
      <c r="AH31" s="555"/>
      <c r="AI31" s="555"/>
      <c r="AJ31" s="555"/>
      <c r="AK31" s="555"/>
      <c r="AL31" s="555"/>
      <c r="AM31" s="555"/>
      <c r="AN31" s="555"/>
      <c r="AO31" s="555"/>
      <c r="AP31" s="555"/>
      <c r="AQ31" s="555"/>
      <c r="AR31" s="555"/>
      <c r="AS31" s="555"/>
      <c r="AT31" s="555"/>
      <c r="AU31" s="555"/>
      <c r="AV31" s="555"/>
      <c r="AW31" s="555"/>
      <c r="AX31" s="555"/>
      <c r="AY31" s="555"/>
      <c r="AZ31" s="555"/>
      <c r="BA31" s="555"/>
      <c r="BB31" s="555"/>
      <c r="BC31" s="555"/>
      <c r="BD31" s="555"/>
      <c r="BE31" s="555"/>
      <c r="BF31" s="555"/>
      <c r="BG31" s="555"/>
      <c r="BH31" s="555"/>
      <c r="BI31" s="555"/>
      <c r="BJ31" s="555"/>
      <c r="BK31" s="555"/>
      <c r="BL31" s="555"/>
      <c r="BM31" s="555"/>
      <c r="BN31" s="555"/>
      <c r="BO31" s="555"/>
      <c r="BP31" s="555"/>
      <c r="BQ31" s="555"/>
      <c r="BR31" s="555"/>
      <c r="BS31" s="555"/>
      <c r="BT31" s="555"/>
      <c r="BU31" s="555"/>
      <c r="BV31" s="555"/>
      <c r="BW31" s="556">
        <f>BW22</f>
        <v>45.65</v>
      </c>
      <c r="BX31" s="556"/>
      <c r="BY31" s="556"/>
      <c r="BZ31" s="556"/>
      <c r="CA31" s="556"/>
      <c r="CB31" s="556"/>
      <c r="CC31" s="556"/>
      <c r="CD31" s="556"/>
      <c r="CE31" s="556"/>
      <c r="CF31" s="556"/>
      <c r="CG31" s="556"/>
      <c r="CH31" s="556"/>
      <c r="CI31" s="556"/>
      <c r="CJ31" s="556"/>
      <c r="CK31" s="556"/>
      <c r="CL31" s="556"/>
      <c r="CM31" s="556"/>
      <c r="CN31" s="556"/>
      <c r="CO31" s="556"/>
      <c r="CP31" s="556"/>
      <c r="CQ31" s="556"/>
      <c r="CR31" s="556"/>
      <c r="CS31" s="556"/>
      <c r="CT31" s="556"/>
      <c r="CU31" s="556"/>
      <c r="CV31" s="556"/>
      <c r="CW31" s="556"/>
      <c r="CX31" s="556"/>
      <c r="CY31" s="556"/>
      <c r="CZ31" s="556"/>
      <c r="DA31" s="556"/>
      <c r="DB31" s="556"/>
      <c r="DC31" s="556"/>
      <c r="DD31" s="556"/>
      <c r="DE31" s="555"/>
      <c r="DF31" s="555"/>
      <c r="DG31" s="555"/>
      <c r="DH31" s="555"/>
      <c r="DI31" s="555"/>
      <c r="DJ31" s="555"/>
      <c r="DK31" s="555"/>
      <c r="DL31" s="555"/>
      <c r="DM31" s="555"/>
      <c r="DN31" s="555"/>
      <c r="DO31" s="555"/>
      <c r="DP31" s="555"/>
      <c r="DQ31" s="555"/>
      <c r="DR31" s="555"/>
      <c r="DS31" s="555"/>
      <c r="DT31" s="555"/>
      <c r="DU31" s="555"/>
      <c r="DV31" s="555"/>
      <c r="DW31" s="555"/>
      <c r="DX31" s="555"/>
      <c r="DY31" s="555"/>
      <c r="DZ31" s="555"/>
      <c r="EA31" s="555"/>
      <c r="EB31" s="555"/>
      <c r="EC31" s="555"/>
      <c r="ED31" s="555"/>
      <c r="EE31" s="555"/>
      <c r="EF31" s="555"/>
      <c r="EG31" s="555"/>
      <c r="EH31" s="555"/>
      <c r="EI31" s="555"/>
      <c r="EJ31" s="555"/>
      <c r="EK31" s="555"/>
      <c r="EL31" s="555"/>
      <c r="EM31" s="555"/>
      <c r="EN31" s="555"/>
      <c r="EO31" s="555"/>
      <c r="EP31" s="555"/>
      <c r="EQ31" s="555"/>
      <c r="ER31" s="555"/>
      <c r="ES31" s="555"/>
      <c r="ET31" s="555"/>
      <c r="EU31" s="555"/>
      <c r="EV31" s="555"/>
      <c r="EW31" s="555"/>
      <c r="EX31" s="555"/>
      <c r="EY31" s="555"/>
      <c r="EZ31" s="555"/>
      <c r="FA31" s="555"/>
      <c r="FB31" s="555"/>
      <c r="FC31" s="555"/>
      <c r="FD31" s="588">
        <f>FD22</f>
        <v>54.32</v>
      </c>
      <c r="FE31" s="588">
        <f t="shared" ref="FE31:HP31" si="352">FE22</f>
        <v>53.77</v>
      </c>
      <c r="FF31" s="588">
        <f t="shared" si="352"/>
        <v>54.4</v>
      </c>
      <c r="FG31" s="588">
        <f t="shared" si="352"/>
        <v>54.38</v>
      </c>
      <c r="FH31" s="588">
        <f t="shared" si="352"/>
        <v>55.01</v>
      </c>
      <c r="FI31" s="588">
        <f t="shared" si="352"/>
        <v>58.4</v>
      </c>
      <c r="FJ31" s="588">
        <f t="shared" si="352"/>
        <v>59.78</v>
      </c>
      <c r="FK31" s="588">
        <f t="shared" si="352"/>
        <v>63.21</v>
      </c>
      <c r="FL31" s="588">
        <f t="shared" si="352"/>
        <v>63.75</v>
      </c>
      <c r="FM31" s="588">
        <f t="shared" si="352"/>
        <v>61.62</v>
      </c>
      <c r="FN31" s="588">
        <f t="shared" si="352"/>
        <v>62.63</v>
      </c>
      <c r="FO31" s="588">
        <f t="shared" si="352"/>
        <v>61.91</v>
      </c>
      <c r="FP31" s="588">
        <f t="shared" si="352"/>
        <v>62.08</v>
      </c>
      <c r="FQ31" s="588">
        <f t="shared" si="352"/>
        <v>62.25</v>
      </c>
      <c r="FR31" s="588">
        <f t="shared" si="352"/>
        <v>61.01</v>
      </c>
      <c r="FS31" s="588">
        <f t="shared" si="352"/>
        <v>60.36</v>
      </c>
      <c r="FT31" s="588">
        <f t="shared" si="352"/>
        <v>59.31</v>
      </c>
      <c r="FU31" s="588">
        <f t="shared" si="352"/>
        <v>59.73</v>
      </c>
      <c r="FV31" s="588">
        <f t="shared" si="352"/>
        <v>60.06</v>
      </c>
      <c r="FW31" s="588">
        <f t="shared" si="352"/>
        <v>60.9</v>
      </c>
      <c r="FX31" s="588">
        <f t="shared" si="352"/>
        <v>60.86</v>
      </c>
      <c r="FY31" s="588">
        <f t="shared" si="352"/>
        <v>61.34</v>
      </c>
      <c r="FZ31" s="588">
        <f t="shared" si="352"/>
        <v>61.7</v>
      </c>
      <c r="GA31" s="588">
        <f t="shared" si="352"/>
        <v>62.75</v>
      </c>
      <c r="GB31" s="588">
        <f t="shared" si="352"/>
        <v>62.23</v>
      </c>
      <c r="GC31" s="588">
        <f t="shared" si="352"/>
        <v>62.04</v>
      </c>
      <c r="GD31" s="588">
        <f t="shared" si="352"/>
        <v>62.45</v>
      </c>
      <c r="GE31" s="588">
        <f t="shared" si="352"/>
        <v>62.75</v>
      </c>
      <c r="GF31" s="588">
        <f t="shared" si="352"/>
        <v>63.8</v>
      </c>
      <c r="GG31" s="588">
        <f t="shared" si="352"/>
        <v>63.86</v>
      </c>
      <c r="GH31" s="588">
        <f t="shared" si="352"/>
        <v>63.64</v>
      </c>
      <c r="GI31" s="588">
        <f t="shared" si="352"/>
        <v>65.069999999999993</v>
      </c>
      <c r="GJ31" s="588">
        <f t="shared" si="352"/>
        <v>66.22</v>
      </c>
      <c r="GK31" s="588">
        <f t="shared" si="352"/>
        <v>65.06</v>
      </c>
      <c r="GL31" s="588">
        <f t="shared" si="352"/>
        <v>66.12</v>
      </c>
      <c r="GM31" s="588">
        <f t="shared" si="352"/>
        <v>66.599999999999994</v>
      </c>
      <c r="GN31" s="588">
        <f t="shared" si="352"/>
        <v>67.25</v>
      </c>
      <c r="GO31" s="588">
        <f t="shared" si="352"/>
        <v>68.239999999999995</v>
      </c>
      <c r="GP31" s="588">
        <f t="shared" si="352"/>
        <v>67.02</v>
      </c>
      <c r="GQ31" s="588">
        <f t="shared" si="352"/>
        <v>66.47</v>
      </c>
      <c r="GR31" s="588">
        <f t="shared" si="352"/>
        <v>66.91</v>
      </c>
      <c r="GS31" s="588">
        <f t="shared" si="352"/>
        <v>67.3</v>
      </c>
      <c r="GT31" s="588">
        <f t="shared" si="352"/>
        <v>67.209999999999994</v>
      </c>
      <c r="GU31" s="588">
        <f t="shared" si="352"/>
        <v>66.94</v>
      </c>
      <c r="GV31" s="588">
        <f t="shared" si="352"/>
        <v>66.739999999999995</v>
      </c>
      <c r="GW31" s="588">
        <f t="shared" si="352"/>
        <v>66.75</v>
      </c>
      <c r="GX31" s="588">
        <f t="shared" si="352"/>
        <v>67.63</v>
      </c>
      <c r="GY31" s="588">
        <f t="shared" si="352"/>
        <v>67.900000000000006</v>
      </c>
      <c r="GZ31" s="588">
        <f t="shared" si="352"/>
        <v>68.08</v>
      </c>
      <c r="HA31" s="588">
        <f t="shared" si="352"/>
        <v>67.08</v>
      </c>
      <c r="HB31" s="588">
        <f t="shared" si="352"/>
        <v>65.92</v>
      </c>
      <c r="HC31" s="588">
        <f t="shared" si="352"/>
        <v>64.510000000000005</v>
      </c>
      <c r="HD31" s="588">
        <f t="shared" si="352"/>
        <v>64.42</v>
      </c>
      <c r="HE31" s="588">
        <f t="shared" si="352"/>
        <v>64.44</v>
      </c>
      <c r="HF31" s="588">
        <f t="shared" si="352"/>
        <v>64.459999999999994</v>
      </c>
      <c r="HG31" s="588">
        <f t="shared" si="352"/>
        <v>63.97</v>
      </c>
      <c r="HH31" s="588">
        <f t="shared" si="352"/>
        <v>64.44</v>
      </c>
      <c r="HI31" s="588">
        <f t="shared" si="352"/>
        <v>65.08</v>
      </c>
      <c r="HJ31" s="588">
        <f t="shared" si="352"/>
        <v>64.86</v>
      </c>
      <c r="HK31" s="588">
        <f t="shared" si="352"/>
        <v>64.239999999999995</v>
      </c>
      <c r="HL31" s="588">
        <f t="shared" si="352"/>
        <v>63.64</v>
      </c>
      <c r="HM31" s="588">
        <f t="shared" si="352"/>
        <v>64.37</v>
      </c>
      <c r="HN31" s="588">
        <f t="shared" si="352"/>
        <v>65.02</v>
      </c>
      <c r="HO31" s="588">
        <f t="shared" si="352"/>
        <v>65.64</v>
      </c>
      <c r="HP31" s="588">
        <f t="shared" si="352"/>
        <v>67.540000000000006</v>
      </c>
      <c r="HQ31" s="588">
        <f t="shared" ref="HQ31:KB31" si="353">HQ22</f>
        <v>67.790000000000006</v>
      </c>
      <c r="HR31" s="588">
        <f t="shared" si="353"/>
        <v>68.69</v>
      </c>
      <c r="HS31" s="588">
        <f t="shared" si="353"/>
        <v>69.55</v>
      </c>
      <c r="HT31" s="588">
        <f t="shared" si="353"/>
        <v>72.22</v>
      </c>
      <c r="HU31" s="588">
        <f t="shared" si="353"/>
        <v>73.63</v>
      </c>
      <c r="HV31" s="588">
        <f t="shared" si="353"/>
        <v>71.849999999999994</v>
      </c>
      <c r="HW31" s="588">
        <f t="shared" si="353"/>
        <v>70.73</v>
      </c>
      <c r="HX31" s="556">
        <f t="shared" si="353"/>
        <v>70.73</v>
      </c>
      <c r="HY31" s="556">
        <f t="shared" si="353"/>
        <v>71.22</v>
      </c>
      <c r="HZ31" s="556">
        <f t="shared" si="353"/>
        <v>69.48</v>
      </c>
      <c r="IA31" s="556">
        <f t="shared" si="353"/>
        <v>69.430000000000007</v>
      </c>
      <c r="IB31" s="556">
        <f t="shared" si="353"/>
        <v>69.77</v>
      </c>
      <c r="IC31" s="556">
        <f t="shared" si="353"/>
        <v>69.44</v>
      </c>
      <c r="ID31" s="556">
        <f t="shared" si="353"/>
        <v>68.81</v>
      </c>
      <c r="IE31" s="556">
        <f t="shared" si="353"/>
        <v>71.150000000000006</v>
      </c>
      <c r="IF31" s="556">
        <f t="shared" si="353"/>
        <v>71.33</v>
      </c>
      <c r="IG31" s="556">
        <f t="shared" si="353"/>
        <v>71.040000000000006</v>
      </c>
      <c r="IH31" s="556">
        <f t="shared" si="353"/>
        <v>71.45</v>
      </c>
      <c r="II31" s="556">
        <f t="shared" si="353"/>
        <v>71.19</v>
      </c>
      <c r="IJ31" s="556">
        <f t="shared" si="353"/>
        <v>71.31</v>
      </c>
      <c r="IK31" s="556">
        <f t="shared" si="353"/>
        <v>71.489999999999995</v>
      </c>
      <c r="IL31" s="556">
        <f t="shared" si="353"/>
        <v>74.349999999999994</v>
      </c>
      <c r="IM31" s="556">
        <f t="shared" si="353"/>
        <v>76.239999999999995</v>
      </c>
      <c r="IN31" s="556">
        <f t="shared" si="353"/>
        <v>75.66</v>
      </c>
      <c r="IO31" s="556">
        <f t="shared" si="353"/>
        <v>75.73</v>
      </c>
      <c r="IP31" s="556">
        <f t="shared" si="353"/>
        <v>74.989999999999995</v>
      </c>
      <c r="IQ31" s="556">
        <f t="shared" si="353"/>
        <v>74.67</v>
      </c>
      <c r="IR31" s="556">
        <f t="shared" si="353"/>
        <v>73.48</v>
      </c>
      <c r="IS31" s="556">
        <f t="shared" si="353"/>
        <v>73.459999999999994</v>
      </c>
      <c r="IT31" s="556">
        <f t="shared" si="353"/>
        <v>74.22</v>
      </c>
      <c r="IU31" s="556">
        <f t="shared" si="353"/>
        <v>73.59</v>
      </c>
      <c r="IV31" s="556">
        <f t="shared" si="353"/>
        <v>73.11</v>
      </c>
      <c r="IW31" s="556">
        <f t="shared" si="353"/>
        <v>72.760000000000005</v>
      </c>
      <c r="IX31" s="556">
        <f t="shared" si="353"/>
        <v>72.790000000000006</v>
      </c>
      <c r="IY31" s="556">
        <f t="shared" si="353"/>
        <v>74.47</v>
      </c>
      <c r="IZ31" s="556">
        <f t="shared" si="353"/>
        <v>73.27</v>
      </c>
      <c r="JA31" s="556">
        <f t="shared" si="353"/>
        <v>73.56</v>
      </c>
      <c r="JB31" s="556">
        <f t="shared" si="353"/>
        <v>74.53</v>
      </c>
      <c r="JC31" s="556">
        <f t="shared" si="353"/>
        <v>74.180000000000007</v>
      </c>
      <c r="JD31" s="556">
        <f t="shared" si="353"/>
        <v>73.56</v>
      </c>
      <c r="JE31" s="556">
        <f t="shared" si="353"/>
        <v>74.94</v>
      </c>
      <c r="JF31" s="556">
        <f t="shared" si="353"/>
        <v>74.510000000000005</v>
      </c>
      <c r="JG31" s="556">
        <f t="shared" si="353"/>
        <v>75.37</v>
      </c>
      <c r="JH31" s="556">
        <f t="shared" si="353"/>
        <v>74.44</v>
      </c>
      <c r="JI31" s="556">
        <f t="shared" si="353"/>
        <v>74.989999999999995</v>
      </c>
      <c r="JJ31" s="556">
        <f t="shared" si="353"/>
        <v>76.239999999999995</v>
      </c>
      <c r="JK31" s="556">
        <f t="shared" si="353"/>
        <v>76.150000000000006</v>
      </c>
      <c r="JL31" s="556">
        <f t="shared" si="353"/>
        <v>77.319999999999993</v>
      </c>
      <c r="JM31" s="556">
        <f t="shared" si="353"/>
        <v>78.069999999999993</v>
      </c>
      <c r="JN31" s="556">
        <f t="shared" si="353"/>
        <v>79.599999999999994</v>
      </c>
      <c r="JO31" s="556">
        <f t="shared" si="353"/>
        <v>79.55</v>
      </c>
      <c r="JP31" s="556">
        <f t="shared" si="353"/>
        <v>80.23</v>
      </c>
      <c r="JQ31" s="556">
        <f t="shared" si="353"/>
        <v>82.39</v>
      </c>
      <c r="JR31" s="556">
        <f t="shared" si="353"/>
        <v>81.81</v>
      </c>
      <c r="JS31" s="580">
        <f t="shared" si="353"/>
        <v>82.46</v>
      </c>
      <c r="JT31" s="581">
        <f t="shared" si="353"/>
        <v>81.900000000000006</v>
      </c>
      <c r="JU31" s="556">
        <f t="shared" si="353"/>
        <v>82.61</v>
      </c>
      <c r="JV31" s="556">
        <f t="shared" si="353"/>
        <v>82.31</v>
      </c>
      <c r="JW31" s="556">
        <f t="shared" si="353"/>
        <v>82.02</v>
      </c>
      <c r="JX31" s="556">
        <f t="shared" si="353"/>
        <v>82.32</v>
      </c>
      <c r="JY31" s="556">
        <f t="shared" si="353"/>
        <v>82.23</v>
      </c>
      <c r="JZ31" s="556">
        <f t="shared" si="353"/>
        <v>82.15</v>
      </c>
      <c r="KA31" s="556">
        <f t="shared" si="353"/>
        <v>82.79</v>
      </c>
      <c r="KB31" s="556">
        <f t="shared" si="353"/>
        <v>83.05</v>
      </c>
      <c r="KC31" s="556">
        <f t="shared" ref="KC31:KL31" si="354">KC22</f>
        <v>83.23</v>
      </c>
      <c r="KD31" s="556">
        <f t="shared" si="354"/>
        <v>83.3</v>
      </c>
      <c r="KE31" s="556">
        <f t="shared" si="354"/>
        <v>83.28</v>
      </c>
      <c r="KF31" s="556">
        <f t="shared" si="354"/>
        <v>83.12</v>
      </c>
      <c r="KG31" s="556">
        <f t="shared" si="354"/>
        <v>82.97</v>
      </c>
      <c r="KH31" s="556">
        <f t="shared" si="354"/>
        <v>82.99</v>
      </c>
      <c r="KI31" s="556">
        <f t="shared" si="354"/>
        <v>83.4</v>
      </c>
      <c r="KJ31" s="556">
        <f t="shared" si="354"/>
        <v>83.39</v>
      </c>
      <c r="KK31" s="556">
        <f t="shared" si="354"/>
        <v>83.47</v>
      </c>
      <c r="KL31" s="605">
        <f t="shared" si="354"/>
        <v>83.572105263157908</v>
      </c>
    </row>
    <row r="32" spans="1:298">
      <c r="A32" s="372" t="s">
        <v>179</v>
      </c>
      <c r="B32" s="515" t="s">
        <v>248</v>
      </c>
      <c r="C32" s="20" t="s">
        <v>6</v>
      </c>
      <c r="D32" s="494"/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  <c r="U32" s="456"/>
      <c r="V32" s="456"/>
      <c r="W32" s="456"/>
      <c r="X32" s="456"/>
      <c r="Y32" s="456"/>
      <c r="Z32" s="456"/>
      <c r="AA32" s="456"/>
      <c r="AB32" s="456"/>
      <c r="AC32" s="456"/>
      <c r="AD32" s="456"/>
      <c r="AE32" s="456"/>
      <c r="AF32" s="456"/>
      <c r="AG32" s="456"/>
      <c r="AH32" s="456"/>
      <c r="AI32" s="456"/>
      <c r="AJ32" s="456"/>
      <c r="AK32" s="456"/>
      <c r="AL32" s="456"/>
      <c r="AM32" s="456"/>
      <c r="AN32" s="456"/>
      <c r="AO32" s="456"/>
      <c r="AP32" s="456"/>
      <c r="AQ32" s="456"/>
      <c r="AR32" s="456"/>
      <c r="AS32" s="456"/>
      <c r="AT32" s="456"/>
      <c r="AU32" s="456"/>
      <c r="AV32" s="456"/>
      <c r="AW32" s="456"/>
      <c r="AX32" s="456"/>
      <c r="AY32" s="456"/>
      <c r="AZ32" s="456"/>
      <c r="BA32" s="456"/>
      <c r="BB32" s="456"/>
      <c r="BC32" s="456"/>
      <c r="BD32" s="456"/>
      <c r="BE32" s="456"/>
      <c r="BF32" s="456"/>
      <c r="BG32" s="456"/>
      <c r="BH32" s="456"/>
      <c r="BI32" s="456"/>
      <c r="BJ32" s="456"/>
      <c r="BK32" s="456"/>
      <c r="BL32" s="456"/>
      <c r="BM32" s="456"/>
      <c r="BN32" s="456"/>
      <c r="BO32" s="456"/>
      <c r="BP32" s="456"/>
      <c r="BQ32" s="456"/>
      <c r="BR32" s="456"/>
      <c r="BS32" s="456"/>
      <c r="BT32" s="456"/>
      <c r="BU32" s="456"/>
      <c r="BV32" s="456"/>
      <c r="BW32" s="471"/>
      <c r="BX32" s="471"/>
      <c r="BY32" s="471"/>
      <c r="BZ32" s="471"/>
      <c r="CA32" s="471"/>
      <c r="CB32" s="471"/>
      <c r="CC32" s="471"/>
      <c r="CD32" s="471"/>
      <c r="CE32" s="471"/>
      <c r="CF32" s="471"/>
      <c r="CG32" s="471"/>
      <c r="CH32" s="471"/>
      <c r="CI32" s="471"/>
      <c r="CJ32" s="471"/>
      <c r="CK32" s="471"/>
      <c r="CL32" s="471"/>
      <c r="CM32" s="471"/>
      <c r="CN32" s="471"/>
      <c r="CO32" s="471"/>
      <c r="CP32" s="471"/>
      <c r="CQ32" s="471"/>
      <c r="CR32" s="471"/>
      <c r="CS32" s="471"/>
      <c r="CT32" s="471"/>
      <c r="CU32" s="471"/>
      <c r="CV32" s="471"/>
      <c r="CW32" s="471"/>
      <c r="CX32" s="471"/>
      <c r="CY32" s="471"/>
      <c r="CZ32" s="471"/>
      <c r="DA32" s="471"/>
      <c r="DB32" s="471"/>
      <c r="DC32" s="471"/>
      <c r="DD32" s="471"/>
      <c r="DE32" s="471"/>
      <c r="DF32" s="471"/>
      <c r="DG32" s="471"/>
      <c r="DH32" s="471"/>
      <c r="DI32" s="471"/>
      <c r="DJ32" s="471"/>
      <c r="DK32" s="471"/>
      <c r="DL32" s="471"/>
      <c r="DM32" s="471"/>
      <c r="DN32" s="471"/>
      <c r="DO32" s="471"/>
      <c r="DP32" s="471"/>
      <c r="DQ32" s="471"/>
      <c r="DR32" s="471"/>
      <c r="DS32" s="471"/>
      <c r="DT32" s="471"/>
      <c r="DU32" s="471"/>
      <c r="DV32" s="471"/>
      <c r="DW32" s="471"/>
      <c r="DX32" s="471"/>
      <c r="DY32" s="471"/>
      <c r="DZ32" s="471"/>
      <c r="EA32" s="471"/>
      <c r="EB32" s="471"/>
      <c r="EC32" s="471"/>
      <c r="ED32" s="471"/>
      <c r="EE32" s="471"/>
      <c r="EF32" s="471"/>
      <c r="EG32" s="471"/>
      <c r="EH32" s="471"/>
      <c r="EI32" s="471"/>
      <c r="EJ32" s="471"/>
      <c r="EK32" s="471"/>
      <c r="EL32" s="471"/>
      <c r="EM32" s="471"/>
      <c r="EN32" s="471"/>
      <c r="EO32" s="471"/>
      <c r="EP32" s="471"/>
      <c r="EQ32" s="471"/>
      <c r="ER32" s="471"/>
      <c r="ES32" s="471"/>
      <c r="ET32" s="471"/>
      <c r="EU32" s="471"/>
      <c r="EV32" s="471"/>
      <c r="EW32" s="471"/>
      <c r="EX32" s="471"/>
      <c r="EY32" s="471"/>
      <c r="EZ32" s="471"/>
      <c r="FA32" s="471"/>
      <c r="FB32" s="471"/>
      <c r="FC32" s="471"/>
      <c r="FD32" s="471"/>
      <c r="FE32" s="471"/>
      <c r="FF32" s="471"/>
      <c r="FG32" s="471"/>
      <c r="FH32" s="471"/>
      <c r="FI32" s="471"/>
      <c r="FJ32" s="471"/>
      <c r="FK32" s="471"/>
      <c r="FL32" s="471"/>
      <c r="FM32" s="471"/>
      <c r="FN32" s="471"/>
      <c r="FO32" s="471"/>
      <c r="FP32" s="471"/>
      <c r="FQ32" s="471"/>
      <c r="FR32" s="471"/>
      <c r="FS32" s="471">
        <v>44200</v>
      </c>
      <c r="FT32" s="471">
        <v>44200</v>
      </c>
      <c r="FU32" s="471">
        <v>44020</v>
      </c>
      <c r="FV32" s="471">
        <v>43200</v>
      </c>
      <c r="FW32" s="471">
        <v>42650</v>
      </c>
      <c r="FX32" s="471">
        <v>42500</v>
      </c>
      <c r="FY32" s="471">
        <v>42500</v>
      </c>
      <c r="FZ32" s="471">
        <v>42100</v>
      </c>
      <c r="GA32" s="471">
        <v>40500</v>
      </c>
      <c r="GB32" s="471">
        <v>40000</v>
      </c>
      <c r="GC32" s="471">
        <v>38625</v>
      </c>
      <c r="GD32" s="484">
        <v>37120</v>
      </c>
      <c r="GE32" s="471">
        <v>36625</v>
      </c>
      <c r="GF32" s="471">
        <v>35125</v>
      </c>
      <c r="GG32" s="471">
        <v>34500</v>
      </c>
      <c r="GH32" s="471">
        <v>33625</v>
      </c>
      <c r="GI32" s="471">
        <v>32500</v>
      </c>
      <c r="GJ32" s="471">
        <v>32583.3325</v>
      </c>
      <c r="GK32" s="471">
        <v>32687.5</v>
      </c>
      <c r="GL32" s="471">
        <v>31500</v>
      </c>
      <c r="GM32" s="471">
        <v>29734.375</v>
      </c>
      <c r="GN32" s="484">
        <v>29500</v>
      </c>
      <c r="GO32" s="471">
        <v>30708.3325</v>
      </c>
      <c r="GP32" s="471">
        <v>34400</v>
      </c>
      <c r="GQ32" s="471">
        <v>34833.332500000004</v>
      </c>
      <c r="GR32" s="471">
        <v>35150</v>
      </c>
      <c r="GS32" s="471">
        <v>34875</v>
      </c>
      <c r="GT32" s="471">
        <v>33962.5</v>
      </c>
      <c r="GU32" s="471">
        <v>34370</v>
      </c>
      <c r="GV32" s="471">
        <v>37156.25</v>
      </c>
      <c r="GW32" s="471">
        <v>38220</v>
      </c>
      <c r="GX32" s="471">
        <v>39187.5</v>
      </c>
      <c r="GY32" s="471">
        <v>42125</v>
      </c>
      <c r="GZ32" s="471">
        <v>44800</v>
      </c>
      <c r="HA32" s="471">
        <v>42125</v>
      </c>
      <c r="HB32" s="471">
        <v>40875</v>
      </c>
      <c r="HC32" s="471">
        <v>41500</v>
      </c>
      <c r="HD32" s="471">
        <v>39700</v>
      </c>
      <c r="HE32" s="471">
        <v>38500</v>
      </c>
      <c r="HF32" s="471">
        <v>35625</v>
      </c>
      <c r="HG32" s="471">
        <v>38100</v>
      </c>
      <c r="HH32" s="471">
        <v>39062.5</v>
      </c>
      <c r="HI32" s="471">
        <v>38125</v>
      </c>
      <c r="HJ32" s="471">
        <v>38875</v>
      </c>
      <c r="HK32" s="471">
        <v>39870</v>
      </c>
      <c r="HL32" s="471">
        <v>42825</v>
      </c>
      <c r="HM32" s="471">
        <v>44000</v>
      </c>
      <c r="HN32" s="471">
        <v>45125</v>
      </c>
      <c r="HO32" s="471">
        <v>44800</v>
      </c>
      <c r="HP32" s="471">
        <v>45900</v>
      </c>
      <c r="HQ32" s="471">
        <v>45875</v>
      </c>
      <c r="HR32" s="471">
        <v>45125</v>
      </c>
      <c r="HS32" s="471">
        <v>45375</v>
      </c>
      <c r="HT32" s="471">
        <v>46350</v>
      </c>
      <c r="HU32" s="471">
        <v>47100</v>
      </c>
      <c r="HV32" s="471">
        <v>46000</v>
      </c>
      <c r="HW32" s="471">
        <v>43375</v>
      </c>
      <c r="HX32" s="462">
        <v>41450</v>
      </c>
      <c r="HY32" s="462">
        <v>41000</v>
      </c>
      <c r="HZ32" s="462">
        <v>42360</v>
      </c>
      <c r="IA32" s="462">
        <v>42187.5</v>
      </c>
      <c r="IB32" s="462">
        <v>41312.5</v>
      </c>
      <c r="IC32" s="462">
        <v>40625</v>
      </c>
      <c r="ID32" s="462">
        <v>39062.5</v>
      </c>
      <c r="IE32" s="462">
        <v>37250</v>
      </c>
      <c r="IF32" s="462">
        <v>35562.5</v>
      </c>
      <c r="IG32" s="462">
        <v>34600</v>
      </c>
      <c r="IH32" s="462">
        <v>35187.5</v>
      </c>
      <c r="II32" s="462">
        <v>35950</v>
      </c>
      <c r="IJ32" s="462">
        <v>38684</v>
      </c>
      <c r="IK32" s="462">
        <v>38950</v>
      </c>
      <c r="IL32" s="462">
        <v>38250</v>
      </c>
      <c r="IM32" s="462">
        <v>38250</v>
      </c>
      <c r="IN32" s="462">
        <v>37218.75</v>
      </c>
      <c r="IO32" s="462">
        <v>35937.5</v>
      </c>
      <c r="IP32" s="462">
        <v>36510</v>
      </c>
      <c r="IQ32" s="462">
        <v>39750</v>
      </c>
      <c r="IR32" s="462">
        <v>41137.5</v>
      </c>
      <c r="IS32" s="462">
        <v>42570</v>
      </c>
      <c r="IT32" s="462">
        <v>46000</v>
      </c>
      <c r="IU32" s="462">
        <v>52200</v>
      </c>
      <c r="IV32" s="462">
        <v>56875</v>
      </c>
      <c r="IW32" s="462">
        <v>54375</v>
      </c>
      <c r="IX32" s="462">
        <v>54515.75</v>
      </c>
      <c r="IY32" s="462">
        <v>62488.4</v>
      </c>
      <c r="IZ32" s="462">
        <v>66000</v>
      </c>
      <c r="JA32" s="462">
        <v>67250</v>
      </c>
      <c r="JB32" s="462">
        <v>65120</v>
      </c>
      <c r="JC32" s="462">
        <v>66800</v>
      </c>
      <c r="JD32" s="462">
        <v>65420</v>
      </c>
      <c r="JE32" s="462">
        <v>70700</v>
      </c>
      <c r="JF32" s="462">
        <v>70875</v>
      </c>
      <c r="JG32" s="462">
        <v>65380</v>
      </c>
      <c r="JH32" s="462">
        <v>64025</v>
      </c>
      <c r="JI32" s="462">
        <v>66325</v>
      </c>
      <c r="JJ32" s="462">
        <v>73520</v>
      </c>
      <c r="JK32" s="462">
        <v>76025</v>
      </c>
      <c r="JL32" s="462">
        <v>69825</v>
      </c>
      <c r="JM32" s="462">
        <v>61960</v>
      </c>
      <c r="JN32" s="462">
        <v>59250</v>
      </c>
      <c r="JO32" s="462">
        <v>57175</v>
      </c>
      <c r="JP32" s="462">
        <v>56240</v>
      </c>
      <c r="JQ32" s="462">
        <v>56775</v>
      </c>
      <c r="JR32" s="462">
        <v>56100</v>
      </c>
      <c r="JS32" s="495">
        <v>54280</v>
      </c>
      <c r="JT32" s="496">
        <v>57850</v>
      </c>
      <c r="JU32" s="462">
        <v>59575</v>
      </c>
      <c r="JV32" s="462">
        <v>60260</v>
      </c>
      <c r="JW32" s="462">
        <v>59937.5</v>
      </c>
      <c r="JX32" s="462">
        <v>57900</v>
      </c>
      <c r="JY32" s="462">
        <v>55460</v>
      </c>
      <c r="JZ32" s="462">
        <v>55500</v>
      </c>
      <c r="KA32" s="462">
        <v>56380</v>
      </c>
      <c r="KB32" s="462">
        <v>57766.666666666664</v>
      </c>
      <c r="KC32" s="462">
        <v>58090</v>
      </c>
      <c r="KD32" s="462">
        <v>55320</v>
      </c>
      <c r="KE32" s="462">
        <v>55075</v>
      </c>
      <c r="KF32" s="462">
        <v>54275</v>
      </c>
      <c r="KG32" s="462">
        <v>53900</v>
      </c>
      <c r="KH32" s="462">
        <v>52550</v>
      </c>
      <c r="KI32" s="462">
        <v>52506.25</v>
      </c>
      <c r="KJ32" s="462">
        <v>54050</v>
      </c>
      <c r="KK32" s="462">
        <v>53837.5</v>
      </c>
      <c r="KL32" s="488">
        <v>52387.5</v>
      </c>
    </row>
    <row r="33" spans="1:298">
      <c r="A33" s="372" t="s">
        <v>180</v>
      </c>
      <c r="B33" s="515" t="s">
        <v>248</v>
      </c>
      <c r="C33" s="20" t="s">
        <v>6</v>
      </c>
      <c r="D33" s="494"/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  <c r="AI33" s="456"/>
      <c r="AJ33" s="456"/>
      <c r="AK33" s="456"/>
      <c r="AL33" s="456"/>
      <c r="AM33" s="456"/>
      <c r="AN33" s="456"/>
      <c r="AO33" s="456"/>
      <c r="AP33" s="456"/>
      <c r="AQ33" s="456"/>
      <c r="AR33" s="456"/>
      <c r="AS33" s="456"/>
      <c r="AT33" s="456"/>
      <c r="AU33" s="456"/>
      <c r="AV33" s="456"/>
      <c r="AW33" s="456"/>
      <c r="AX33" s="456"/>
      <c r="AY33" s="456"/>
      <c r="AZ33" s="456"/>
      <c r="BA33" s="456"/>
      <c r="BB33" s="456"/>
      <c r="BC33" s="456"/>
      <c r="BD33" s="456"/>
      <c r="BE33" s="456"/>
      <c r="BF33" s="456"/>
      <c r="BG33" s="456"/>
      <c r="BH33" s="456"/>
      <c r="BI33" s="456"/>
      <c r="BJ33" s="456"/>
      <c r="BK33" s="456"/>
      <c r="BL33" s="456"/>
      <c r="BM33" s="456"/>
      <c r="BN33" s="456"/>
      <c r="BO33" s="456"/>
      <c r="BP33" s="456"/>
      <c r="BQ33" s="456"/>
      <c r="BR33" s="456"/>
      <c r="BS33" s="456"/>
      <c r="BT33" s="456"/>
      <c r="BU33" s="456"/>
      <c r="BV33" s="456"/>
      <c r="BW33" s="471"/>
      <c r="BX33" s="471"/>
      <c r="BY33" s="471"/>
      <c r="BZ33" s="471"/>
      <c r="CA33" s="471"/>
      <c r="CB33" s="471"/>
      <c r="CC33" s="471"/>
      <c r="CD33" s="471"/>
      <c r="CE33" s="471"/>
      <c r="CF33" s="471"/>
      <c r="CG33" s="471"/>
      <c r="CH33" s="471"/>
      <c r="CI33" s="471"/>
      <c r="CJ33" s="471"/>
      <c r="CK33" s="471"/>
      <c r="CL33" s="471"/>
      <c r="CM33" s="471"/>
      <c r="CN33" s="471"/>
      <c r="CO33" s="471"/>
      <c r="CP33" s="471"/>
      <c r="CQ33" s="471"/>
      <c r="CR33" s="471"/>
      <c r="CS33" s="471"/>
      <c r="CT33" s="471"/>
      <c r="CU33" s="471"/>
      <c r="CV33" s="471"/>
      <c r="CW33" s="471"/>
      <c r="CX33" s="471"/>
      <c r="CY33" s="471"/>
      <c r="CZ33" s="471"/>
      <c r="DA33" s="471"/>
      <c r="DB33" s="471"/>
      <c r="DC33" s="471"/>
      <c r="DD33" s="471"/>
      <c r="DE33" s="471"/>
      <c r="DF33" s="471"/>
      <c r="DG33" s="471"/>
      <c r="DH33" s="471"/>
      <c r="DI33" s="471"/>
      <c r="DJ33" s="471"/>
      <c r="DK33" s="471"/>
      <c r="DL33" s="471"/>
      <c r="DM33" s="471"/>
      <c r="DN33" s="471"/>
      <c r="DO33" s="471"/>
      <c r="DP33" s="471"/>
      <c r="DQ33" s="471"/>
      <c r="DR33" s="471"/>
      <c r="DS33" s="471"/>
      <c r="DT33" s="471"/>
      <c r="DU33" s="471"/>
      <c r="DV33" s="471"/>
      <c r="DW33" s="471"/>
      <c r="DX33" s="471"/>
      <c r="DY33" s="471"/>
      <c r="DZ33" s="471"/>
      <c r="EA33" s="471"/>
      <c r="EB33" s="471"/>
      <c r="EC33" s="471"/>
      <c r="ED33" s="471"/>
      <c r="EE33" s="471"/>
      <c r="EF33" s="471"/>
      <c r="EG33" s="471"/>
      <c r="EH33" s="471"/>
      <c r="EI33" s="471"/>
      <c r="EJ33" s="471"/>
      <c r="EK33" s="471"/>
      <c r="EL33" s="471"/>
      <c r="EM33" s="471"/>
      <c r="EN33" s="471"/>
      <c r="EO33" s="471"/>
      <c r="EP33" s="471"/>
      <c r="EQ33" s="471"/>
      <c r="ER33" s="471"/>
      <c r="ES33" s="471"/>
      <c r="ET33" s="471"/>
      <c r="EU33" s="471"/>
      <c r="EV33" s="471"/>
      <c r="EW33" s="471"/>
      <c r="EX33" s="471"/>
      <c r="EY33" s="471"/>
      <c r="EZ33" s="471"/>
      <c r="FA33" s="471"/>
      <c r="FB33" s="471"/>
      <c r="FC33" s="471"/>
      <c r="FD33" s="471"/>
      <c r="FE33" s="471"/>
      <c r="FF33" s="471"/>
      <c r="FG33" s="471"/>
      <c r="FH33" s="471"/>
      <c r="FI33" s="471"/>
      <c r="FJ33" s="471"/>
      <c r="FK33" s="471"/>
      <c r="FL33" s="471"/>
      <c r="FM33" s="471"/>
      <c r="FN33" s="471"/>
      <c r="FO33" s="471"/>
      <c r="FP33" s="471"/>
      <c r="FQ33" s="471"/>
      <c r="FR33" s="471"/>
      <c r="FS33" s="471">
        <v>43700</v>
      </c>
      <c r="FT33" s="471">
        <v>43700</v>
      </c>
      <c r="FU33" s="471">
        <v>43700</v>
      </c>
      <c r="FV33" s="471">
        <v>43600</v>
      </c>
      <c r="FW33" s="471">
        <v>42850</v>
      </c>
      <c r="FX33" s="471">
        <v>42700</v>
      </c>
      <c r="FY33" s="471">
        <v>42500</v>
      </c>
      <c r="FZ33" s="471">
        <v>42000</v>
      </c>
      <c r="GA33" s="471">
        <v>40500</v>
      </c>
      <c r="GB33" s="471">
        <v>39500</v>
      </c>
      <c r="GC33" s="471">
        <v>38625</v>
      </c>
      <c r="GD33" s="484">
        <v>37500</v>
      </c>
      <c r="GE33" s="471">
        <v>36625</v>
      </c>
      <c r="GF33" s="471">
        <v>35825</v>
      </c>
      <c r="GG33" s="471">
        <v>35000</v>
      </c>
      <c r="GH33" s="471">
        <v>34125</v>
      </c>
      <c r="GI33" s="471">
        <v>32950</v>
      </c>
      <c r="GJ33" s="471">
        <v>32875</v>
      </c>
      <c r="GK33" s="471">
        <v>33000</v>
      </c>
      <c r="GL33" s="471">
        <v>32700</v>
      </c>
      <c r="GM33" s="471">
        <v>30750</v>
      </c>
      <c r="GN33" s="484">
        <v>30625</v>
      </c>
      <c r="GO33" s="471">
        <v>31270.8325</v>
      </c>
      <c r="GP33" s="471">
        <v>34863.333999999995</v>
      </c>
      <c r="GQ33" s="471">
        <v>35833.332500000004</v>
      </c>
      <c r="GR33" s="471">
        <v>36150</v>
      </c>
      <c r="GS33" s="471">
        <v>35875</v>
      </c>
      <c r="GT33" s="471">
        <v>34875</v>
      </c>
      <c r="GU33" s="471">
        <v>35400</v>
      </c>
      <c r="GV33" s="471">
        <v>36862.5</v>
      </c>
      <c r="GW33" s="471">
        <v>37770</v>
      </c>
      <c r="GX33" s="471">
        <v>39750</v>
      </c>
      <c r="GY33" s="471">
        <v>42625</v>
      </c>
      <c r="GZ33" s="471">
        <v>44500</v>
      </c>
      <c r="HA33" s="471">
        <v>42250</v>
      </c>
      <c r="HB33" s="471">
        <v>40875</v>
      </c>
      <c r="HC33" s="471">
        <v>42250</v>
      </c>
      <c r="HD33" s="471">
        <v>40000</v>
      </c>
      <c r="HE33" s="471">
        <v>39500</v>
      </c>
      <c r="HF33" s="471">
        <v>35275</v>
      </c>
      <c r="HG33" s="471">
        <v>38200</v>
      </c>
      <c r="HH33" s="471">
        <v>40500</v>
      </c>
      <c r="HI33" s="471">
        <v>39762.5</v>
      </c>
      <c r="HJ33" s="471">
        <v>39375</v>
      </c>
      <c r="HK33" s="471">
        <v>40000</v>
      </c>
      <c r="HL33" s="471">
        <v>43425</v>
      </c>
      <c r="HM33" s="471">
        <v>44375</v>
      </c>
      <c r="HN33" s="471">
        <v>45250</v>
      </c>
      <c r="HO33" s="471">
        <v>45900</v>
      </c>
      <c r="HP33" s="471">
        <v>46200</v>
      </c>
      <c r="HQ33" s="471">
        <v>47250</v>
      </c>
      <c r="HR33" s="471">
        <v>45500</v>
      </c>
      <c r="HS33" s="471">
        <v>45750</v>
      </c>
      <c r="HT33" s="471">
        <v>46500</v>
      </c>
      <c r="HU33" s="471">
        <v>47500</v>
      </c>
      <c r="HV33" s="471">
        <v>47250</v>
      </c>
      <c r="HW33" s="471">
        <v>44750</v>
      </c>
      <c r="HX33" s="462">
        <v>43500</v>
      </c>
      <c r="HY33" s="462">
        <v>43875</v>
      </c>
      <c r="HZ33" s="462">
        <v>44500</v>
      </c>
      <c r="IA33" s="462">
        <v>44125</v>
      </c>
      <c r="IB33" s="462">
        <v>43875</v>
      </c>
      <c r="IC33" s="462">
        <v>43833.333333333336</v>
      </c>
      <c r="ID33" s="462">
        <v>40375</v>
      </c>
      <c r="IE33" s="462">
        <v>39100</v>
      </c>
      <c r="IF33" s="462">
        <v>37437.5</v>
      </c>
      <c r="IG33" s="462">
        <v>35650</v>
      </c>
      <c r="IH33" s="462">
        <v>35625</v>
      </c>
      <c r="II33" s="462">
        <v>36500</v>
      </c>
      <c r="IJ33" s="462">
        <v>39200</v>
      </c>
      <c r="IK33" s="462">
        <v>39787.5</v>
      </c>
      <c r="IL33" s="462">
        <v>39416.666666666664</v>
      </c>
      <c r="IM33" s="462">
        <v>39416.666666666664</v>
      </c>
      <c r="IN33" s="462">
        <v>38875</v>
      </c>
      <c r="IO33" s="462">
        <v>37687.5</v>
      </c>
      <c r="IP33" s="462">
        <v>38000</v>
      </c>
      <c r="IQ33" s="462">
        <v>40137.5</v>
      </c>
      <c r="IR33" s="462">
        <v>41887.5</v>
      </c>
      <c r="IS33" s="462">
        <v>43650</v>
      </c>
      <c r="IT33" s="462">
        <v>45812.5</v>
      </c>
      <c r="IU33" s="462">
        <v>53100</v>
      </c>
      <c r="IV33" s="462">
        <v>58250</v>
      </c>
      <c r="IW33" s="462">
        <v>55250</v>
      </c>
      <c r="IX33" s="462">
        <v>54412.5</v>
      </c>
      <c r="IY33" s="462">
        <v>62733.599999999999</v>
      </c>
      <c r="IZ33" s="462">
        <v>70108.25</v>
      </c>
      <c r="JA33" s="462">
        <v>69710.5</v>
      </c>
      <c r="JB33" s="462">
        <v>65960</v>
      </c>
      <c r="JC33" s="462">
        <v>66700</v>
      </c>
      <c r="JD33" s="462">
        <v>65500</v>
      </c>
      <c r="JE33" s="462">
        <v>69425</v>
      </c>
      <c r="JF33" s="462">
        <v>71050</v>
      </c>
      <c r="JG33" s="462">
        <v>67420</v>
      </c>
      <c r="JH33" s="462">
        <v>65400</v>
      </c>
      <c r="JI33" s="462">
        <v>66800</v>
      </c>
      <c r="JJ33" s="462">
        <v>74640</v>
      </c>
      <c r="JK33" s="462">
        <v>78050</v>
      </c>
      <c r="JL33" s="462">
        <v>73825</v>
      </c>
      <c r="JM33" s="462">
        <v>64360</v>
      </c>
      <c r="JN33" s="462">
        <v>60300</v>
      </c>
      <c r="JO33" s="462">
        <v>57975</v>
      </c>
      <c r="JP33" s="462">
        <v>57160</v>
      </c>
      <c r="JQ33" s="462">
        <v>57675</v>
      </c>
      <c r="JR33" s="462">
        <v>56650</v>
      </c>
      <c r="JS33" s="495">
        <v>55820</v>
      </c>
      <c r="JT33" s="496">
        <v>57950</v>
      </c>
      <c r="JU33" s="462">
        <v>60650</v>
      </c>
      <c r="JV33" s="462">
        <v>60720</v>
      </c>
      <c r="JW33" s="462">
        <v>61100</v>
      </c>
      <c r="JX33" s="462">
        <v>60012.5</v>
      </c>
      <c r="JY33" s="462">
        <v>57740</v>
      </c>
      <c r="JZ33" s="462">
        <v>57475</v>
      </c>
      <c r="KA33" s="462">
        <v>58050</v>
      </c>
      <c r="KB33" s="462">
        <v>59383.333333333336</v>
      </c>
      <c r="KC33" s="462">
        <v>60000</v>
      </c>
      <c r="KD33" s="462">
        <v>58920</v>
      </c>
      <c r="KE33" s="462">
        <v>57987.5</v>
      </c>
      <c r="KF33" s="462">
        <v>56925</v>
      </c>
      <c r="KG33" s="462">
        <v>56510</v>
      </c>
      <c r="KH33" s="462">
        <v>55600</v>
      </c>
      <c r="KI33" s="462">
        <v>54012.5</v>
      </c>
      <c r="KJ33" s="462">
        <v>56130</v>
      </c>
      <c r="KK33" s="462">
        <v>55775</v>
      </c>
      <c r="KL33" s="488">
        <v>54475</v>
      </c>
    </row>
    <row r="34" spans="1:298" ht="13" thickBot="1">
      <c r="A34" s="499" t="s">
        <v>181</v>
      </c>
      <c r="B34" s="516" t="s">
        <v>248</v>
      </c>
      <c r="C34" s="513" t="s">
        <v>6</v>
      </c>
      <c r="D34" s="500"/>
      <c r="E34" s="501"/>
      <c r="F34" s="501"/>
      <c r="G34" s="501"/>
      <c r="H34" s="501"/>
      <c r="I34" s="501"/>
      <c r="J34" s="501"/>
      <c r="K34" s="501"/>
      <c r="L34" s="501"/>
      <c r="M34" s="501"/>
      <c r="N34" s="501"/>
      <c r="O34" s="501"/>
      <c r="P34" s="501"/>
      <c r="Q34" s="501"/>
      <c r="R34" s="501"/>
      <c r="S34" s="501"/>
      <c r="T34" s="501"/>
      <c r="U34" s="501"/>
      <c r="V34" s="501"/>
      <c r="W34" s="501"/>
      <c r="X34" s="501"/>
      <c r="Y34" s="501"/>
      <c r="Z34" s="501"/>
      <c r="AA34" s="501"/>
      <c r="AB34" s="501"/>
      <c r="AC34" s="501"/>
      <c r="AD34" s="501"/>
      <c r="AE34" s="501"/>
      <c r="AF34" s="501"/>
      <c r="AG34" s="501"/>
      <c r="AH34" s="501"/>
      <c r="AI34" s="501"/>
      <c r="AJ34" s="501"/>
      <c r="AK34" s="501"/>
      <c r="AL34" s="501"/>
      <c r="AM34" s="501"/>
      <c r="AN34" s="501"/>
      <c r="AO34" s="501"/>
      <c r="AP34" s="501"/>
      <c r="AQ34" s="501"/>
      <c r="AR34" s="501"/>
      <c r="AS34" s="501"/>
      <c r="AT34" s="501"/>
      <c r="AU34" s="501"/>
      <c r="AV34" s="501"/>
      <c r="AW34" s="501"/>
      <c r="AX34" s="501"/>
      <c r="AY34" s="501"/>
      <c r="AZ34" s="501"/>
      <c r="BA34" s="501"/>
      <c r="BB34" s="501"/>
      <c r="BC34" s="501"/>
      <c r="BD34" s="501"/>
      <c r="BE34" s="501"/>
      <c r="BF34" s="501"/>
      <c r="BG34" s="501"/>
      <c r="BH34" s="501"/>
      <c r="BI34" s="501"/>
      <c r="BJ34" s="501"/>
      <c r="BK34" s="501"/>
      <c r="BL34" s="501"/>
      <c r="BM34" s="501"/>
      <c r="BN34" s="501"/>
      <c r="BO34" s="501"/>
      <c r="BP34" s="501"/>
      <c r="BQ34" s="501"/>
      <c r="BR34" s="501"/>
      <c r="BS34" s="501"/>
      <c r="BT34" s="501"/>
      <c r="BU34" s="501"/>
      <c r="BV34" s="501"/>
      <c r="BW34" s="502"/>
      <c r="BX34" s="502"/>
      <c r="BY34" s="502"/>
      <c r="BZ34" s="502"/>
      <c r="CA34" s="502"/>
      <c r="CB34" s="502"/>
      <c r="CC34" s="502"/>
      <c r="CD34" s="502"/>
      <c r="CE34" s="502"/>
      <c r="CF34" s="502"/>
      <c r="CG34" s="502"/>
      <c r="CH34" s="502"/>
      <c r="CI34" s="502"/>
      <c r="CJ34" s="502"/>
      <c r="CK34" s="502"/>
      <c r="CL34" s="502"/>
      <c r="CM34" s="502"/>
      <c r="CN34" s="502"/>
      <c r="CO34" s="502"/>
      <c r="CP34" s="502"/>
      <c r="CQ34" s="502"/>
      <c r="CR34" s="502"/>
      <c r="CS34" s="502"/>
      <c r="CT34" s="502"/>
      <c r="CU34" s="502"/>
      <c r="CV34" s="502"/>
      <c r="CW34" s="502"/>
      <c r="CX34" s="502"/>
      <c r="CY34" s="502"/>
      <c r="CZ34" s="502"/>
      <c r="DA34" s="502"/>
      <c r="DB34" s="502"/>
      <c r="DC34" s="502"/>
      <c r="DD34" s="502"/>
      <c r="DE34" s="502"/>
      <c r="DF34" s="502"/>
      <c r="DG34" s="502"/>
      <c r="DH34" s="502"/>
      <c r="DI34" s="502"/>
      <c r="DJ34" s="502"/>
      <c r="DK34" s="502"/>
      <c r="DL34" s="502"/>
      <c r="DM34" s="502"/>
      <c r="DN34" s="502"/>
      <c r="DO34" s="502"/>
      <c r="DP34" s="502"/>
      <c r="DQ34" s="502"/>
      <c r="DR34" s="502"/>
      <c r="DS34" s="502"/>
      <c r="DT34" s="502"/>
      <c r="DU34" s="502"/>
      <c r="DV34" s="502"/>
      <c r="DW34" s="502"/>
      <c r="DX34" s="502"/>
      <c r="DY34" s="502"/>
      <c r="DZ34" s="502"/>
      <c r="EA34" s="502"/>
      <c r="EB34" s="502"/>
      <c r="EC34" s="502"/>
      <c r="ED34" s="502"/>
      <c r="EE34" s="502"/>
      <c r="EF34" s="502"/>
      <c r="EG34" s="502"/>
      <c r="EH34" s="502"/>
      <c r="EI34" s="502"/>
      <c r="EJ34" s="502"/>
      <c r="EK34" s="502"/>
      <c r="EL34" s="502"/>
      <c r="EM34" s="502"/>
      <c r="EN34" s="502"/>
      <c r="EO34" s="502"/>
      <c r="EP34" s="502"/>
      <c r="EQ34" s="502"/>
      <c r="ER34" s="502"/>
      <c r="ES34" s="502"/>
      <c r="ET34" s="502"/>
      <c r="EU34" s="502"/>
      <c r="EV34" s="502"/>
      <c r="EW34" s="502"/>
      <c r="EX34" s="502"/>
      <c r="EY34" s="502"/>
      <c r="EZ34" s="502"/>
      <c r="FA34" s="502"/>
      <c r="FB34" s="502"/>
      <c r="FC34" s="502"/>
      <c r="FD34" s="502"/>
      <c r="FE34" s="502"/>
      <c r="FF34" s="502"/>
      <c r="FG34" s="502"/>
      <c r="FH34" s="502"/>
      <c r="FI34" s="502"/>
      <c r="FJ34" s="502"/>
      <c r="FK34" s="502"/>
      <c r="FL34" s="502"/>
      <c r="FM34" s="502"/>
      <c r="FN34" s="502"/>
      <c r="FO34" s="502"/>
      <c r="FP34" s="502"/>
      <c r="FQ34" s="502"/>
      <c r="FR34" s="502"/>
      <c r="FS34" s="502">
        <v>41200</v>
      </c>
      <c r="FT34" s="502">
        <v>41200</v>
      </c>
      <c r="FU34" s="502">
        <v>41200</v>
      </c>
      <c r="FV34" s="502">
        <v>40975</v>
      </c>
      <c r="FW34" s="502">
        <v>41000</v>
      </c>
      <c r="FX34" s="502">
        <v>41000</v>
      </c>
      <c r="FY34" s="502">
        <v>41000</v>
      </c>
      <c r="FZ34" s="502">
        <v>40500</v>
      </c>
      <c r="GA34" s="502">
        <v>39760</v>
      </c>
      <c r="GB34" s="502">
        <v>39700</v>
      </c>
      <c r="GC34" s="502">
        <v>39700</v>
      </c>
      <c r="GD34" s="502">
        <v>39700</v>
      </c>
      <c r="GE34" s="502">
        <v>35700</v>
      </c>
      <c r="GF34" s="502">
        <v>35375</v>
      </c>
      <c r="GG34" s="502">
        <v>35000</v>
      </c>
      <c r="GH34" s="502">
        <v>34187.5</v>
      </c>
      <c r="GI34" s="502">
        <v>33050</v>
      </c>
      <c r="GJ34" s="502">
        <v>33375</v>
      </c>
      <c r="GK34" s="502">
        <v>33187.5</v>
      </c>
      <c r="GL34" s="502">
        <v>32450</v>
      </c>
      <c r="GM34" s="502">
        <v>31250</v>
      </c>
      <c r="GN34" s="504">
        <v>31250</v>
      </c>
      <c r="GO34" s="502">
        <v>31375</v>
      </c>
      <c r="GP34" s="502">
        <v>34683.333999999995</v>
      </c>
      <c r="GQ34" s="502">
        <v>35333.332500000004</v>
      </c>
      <c r="GR34" s="502">
        <v>35650</v>
      </c>
      <c r="GS34" s="502">
        <v>35375</v>
      </c>
      <c r="GT34" s="502">
        <v>34437.5</v>
      </c>
      <c r="GU34" s="502">
        <v>34450</v>
      </c>
      <c r="GV34" s="502">
        <v>37000</v>
      </c>
      <c r="GW34" s="502">
        <v>38730</v>
      </c>
      <c r="GX34" s="502">
        <v>38562.5</v>
      </c>
      <c r="GY34" s="502">
        <v>41900</v>
      </c>
      <c r="GZ34" s="502">
        <v>43760</v>
      </c>
      <c r="HA34" s="502">
        <v>42550</v>
      </c>
      <c r="HB34" s="502">
        <v>41000</v>
      </c>
      <c r="HC34" s="502">
        <v>40000</v>
      </c>
      <c r="HD34" s="502">
        <v>38400</v>
      </c>
      <c r="HE34" s="502">
        <v>38000</v>
      </c>
      <c r="HF34" s="502">
        <v>34875</v>
      </c>
      <c r="HG34" s="502">
        <v>35800</v>
      </c>
      <c r="HH34" s="502">
        <v>36750</v>
      </c>
      <c r="HI34" s="502">
        <v>35625</v>
      </c>
      <c r="HJ34" s="502">
        <v>36000</v>
      </c>
      <c r="HK34" s="502">
        <v>37350</v>
      </c>
      <c r="HL34" s="502">
        <v>41750</v>
      </c>
      <c r="HM34" s="502">
        <v>43125</v>
      </c>
      <c r="HN34" s="502">
        <v>44125</v>
      </c>
      <c r="HO34" s="502">
        <v>44480</v>
      </c>
      <c r="HP34" s="502">
        <v>45380</v>
      </c>
      <c r="HQ34" s="502">
        <v>45425</v>
      </c>
      <c r="HR34" s="502">
        <v>44200</v>
      </c>
      <c r="HS34" s="502">
        <v>43750</v>
      </c>
      <c r="HT34" s="502">
        <v>45200</v>
      </c>
      <c r="HU34" s="502">
        <v>47300</v>
      </c>
      <c r="HV34" s="502">
        <v>45875</v>
      </c>
      <c r="HW34" s="502">
        <v>43250</v>
      </c>
      <c r="HX34" s="510">
        <v>41875</v>
      </c>
      <c r="HY34" s="510">
        <v>41125</v>
      </c>
      <c r="HZ34" s="510">
        <v>42100</v>
      </c>
      <c r="IA34" s="510">
        <v>40500</v>
      </c>
      <c r="IB34" s="510">
        <v>39675</v>
      </c>
      <c r="IC34" s="510">
        <v>39000</v>
      </c>
      <c r="ID34" s="510">
        <v>38212.5</v>
      </c>
      <c r="IE34" s="510">
        <v>36300</v>
      </c>
      <c r="IF34" s="510">
        <v>35312.5</v>
      </c>
      <c r="IG34" s="510">
        <v>34150</v>
      </c>
      <c r="IH34" s="510">
        <v>34750</v>
      </c>
      <c r="II34" s="510">
        <v>35762.5</v>
      </c>
      <c r="IJ34" s="510">
        <v>37750</v>
      </c>
      <c r="IK34" s="510">
        <v>37950</v>
      </c>
      <c r="IL34" s="510">
        <v>37000</v>
      </c>
      <c r="IM34" s="510">
        <v>37000</v>
      </c>
      <c r="IN34" s="510">
        <v>36166.666666666664</v>
      </c>
      <c r="IO34" s="510">
        <v>34875</v>
      </c>
      <c r="IP34" s="510">
        <v>34850</v>
      </c>
      <c r="IQ34" s="510">
        <v>37750</v>
      </c>
      <c r="IR34" s="510">
        <v>40312.5</v>
      </c>
      <c r="IS34" s="510">
        <v>41350</v>
      </c>
      <c r="IT34" s="510">
        <v>43937.5</v>
      </c>
      <c r="IU34" s="510">
        <v>51150</v>
      </c>
      <c r="IV34" s="510">
        <v>54375</v>
      </c>
      <c r="IW34" s="510">
        <v>50937.5</v>
      </c>
      <c r="IX34" s="510">
        <v>52125</v>
      </c>
      <c r="IY34" s="510">
        <v>59325</v>
      </c>
      <c r="IZ34" s="510">
        <v>64375</v>
      </c>
      <c r="JA34" s="510">
        <v>64687.5</v>
      </c>
      <c r="JB34" s="510">
        <v>62600</v>
      </c>
      <c r="JC34" s="510">
        <v>62362.5</v>
      </c>
      <c r="JD34" s="510">
        <v>61160</v>
      </c>
      <c r="JE34" s="510">
        <v>67700</v>
      </c>
      <c r="JF34" s="510">
        <v>68650</v>
      </c>
      <c r="JG34" s="510">
        <v>63860</v>
      </c>
      <c r="JH34" s="510">
        <v>62475</v>
      </c>
      <c r="JI34" s="510">
        <v>63950</v>
      </c>
      <c r="JJ34" s="510">
        <v>70820</v>
      </c>
      <c r="JK34" s="510">
        <v>73262.5</v>
      </c>
      <c r="JL34" s="510">
        <v>67475</v>
      </c>
      <c r="JM34" s="510">
        <v>58660</v>
      </c>
      <c r="JN34" s="510">
        <v>57100</v>
      </c>
      <c r="JO34" s="510">
        <v>55425</v>
      </c>
      <c r="JP34" s="510">
        <v>53520</v>
      </c>
      <c r="JQ34" s="510">
        <v>55025</v>
      </c>
      <c r="JR34" s="510">
        <v>54225</v>
      </c>
      <c r="JS34" s="344">
        <v>53080</v>
      </c>
      <c r="JT34" s="509">
        <v>55550</v>
      </c>
      <c r="JU34" s="510">
        <v>57825</v>
      </c>
      <c r="JV34" s="510">
        <v>58460</v>
      </c>
      <c r="JW34" s="510">
        <v>57562.5</v>
      </c>
      <c r="JX34" s="510">
        <v>56287.5</v>
      </c>
      <c r="JY34" s="510">
        <v>53610</v>
      </c>
      <c r="JZ34" s="510">
        <v>53662.5</v>
      </c>
      <c r="KA34" s="510">
        <v>54470</v>
      </c>
      <c r="KB34" s="510">
        <v>55716.666666666664</v>
      </c>
      <c r="KC34" s="510">
        <v>56670</v>
      </c>
      <c r="KD34" s="510">
        <v>55450</v>
      </c>
      <c r="KE34" s="510">
        <v>54125</v>
      </c>
      <c r="KF34" s="510">
        <v>53600</v>
      </c>
      <c r="KG34" s="510">
        <v>52300</v>
      </c>
      <c r="KH34" s="510">
        <v>51156.25</v>
      </c>
      <c r="KI34" s="510">
        <v>51543.75</v>
      </c>
      <c r="KJ34" s="510">
        <v>52885</v>
      </c>
      <c r="KK34" s="510">
        <v>52737.5</v>
      </c>
      <c r="KL34" s="511">
        <v>51487.5</v>
      </c>
    </row>
    <row r="35" spans="1:298">
      <c r="GN35" s="468"/>
    </row>
    <row r="36" spans="1:298">
      <c r="GN36" s="468"/>
    </row>
    <row r="37" spans="1:298" hidden="1">
      <c r="A37" s="505" t="s">
        <v>246</v>
      </c>
      <c r="B37" s="517"/>
      <c r="GE37" s="54">
        <v>5550</v>
      </c>
      <c r="GF37" s="54">
        <v>5210</v>
      </c>
      <c r="GG37" s="54">
        <v>5150</v>
      </c>
      <c r="GH37" s="54">
        <v>4950</v>
      </c>
      <c r="GI37" s="54">
        <v>4631.25</v>
      </c>
      <c r="GJ37" s="54">
        <v>3281.25</v>
      </c>
      <c r="GK37" s="54">
        <v>3125</v>
      </c>
      <c r="GL37" s="54">
        <v>2818.75</v>
      </c>
      <c r="GM37" s="54">
        <v>2550</v>
      </c>
      <c r="GN37" s="54">
        <v>2550</v>
      </c>
      <c r="GO37" s="54">
        <v>2600</v>
      </c>
      <c r="GP37" s="54">
        <v>2750</v>
      </c>
      <c r="GQ37" s="54">
        <v>2750</v>
      </c>
      <c r="GR37" s="54">
        <v>2708.3325</v>
      </c>
      <c r="GS37" s="54">
        <v>2575</v>
      </c>
      <c r="GT37" s="54">
        <v>2550</v>
      </c>
      <c r="GU37" s="54">
        <v>2550</v>
      </c>
      <c r="GV37" s="54">
        <v>2779.165</v>
      </c>
      <c r="GW37" s="54">
        <v>3300</v>
      </c>
      <c r="GX37" s="54">
        <v>3300</v>
      </c>
      <c r="GY37" s="54">
        <v>3300</v>
      </c>
      <c r="GZ37" s="54">
        <v>3600</v>
      </c>
      <c r="HA37" s="54">
        <v>3675</v>
      </c>
      <c r="HB37" s="54">
        <v>4200</v>
      </c>
      <c r="HC37" s="54">
        <v>4300</v>
      </c>
      <c r="HD37" s="54">
        <v>4075</v>
      </c>
      <c r="HE37" s="54">
        <v>3687.5</v>
      </c>
      <c r="HF37" s="54">
        <v>3500</v>
      </c>
      <c r="HG37" s="54">
        <v>3725</v>
      </c>
      <c r="HH37" s="54">
        <v>4100</v>
      </c>
      <c r="HI37" s="54">
        <v>4100</v>
      </c>
      <c r="HJ37" s="54">
        <v>4200</v>
      </c>
      <c r="HK37" s="54">
        <v>4866.6674999999996</v>
      </c>
      <c r="HL37" s="54">
        <v>5800</v>
      </c>
      <c r="HM37" s="54">
        <v>5800</v>
      </c>
      <c r="HN37" s="54">
        <v>5775</v>
      </c>
      <c r="HO37" s="54">
        <v>5600</v>
      </c>
      <c r="HP37" s="54">
        <v>5600</v>
      </c>
      <c r="HQ37" s="54">
        <v>5800</v>
      </c>
      <c r="HR37" s="54">
        <v>6100</v>
      </c>
      <c r="HS37" s="54">
        <v>6100</v>
      </c>
      <c r="HT37" s="54">
        <v>6558.3325000000004</v>
      </c>
      <c r="HU37" s="54">
        <v>6600</v>
      </c>
      <c r="HV37" s="54">
        <v>6600</v>
      </c>
      <c r="HW37" s="54">
        <v>6162.5</v>
      </c>
    </row>
    <row r="38" spans="1:298" hidden="1">
      <c r="A38" s="4" t="s">
        <v>247</v>
      </c>
      <c r="GE38" s="54">
        <f>GE37-2500</f>
        <v>3050</v>
      </c>
      <c r="GF38" s="54">
        <f t="shared" ref="GF38:HW38" si="355">GF37-2500</f>
        <v>2710</v>
      </c>
      <c r="GG38" s="54">
        <f t="shared" si="355"/>
        <v>2650</v>
      </c>
      <c r="GH38" s="54">
        <f t="shared" si="355"/>
        <v>2450</v>
      </c>
      <c r="GI38" s="54">
        <f t="shared" si="355"/>
        <v>2131.25</v>
      </c>
      <c r="GJ38" s="54">
        <f t="shared" si="355"/>
        <v>781.25</v>
      </c>
      <c r="GK38" s="54">
        <f t="shared" si="355"/>
        <v>625</v>
      </c>
      <c r="GL38" s="54">
        <f t="shared" si="355"/>
        <v>318.75</v>
      </c>
      <c r="GM38" s="54">
        <f t="shared" si="355"/>
        <v>50</v>
      </c>
      <c r="GN38" s="54">
        <f t="shared" si="355"/>
        <v>50</v>
      </c>
      <c r="GO38" s="54">
        <f t="shared" si="355"/>
        <v>100</v>
      </c>
      <c r="GP38" s="54">
        <f t="shared" si="355"/>
        <v>250</v>
      </c>
      <c r="GQ38" s="54">
        <f t="shared" si="355"/>
        <v>250</v>
      </c>
      <c r="GR38" s="54">
        <f t="shared" si="355"/>
        <v>208.33249999999998</v>
      </c>
      <c r="GS38" s="54">
        <f t="shared" si="355"/>
        <v>75</v>
      </c>
      <c r="GT38" s="54">
        <f t="shared" si="355"/>
        <v>50</v>
      </c>
      <c r="GU38" s="54">
        <f t="shared" si="355"/>
        <v>50</v>
      </c>
      <c r="GV38" s="54">
        <f t="shared" si="355"/>
        <v>279.16499999999996</v>
      </c>
      <c r="GW38" s="54">
        <f t="shared" si="355"/>
        <v>800</v>
      </c>
      <c r="GX38" s="54">
        <f t="shared" si="355"/>
        <v>800</v>
      </c>
      <c r="GY38" s="54">
        <f t="shared" si="355"/>
        <v>800</v>
      </c>
      <c r="GZ38" s="54">
        <f t="shared" si="355"/>
        <v>1100</v>
      </c>
      <c r="HA38" s="54">
        <f t="shared" si="355"/>
        <v>1175</v>
      </c>
      <c r="HB38" s="54">
        <f t="shared" si="355"/>
        <v>1700</v>
      </c>
      <c r="HC38" s="54">
        <f t="shared" si="355"/>
        <v>1800</v>
      </c>
      <c r="HD38" s="54">
        <f t="shared" si="355"/>
        <v>1575</v>
      </c>
      <c r="HE38" s="54">
        <f t="shared" si="355"/>
        <v>1187.5</v>
      </c>
      <c r="HF38" s="54">
        <f t="shared" si="355"/>
        <v>1000</v>
      </c>
      <c r="HG38" s="54">
        <f t="shared" si="355"/>
        <v>1225</v>
      </c>
      <c r="HH38" s="54">
        <f t="shared" si="355"/>
        <v>1600</v>
      </c>
      <c r="HI38" s="54">
        <f t="shared" si="355"/>
        <v>1600</v>
      </c>
      <c r="HJ38" s="54">
        <f t="shared" si="355"/>
        <v>1700</v>
      </c>
      <c r="HK38" s="54">
        <f t="shared" si="355"/>
        <v>2366.6674999999996</v>
      </c>
      <c r="HL38" s="54">
        <f t="shared" si="355"/>
        <v>3300</v>
      </c>
      <c r="HM38" s="54">
        <f t="shared" si="355"/>
        <v>3300</v>
      </c>
      <c r="HN38" s="54">
        <f t="shared" si="355"/>
        <v>3275</v>
      </c>
      <c r="HO38" s="54">
        <f t="shared" si="355"/>
        <v>3100</v>
      </c>
      <c r="HP38" s="54">
        <f t="shared" si="355"/>
        <v>3100</v>
      </c>
      <c r="HQ38" s="54">
        <f t="shared" si="355"/>
        <v>3300</v>
      </c>
      <c r="HR38" s="54">
        <f t="shared" si="355"/>
        <v>3600</v>
      </c>
      <c r="HS38" s="54">
        <f t="shared" si="355"/>
        <v>3600</v>
      </c>
      <c r="HT38" s="54">
        <f t="shared" si="355"/>
        <v>4058.3325000000004</v>
      </c>
      <c r="HU38" s="54">
        <f t="shared" si="355"/>
        <v>4100</v>
      </c>
      <c r="HV38" s="54">
        <f t="shared" si="355"/>
        <v>4100</v>
      </c>
      <c r="HW38" s="54">
        <f t="shared" si="355"/>
        <v>3662.5</v>
      </c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</row>
    <row r="39" spans="1:298">
      <c r="GN39" s="468"/>
    </row>
    <row r="40" spans="1:298">
      <c r="GN40" s="468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</row>
    <row r="41" spans="1:298">
      <c r="GN41" s="468"/>
    </row>
    <row r="42" spans="1:298">
      <c r="GN42" s="468"/>
    </row>
    <row r="43" spans="1:298">
      <c r="GN43" s="468"/>
    </row>
    <row r="44" spans="1:298">
      <c r="GN44" s="468"/>
    </row>
    <row r="45" spans="1:298">
      <c r="GN45" s="468"/>
    </row>
    <row r="46" spans="1:298">
      <c r="GN46" s="468"/>
    </row>
    <row r="47" spans="1:298">
      <c r="GN47" s="468"/>
    </row>
    <row r="48" spans="1:298">
      <c r="GN48" s="468"/>
    </row>
    <row r="49" spans="196:196">
      <c r="GN49" s="506"/>
    </row>
    <row r="50" spans="196:196">
      <c r="GN50" s="506"/>
    </row>
    <row r="51" spans="196:196">
      <c r="GN51" s="506"/>
    </row>
    <row r="52" spans="196:196">
      <c r="GN52" s="506"/>
    </row>
    <row r="53" spans="196:196">
      <c r="GN53" s="506"/>
    </row>
    <row r="54" spans="196:196">
      <c r="GN54" s="506"/>
    </row>
    <row r="55" spans="196:196">
      <c r="GN55" s="507"/>
    </row>
    <row r="56" spans="196:196">
      <c r="GN56" s="507"/>
    </row>
    <row r="57" spans="196:196">
      <c r="GN57" s="507"/>
    </row>
    <row r="58" spans="196:196">
      <c r="GN58" s="507"/>
    </row>
    <row r="59" spans="196:196">
      <c r="GN59" s="508"/>
    </row>
    <row r="60" spans="196:196">
      <c r="GN60" s="508"/>
    </row>
    <row r="61" spans="196:196">
      <c r="GN61" s="468"/>
    </row>
    <row r="62" spans="196:196">
      <c r="GN62" s="468"/>
    </row>
    <row r="63" spans="196:196">
      <c r="GN63" s="468"/>
    </row>
    <row r="64" spans="196:196">
      <c r="GN64" s="468"/>
    </row>
    <row r="65" spans="196:196">
      <c r="GN65" s="468"/>
    </row>
    <row r="66" spans="196:196">
      <c r="GN66" s="468"/>
    </row>
    <row r="67" spans="196:196">
      <c r="GN67" s="468"/>
    </row>
    <row r="68" spans="196:196">
      <c r="GN68" s="468"/>
    </row>
    <row r="69" spans="196:196">
      <c r="GN69" s="468"/>
    </row>
    <row r="70" spans="196:196">
      <c r="GN70" s="468"/>
    </row>
    <row r="71" spans="196:196">
      <c r="GN71" s="468"/>
    </row>
    <row r="72" spans="196:196">
      <c r="GN72" s="468"/>
    </row>
    <row r="73" spans="196:196">
      <c r="GN73" s="468"/>
    </row>
    <row r="74" spans="196:196">
      <c r="GN74" s="468"/>
    </row>
    <row r="75" spans="196:196">
      <c r="GN75" s="468"/>
    </row>
    <row r="76" spans="196:196">
      <c r="GN76" s="468"/>
    </row>
    <row r="77" spans="196:196">
      <c r="GN77" s="468"/>
    </row>
    <row r="78" spans="196:196">
      <c r="GN78" s="468"/>
    </row>
    <row r="79" spans="196:196">
      <c r="GN79" s="468"/>
    </row>
    <row r="80" spans="196:196">
      <c r="GN80" s="468"/>
    </row>
    <row r="81" spans="196:196">
      <c r="GN81" s="468"/>
    </row>
    <row r="82" spans="196:196">
      <c r="GN82" s="468"/>
    </row>
    <row r="83" spans="196:196">
      <c r="GN83" s="468"/>
    </row>
    <row r="84" spans="196:196">
      <c r="GN84" s="468"/>
    </row>
    <row r="85" spans="196:196">
      <c r="GN85" s="468"/>
    </row>
    <row r="86" spans="196:196">
      <c r="GN86" s="468"/>
    </row>
    <row r="87" spans="196:196">
      <c r="GN87" s="468"/>
    </row>
    <row r="88" spans="196:196">
      <c r="GN88" s="468"/>
    </row>
    <row r="89" spans="196:196">
      <c r="GN89" s="468"/>
    </row>
    <row r="90" spans="196:196">
      <c r="GN90" s="468"/>
    </row>
    <row r="91" spans="196:196">
      <c r="GN91" s="468"/>
    </row>
    <row r="92" spans="196:196">
      <c r="GN92" s="46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281B-6EAA-4982-9CF2-BAB9E9716526}">
  <dimension ref="A1:HL40"/>
  <sheetViews>
    <sheetView zoomScale="80" zoomScaleNormal="80" workbookViewId="0">
      <pane xSplit="3" ySplit="1" topLeftCell="FS2" activePane="bottomRight" state="frozen"/>
      <selection pane="topRight" activeCell="C1" sqref="C1"/>
      <selection pane="bottomLeft" activeCell="A2" sqref="A2"/>
      <selection pane="bottomRight" activeCell="FS12" sqref="FS12"/>
    </sheetView>
  </sheetViews>
  <sheetFormatPr defaultColWidth="9.1796875" defaultRowHeight="12.5"/>
  <cols>
    <col min="1" max="1" width="58.453125" style="4" bestFit="1" customWidth="1"/>
    <col min="2" max="2" width="9.81640625" style="3" customWidth="1"/>
    <col min="3" max="3" width="5.36328125" style="42" bestFit="1" customWidth="1"/>
    <col min="4" max="4" width="6.81640625" style="3" hidden="1" customWidth="1"/>
    <col min="5" max="5" width="6.90625" style="3" hidden="1" customWidth="1"/>
    <col min="6" max="6" width="6.81640625" style="3" hidden="1" customWidth="1"/>
    <col min="7" max="7" width="6.7265625" style="3" hidden="1" customWidth="1"/>
    <col min="8" max="8" width="7.1796875" style="3" hidden="1" customWidth="1"/>
    <col min="9" max="9" width="6.90625" style="3" hidden="1" customWidth="1"/>
    <col min="10" max="10" width="6.26953125" style="3" hidden="1" customWidth="1"/>
    <col min="11" max="11" width="7.1796875" style="3" hidden="1" customWidth="1"/>
    <col min="12" max="12" width="7" style="3" hidden="1" customWidth="1"/>
    <col min="13" max="13" width="6.54296875" style="3" hidden="1" customWidth="1"/>
    <col min="14" max="14" width="7.1796875" style="3" hidden="1" customWidth="1"/>
    <col min="15" max="15" width="7" style="3" hidden="1" customWidth="1"/>
    <col min="16" max="16" width="6.81640625" style="3" hidden="1" customWidth="1"/>
    <col min="17" max="17" width="6.90625" style="3" hidden="1" customWidth="1"/>
    <col min="18" max="18" width="6.81640625" style="3" hidden="1" customWidth="1"/>
    <col min="19" max="19" width="6.7265625" style="3" hidden="1" customWidth="1"/>
    <col min="20" max="20" width="7.1796875" style="3" hidden="1" customWidth="1"/>
    <col min="21" max="21" width="6.90625" style="3" hidden="1" customWidth="1"/>
    <col min="22" max="22" width="6.26953125" style="3" hidden="1" customWidth="1"/>
    <col min="23" max="23" width="7.1796875" style="3" hidden="1" customWidth="1"/>
    <col min="24" max="24" width="7" style="3" hidden="1" customWidth="1"/>
    <col min="25" max="25" width="6.54296875" style="3" hidden="1" customWidth="1"/>
    <col min="26" max="26" width="7.1796875" style="3" hidden="1" customWidth="1"/>
    <col min="27" max="27" width="7" style="3" hidden="1" customWidth="1"/>
    <col min="28" max="28" width="6.81640625" style="3" hidden="1" customWidth="1"/>
    <col min="29" max="29" width="6.90625" style="3" hidden="1" customWidth="1"/>
    <col min="30" max="30" width="6.81640625" style="3" hidden="1" customWidth="1"/>
    <col min="31" max="31" width="6.7265625" style="3" hidden="1" customWidth="1"/>
    <col min="32" max="32" width="7.1796875" style="3" hidden="1" customWidth="1"/>
    <col min="33" max="33" width="6.90625" style="3" hidden="1" customWidth="1"/>
    <col min="34" max="34" width="6.26953125" style="3" hidden="1" customWidth="1"/>
    <col min="35" max="35" width="7.1796875" style="3" hidden="1" customWidth="1"/>
    <col min="36" max="36" width="7" style="3" hidden="1" customWidth="1"/>
    <col min="37" max="37" width="6.54296875" style="3" hidden="1" customWidth="1"/>
    <col min="38" max="38" width="7.1796875" style="3" hidden="1" customWidth="1"/>
    <col min="39" max="39" width="7" style="3" hidden="1" customWidth="1"/>
    <col min="40" max="40" width="6.81640625" style="3" hidden="1" customWidth="1"/>
    <col min="41" max="41" width="6.90625" style="3" hidden="1" customWidth="1"/>
    <col min="42" max="42" width="6.81640625" style="3" hidden="1" customWidth="1"/>
    <col min="43" max="43" width="6.7265625" style="3" hidden="1" customWidth="1"/>
    <col min="44" max="44" width="7.1796875" style="3" hidden="1" customWidth="1"/>
    <col min="45" max="45" width="6.90625" style="3" hidden="1" customWidth="1"/>
    <col min="46" max="46" width="6.26953125" style="3" hidden="1" customWidth="1"/>
    <col min="47" max="47" width="7.1796875" style="3" hidden="1" customWidth="1"/>
    <col min="48" max="48" width="7" style="3" hidden="1" customWidth="1"/>
    <col min="49" max="49" width="6.54296875" style="3" hidden="1" customWidth="1"/>
    <col min="50" max="50" width="7.1796875" style="3" hidden="1" customWidth="1"/>
    <col min="51" max="51" width="7" style="3" hidden="1" customWidth="1"/>
    <col min="52" max="52" width="6.81640625" style="3" hidden="1" customWidth="1"/>
    <col min="53" max="53" width="6.90625" style="3" hidden="1" customWidth="1"/>
    <col min="54" max="54" width="6.81640625" style="3" hidden="1" customWidth="1"/>
    <col min="55" max="55" width="6.7265625" style="3" hidden="1" customWidth="1"/>
    <col min="56" max="56" width="7.1796875" style="3" hidden="1" customWidth="1"/>
    <col min="57" max="57" width="6.90625" style="3" hidden="1" customWidth="1"/>
    <col min="58" max="58" width="6.26953125" style="3" hidden="1" customWidth="1"/>
    <col min="59" max="59" width="7.1796875" style="3" hidden="1" customWidth="1"/>
    <col min="60" max="60" width="7" style="3" hidden="1" customWidth="1"/>
    <col min="61" max="61" width="6.54296875" style="3" hidden="1" customWidth="1"/>
    <col min="62" max="62" width="7.1796875" style="3" hidden="1" customWidth="1"/>
    <col min="63" max="63" width="7" style="3" hidden="1" customWidth="1"/>
    <col min="64" max="64" width="6.81640625" style="3" hidden="1" customWidth="1"/>
    <col min="65" max="65" width="6.90625" style="3" hidden="1" customWidth="1"/>
    <col min="66" max="66" width="6.81640625" style="3" hidden="1" customWidth="1"/>
    <col min="67" max="67" width="6.7265625" style="3" hidden="1" customWidth="1"/>
    <col min="68" max="68" width="7.1796875" style="3" hidden="1" customWidth="1"/>
    <col min="69" max="69" width="6.90625" style="3" hidden="1" customWidth="1"/>
    <col min="70" max="70" width="6.26953125" style="3" hidden="1" customWidth="1"/>
    <col min="71" max="71" width="7.1796875" style="3" hidden="1" customWidth="1"/>
    <col min="72" max="72" width="7" style="3" hidden="1" customWidth="1"/>
    <col min="73" max="73" width="6.54296875" style="3" hidden="1" customWidth="1"/>
    <col min="74" max="74" width="7.1796875" style="3" hidden="1" customWidth="1"/>
    <col min="75" max="75" width="7" style="3" hidden="1" customWidth="1"/>
    <col min="76" max="76" width="6.81640625" style="3" hidden="1" customWidth="1"/>
    <col min="77" max="77" width="6.90625" style="3" hidden="1" customWidth="1"/>
    <col min="78" max="78" width="6.81640625" style="3" hidden="1" customWidth="1"/>
    <col min="79" max="79" width="6.7265625" style="3" hidden="1" customWidth="1"/>
    <col min="80" max="80" width="7.1796875" style="3" hidden="1" customWidth="1"/>
    <col min="81" max="81" width="6.90625" style="3" hidden="1" customWidth="1"/>
    <col min="82" max="82" width="6.26953125" style="3" hidden="1" customWidth="1"/>
    <col min="83" max="83" width="7.1796875" style="3" hidden="1" customWidth="1"/>
    <col min="84" max="84" width="7" style="3" hidden="1" customWidth="1"/>
    <col min="85" max="85" width="6.54296875" style="3" hidden="1" customWidth="1"/>
    <col min="86" max="86" width="7.1796875" style="3" hidden="1" customWidth="1"/>
    <col min="87" max="87" width="7" style="3" hidden="1" customWidth="1"/>
    <col min="88" max="88" width="6.81640625" style="3" hidden="1" customWidth="1"/>
    <col min="89" max="89" width="6.90625" style="3" hidden="1" customWidth="1"/>
    <col min="90" max="90" width="6.81640625" style="3" hidden="1" customWidth="1"/>
    <col min="91" max="91" width="6.7265625" style="3" hidden="1" customWidth="1"/>
    <col min="92" max="92" width="7.1796875" style="3" hidden="1" customWidth="1"/>
    <col min="93" max="93" width="6.90625" style="3" hidden="1" customWidth="1"/>
    <col min="94" max="94" width="6.26953125" style="3" hidden="1" customWidth="1"/>
    <col min="95" max="95" width="7.1796875" style="3" hidden="1" customWidth="1"/>
    <col min="96" max="96" width="7" style="3" hidden="1" customWidth="1"/>
    <col min="97" max="97" width="6.54296875" style="3" hidden="1" customWidth="1"/>
    <col min="98" max="98" width="7.1796875" style="3" hidden="1" customWidth="1"/>
    <col min="99" max="99" width="7" style="3" hidden="1" customWidth="1"/>
    <col min="100" max="100" width="6.81640625" style="3" hidden="1" customWidth="1"/>
    <col min="101" max="101" width="6.90625" style="3" hidden="1" customWidth="1"/>
    <col min="102" max="102" width="6.81640625" style="3" hidden="1" customWidth="1"/>
    <col min="103" max="103" width="6.7265625" style="3" hidden="1" customWidth="1"/>
    <col min="104" max="104" width="7.1796875" style="3" hidden="1" customWidth="1"/>
    <col min="105" max="105" width="6.90625" style="3" hidden="1" customWidth="1"/>
    <col min="106" max="106" width="6.26953125" style="3" hidden="1" customWidth="1"/>
    <col min="107" max="107" width="7.1796875" style="3" hidden="1" customWidth="1"/>
    <col min="108" max="108" width="7" style="3" hidden="1" customWidth="1"/>
    <col min="109" max="109" width="6.54296875" style="3" hidden="1" customWidth="1"/>
    <col min="110" max="110" width="7.1796875" style="3" hidden="1" customWidth="1"/>
    <col min="111" max="111" width="7" style="3" hidden="1" customWidth="1"/>
    <col min="112" max="112" width="6.81640625" style="3" hidden="1" customWidth="1"/>
    <col min="113" max="113" width="6.90625" style="3" hidden="1" customWidth="1"/>
    <col min="114" max="114" width="6.81640625" style="3" hidden="1" customWidth="1"/>
    <col min="115" max="115" width="6.7265625" style="3" hidden="1" customWidth="1"/>
    <col min="116" max="116" width="7.1796875" style="3" hidden="1" customWidth="1"/>
    <col min="117" max="117" width="6.90625" style="3" hidden="1" customWidth="1"/>
    <col min="118" max="118" width="6.26953125" style="3" hidden="1" customWidth="1"/>
    <col min="119" max="119" width="7.1796875" style="3" hidden="1" customWidth="1"/>
    <col min="120" max="120" width="7" style="3" hidden="1" customWidth="1"/>
    <col min="121" max="121" width="6.54296875" style="3" hidden="1" customWidth="1"/>
    <col min="122" max="122" width="7.1796875" style="3" hidden="1" customWidth="1"/>
    <col min="123" max="123" width="7" style="3" hidden="1" customWidth="1"/>
    <col min="124" max="124" width="6.81640625" style="3" hidden="1" customWidth="1"/>
    <col min="125" max="125" width="6.90625" style="3" hidden="1" customWidth="1"/>
    <col min="126" max="126" width="6.81640625" style="3" hidden="1" customWidth="1"/>
    <col min="127" max="127" width="6.7265625" style="3" hidden="1" customWidth="1"/>
    <col min="128" max="128" width="7.1796875" style="3" hidden="1" customWidth="1"/>
    <col min="129" max="129" width="6.90625" style="3" hidden="1" customWidth="1"/>
    <col min="130" max="130" width="6.26953125" style="3" hidden="1" customWidth="1"/>
    <col min="131" max="131" width="7.1796875" style="3" hidden="1" customWidth="1"/>
    <col min="132" max="132" width="7" style="3" hidden="1" customWidth="1"/>
    <col min="133" max="133" width="6.54296875" style="3" hidden="1" customWidth="1"/>
    <col min="134" max="134" width="7.1796875" style="3" hidden="1" customWidth="1"/>
    <col min="135" max="135" width="7" style="3" hidden="1" customWidth="1"/>
    <col min="136" max="136" width="6.81640625" style="3" hidden="1" customWidth="1"/>
    <col min="137" max="137" width="6.90625" style="3" hidden="1" customWidth="1"/>
    <col min="138" max="138" width="6.81640625" style="3" hidden="1" customWidth="1"/>
    <col min="139" max="139" width="6.7265625" style="3" hidden="1" customWidth="1"/>
    <col min="140" max="140" width="7.1796875" style="3" hidden="1" customWidth="1"/>
    <col min="141" max="141" width="6.90625" style="3" hidden="1" customWidth="1"/>
    <col min="142" max="142" width="6.26953125" style="3" hidden="1" customWidth="1"/>
    <col min="143" max="143" width="7.1796875" style="3" hidden="1" customWidth="1"/>
    <col min="144" max="144" width="7" style="3" hidden="1" customWidth="1"/>
    <col min="145" max="145" width="6.54296875" style="3" hidden="1" customWidth="1"/>
    <col min="146" max="146" width="7.1796875" style="3" hidden="1" customWidth="1"/>
    <col min="147" max="147" width="7" style="3" hidden="1" customWidth="1"/>
    <col min="148" max="148" width="6.81640625" style="3" hidden="1" customWidth="1"/>
    <col min="149" max="149" width="6.90625" style="3" hidden="1" customWidth="1"/>
    <col min="150" max="150" width="6.81640625" style="3" hidden="1" customWidth="1"/>
    <col min="151" max="151" width="6.7265625" style="3" hidden="1" customWidth="1"/>
    <col min="152" max="152" width="7.1796875" style="3" hidden="1" customWidth="1"/>
    <col min="153" max="153" width="6.90625" style="3" hidden="1" customWidth="1"/>
    <col min="154" max="154" width="6.26953125" style="3" hidden="1" customWidth="1"/>
    <col min="155" max="155" width="7.1796875" style="3" hidden="1" customWidth="1"/>
    <col min="156" max="156" width="7" style="3" hidden="1" customWidth="1"/>
    <col min="157" max="157" width="6.54296875" style="3" hidden="1" customWidth="1"/>
    <col min="158" max="158" width="7.1796875" style="3" hidden="1" customWidth="1"/>
    <col min="159" max="159" width="7" style="3" hidden="1" customWidth="1"/>
    <col min="160" max="160" width="6.81640625" style="3" hidden="1" customWidth="1"/>
    <col min="161" max="161" width="6.90625" style="3" hidden="1" customWidth="1"/>
    <col min="162" max="162" width="6.81640625" style="3" hidden="1" customWidth="1"/>
    <col min="163" max="163" width="6.7265625" style="3" hidden="1" customWidth="1"/>
    <col min="164" max="164" width="7.1796875" style="3" hidden="1" customWidth="1"/>
    <col min="165" max="165" width="6.90625" style="3" hidden="1" customWidth="1"/>
    <col min="166" max="166" width="6.26953125" style="3" hidden="1" customWidth="1"/>
    <col min="167" max="167" width="7.1796875" style="3" hidden="1" customWidth="1"/>
    <col min="168" max="168" width="7" style="3" hidden="1" customWidth="1"/>
    <col min="169" max="169" width="6.54296875" style="3" hidden="1" customWidth="1"/>
    <col min="170" max="170" width="7.1796875" style="3" hidden="1" customWidth="1"/>
    <col min="171" max="171" width="7" style="3" hidden="1" customWidth="1"/>
    <col min="172" max="172" width="6.81640625" style="3" hidden="1" customWidth="1"/>
    <col min="173" max="173" width="6.90625" style="3" hidden="1" customWidth="1"/>
    <col min="174" max="174" width="6.81640625" style="3" hidden="1" customWidth="1"/>
    <col min="175" max="175" width="7" style="3" bestFit="1" customWidth="1"/>
    <col min="176" max="177" width="7.08984375" style="3" bestFit="1" customWidth="1"/>
    <col min="178" max="178" width="6.90625" style="3" bestFit="1" customWidth="1"/>
    <col min="179" max="180" width="7" style="3" bestFit="1" customWidth="1"/>
    <col min="181" max="182" width="10.26953125" style="3" bestFit="1" customWidth="1"/>
    <col min="183" max="183" width="8.26953125" style="3" bestFit="1" customWidth="1"/>
    <col min="184" max="184" width="9.26953125" style="3" bestFit="1" customWidth="1"/>
    <col min="185" max="185" width="7.08984375" style="3" bestFit="1" customWidth="1"/>
    <col min="186" max="186" width="6.90625" style="3" bestFit="1" customWidth="1"/>
    <col min="187" max="187" width="7" style="3" bestFit="1" customWidth="1"/>
    <col min="188" max="188" width="8.26953125" style="3" bestFit="1" customWidth="1"/>
    <col min="189" max="189" width="7.08984375" style="3" bestFit="1" customWidth="1"/>
    <col min="190" max="190" width="6.90625" style="3" bestFit="1" customWidth="1"/>
    <col min="191" max="191" width="7.26953125" style="3" bestFit="1" customWidth="1"/>
    <col min="192" max="193" width="7.08984375" style="3" bestFit="1" customWidth="1"/>
    <col min="194" max="194" width="7" style="3" bestFit="1" customWidth="1"/>
    <col min="195" max="195" width="7.08984375" style="3" bestFit="1" customWidth="1"/>
    <col min="196" max="197" width="7.1796875" style="3" bestFit="1" customWidth="1"/>
    <col min="198" max="198" width="7" style="3" bestFit="1" customWidth="1"/>
    <col min="199" max="199" width="7.08984375" style="3" bestFit="1" customWidth="1"/>
    <col min="200" max="200" width="7.1796875" style="3" bestFit="1" customWidth="1"/>
    <col min="201" max="202" width="7.26953125" style="3" bestFit="1" customWidth="1"/>
    <col min="203" max="204" width="7.7265625" style="3" bestFit="1" customWidth="1"/>
    <col min="205" max="214" width="7.26953125" style="3" bestFit="1" customWidth="1"/>
    <col min="215" max="215" width="7.36328125" style="3" bestFit="1" customWidth="1"/>
    <col min="216" max="16384" width="9.1796875" style="42"/>
  </cols>
  <sheetData>
    <row r="1" spans="1:220" s="6" customFormat="1" ht="13.5" thickBot="1">
      <c r="A1" s="568" t="s">
        <v>172</v>
      </c>
      <c r="B1" s="433" t="s">
        <v>7</v>
      </c>
      <c r="C1" s="569" t="s">
        <v>1</v>
      </c>
      <c r="D1" s="570">
        <v>36526</v>
      </c>
      <c r="E1" s="571">
        <v>36557</v>
      </c>
      <c r="F1" s="571">
        <v>36586</v>
      </c>
      <c r="G1" s="571">
        <v>36617</v>
      </c>
      <c r="H1" s="571">
        <v>36647</v>
      </c>
      <c r="I1" s="571">
        <v>36678</v>
      </c>
      <c r="J1" s="571">
        <v>36708</v>
      </c>
      <c r="K1" s="571">
        <v>36739</v>
      </c>
      <c r="L1" s="571">
        <v>36770</v>
      </c>
      <c r="M1" s="571">
        <v>36800</v>
      </c>
      <c r="N1" s="571">
        <v>36831</v>
      </c>
      <c r="O1" s="571">
        <v>36861</v>
      </c>
      <c r="P1" s="571">
        <v>36892</v>
      </c>
      <c r="Q1" s="571">
        <v>36923</v>
      </c>
      <c r="R1" s="571">
        <v>36951</v>
      </c>
      <c r="S1" s="571">
        <v>36982</v>
      </c>
      <c r="T1" s="571">
        <v>37012</v>
      </c>
      <c r="U1" s="571">
        <v>37043</v>
      </c>
      <c r="V1" s="571">
        <v>37073</v>
      </c>
      <c r="W1" s="571">
        <v>37104</v>
      </c>
      <c r="X1" s="571">
        <v>37135</v>
      </c>
      <c r="Y1" s="571">
        <v>37165</v>
      </c>
      <c r="Z1" s="571">
        <v>37196</v>
      </c>
      <c r="AA1" s="571">
        <v>37226</v>
      </c>
      <c r="AB1" s="571">
        <v>37257</v>
      </c>
      <c r="AC1" s="571">
        <v>37288</v>
      </c>
      <c r="AD1" s="571">
        <v>37316</v>
      </c>
      <c r="AE1" s="571">
        <v>37347</v>
      </c>
      <c r="AF1" s="571">
        <v>37377</v>
      </c>
      <c r="AG1" s="571">
        <v>37408</v>
      </c>
      <c r="AH1" s="571">
        <v>37438</v>
      </c>
      <c r="AI1" s="571">
        <v>37469</v>
      </c>
      <c r="AJ1" s="571">
        <v>37500</v>
      </c>
      <c r="AK1" s="571">
        <v>37530</v>
      </c>
      <c r="AL1" s="571">
        <v>37561</v>
      </c>
      <c r="AM1" s="571">
        <v>37591</v>
      </c>
      <c r="AN1" s="571">
        <v>37622</v>
      </c>
      <c r="AO1" s="571">
        <v>37653</v>
      </c>
      <c r="AP1" s="571">
        <v>37681</v>
      </c>
      <c r="AQ1" s="571">
        <v>37712</v>
      </c>
      <c r="AR1" s="571">
        <v>37742</v>
      </c>
      <c r="AS1" s="571">
        <v>37773</v>
      </c>
      <c r="AT1" s="571">
        <v>37803</v>
      </c>
      <c r="AU1" s="571">
        <v>37834</v>
      </c>
      <c r="AV1" s="571">
        <v>37865</v>
      </c>
      <c r="AW1" s="571">
        <v>37895</v>
      </c>
      <c r="AX1" s="571">
        <v>37926</v>
      </c>
      <c r="AY1" s="571">
        <v>37956</v>
      </c>
      <c r="AZ1" s="571">
        <v>37987</v>
      </c>
      <c r="BA1" s="571">
        <v>38018</v>
      </c>
      <c r="BB1" s="571">
        <v>38047</v>
      </c>
      <c r="BC1" s="571">
        <v>38078</v>
      </c>
      <c r="BD1" s="571">
        <v>38108</v>
      </c>
      <c r="BE1" s="571">
        <v>38139</v>
      </c>
      <c r="BF1" s="571">
        <v>38169</v>
      </c>
      <c r="BG1" s="571">
        <v>38200</v>
      </c>
      <c r="BH1" s="571">
        <v>38231</v>
      </c>
      <c r="BI1" s="571">
        <v>38261</v>
      </c>
      <c r="BJ1" s="571">
        <v>38292</v>
      </c>
      <c r="BK1" s="571">
        <v>38322</v>
      </c>
      <c r="BL1" s="571">
        <v>38353</v>
      </c>
      <c r="BM1" s="571">
        <v>38384</v>
      </c>
      <c r="BN1" s="571">
        <v>38412</v>
      </c>
      <c r="BO1" s="571">
        <v>38443</v>
      </c>
      <c r="BP1" s="571">
        <v>38473</v>
      </c>
      <c r="BQ1" s="571">
        <v>38504</v>
      </c>
      <c r="BR1" s="571">
        <v>38534</v>
      </c>
      <c r="BS1" s="571">
        <v>38565</v>
      </c>
      <c r="BT1" s="571">
        <v>38596</v>
      </c>
      <c r="BU1" s="571">
        <v>38626</v>
      </c>
      <c r="BV1" s="571">
        <v>38657</v>
      </c>
      <c r="BW1" s="571">
        <v>38687</v>
      </c>
      <c r="BX1" s="571">
        <v>38718</v>
      </c>
      <c r="BY1" s="571">
        <v>38749</v>
      </c>
      <c r="BZ1" s="571">
        <v>38777</v>
      </c>
      <c r="CA1" s="571">
        <v>38808</v>
      </c>
      <c r="CB1" s="571">
        <v>38838</v>
      </c>
      <c r="CC1" s="571">
        <v>38869</v>
      </c>
      <c r="CD1" s="571">
        <v>38899</v>
      </c>
      <c r="CE1" s="571">
        <v>38930</v>
      </c>
      <c r="CF1" s="571">
        <v>38961</v>
      </c>
      <c r="CG1" s="571">
        <v>38991</v>
      </c>
      <c r="CH1" s="571">
        <v>39022</v>
      </c>
      <c r="CI1" s="571">
        <v>39052</v>
      </c>
      <c r="CJ1" s="571">
        <v>39083</v>
      </c>
      <c r="CK1" s="571">
        <v>39114</v>
      </c>
      <c r="CL1" s="571">
        <v>39142</v>
      </c>
      <c r="CM1" s="571">
        <v>39173</v>
      </c>
      <c r="CN1" s="571">
        <v>39203</v>
      </c>
      <c r="CO1" s="571">
        <v>39234</v>
      </c>
      <c r="CP1" s="571">
        <v>39264</v>
      </c>
      <c r="CQ1" s="571">
        <v>39295</v>
      </c>
      <c r="CR1" s="571">
        <v>39326</v>
      </c>
      <c r="CS1" s="571">
        <v>39356</v>
      </c>
      <c r="CT1" s="571">
        <v>39387</v>
      </c>
      <c r="CU1" s="571">
        <v>39417</v>
      </c>
      <c r="CV1" s="571">
        <v>39448</v>
      </c>
      <c r="CW1" s="571">
        <v>39479</v>
      </c>
      <c r="CX1" s="571">
        <v>39508</v>
      </c>
      <c r="CY1" s="571">
        <v>39539</v>
      </c>
      <c r="CZ1" s="571">
        <v>39569</v>
      </c>
      <c r="DA1" s="571">
        <v>39600</v>
      </c>
      <c r="DB1" s="571">
        <v>39630</v>
      </c>
      <c r="DC1" s="571">
        <v>39661</v>
      </c>
      <c r="DD1" s="571">
        <v>39692</v>
      </c>
      <c r="DE1" s="571">
        <v>39722</v>
      </c>
      <c r="DF1" s="571">
        <v>39753</v>
      </c>
      <c r="DG1" s="571">
        <v>39783</v>
      </c>
      <c r="DH1" s="571">
        <v>39814</v>
      </c>
      <c r="DI1" s="571">
        <v>39845</v>
      </c>
      <c r="DJ1" s="571">
        <v>39873</v>
      </c>
      <c r="DK1" s="571">
        <v>39904</v>
      </c>
      <c r="DL1" s="571">
        <v>39934</v>
      </c>
      <c r="DM1" s="571">
        <v>39965</v>
      </c>
      <c r="DN1" s="571">
        <v>39995</v>
      </c>
      <c r="DO1" s="571">
        <v>40026</v>
      </c>
      <c r="DP1" s="571">
        <v>40057</v>
      </c>
      <c r="DQ1" s="571">
        <v>40087</v>
      </c>
      <c r="DR1" s="571">
        <v>40118</v>
      </c>
      <c r="DS1" s="571">
        <v>40148</v>
      </c>
      <c r="DT1" s="571">
        <v>40179</v>
      </c>
      <c r="DU1" s="571">
        <v>40210</v>
      </c>
      <c r="DV1" s="571">
        <v>40238</v>
      </c>
      <c r="DW1" s="571">
        <v>40269</v>
      </c>
      <c r="DX1" s="571">
        <v>40299</v>
      </c>
      <c r="DY1" s="571">
        <v>40330</v>
      </c>
      <c r="DZ1" s="571">
        <v>40360</v>
      </c>
      <c r="EA1" s="571">
        <v>40391</v>
      </c>
      <c r="EB1" s="571">
        <v>40422</v>
      </c>
      <c r="EC1" s="571">
        <v>40452</v>
      </c>
      <c r="ED1" s="571">
        <v>40483</v>
      </c>
      <c r="EE1" s="571">
        <v>40513</v>
      </c>
      <c r="EF1" s="571">
        <v>40544</v>
      </c>
      <c r="EG1" s="571">
        <v>40575</v>
      </c>
      <c r="EH1" s="571">
        <v>40603</v>
      </c>
      <c r="EI1" s="571">
        <v>40634</v>
      </c>
      <c r="EJ1" s="571">
        <v>40664</v>
      </c>
      <c r="EK1" s="571">
        <v>40695</v>
      </c>
      <c r="EL1" s="571">
        <v>40725</v>
      </c>
      <c r="EM1" s="571">
        <v>40756</v>
      </c>
      <c r="EN1" s="571">
        <v>40787</v>
      </c>
      <c r="EO1" s="571">
        <v>40817</v>
      </c>
      <c r="EP1" s="571">
        <v>40848</v>
      </c>
      <c r="EQ1" s="571">
        <v>40878</v>
      </c>
      <c r="ER1" s="571">
        <v>40909</v>
      </c>
      <c r="ES1" s="571">
        <v>40940</v>
      </c>
      <c r="ET1" s="571">
        <v>40969</v>
      </c>
      <c r="EU1" s="571">
        <v>41000</v>
      </c>
      <c r="EV1" s="571">
        <v>41030</v>
      </c>
      <c r="EW1" s="571">
        <v>41061</v>
      </c>
      <c r="EX1" s="571">
        <v>41091</v>
      </c>
      <c r="EY1" s="571">
        <v>41122</v>
      </c>
      <c r="EZ1" s="571">
        <v>41153</v>
      </c>
      <c r="FA1" s="571">
        <v>41183</v>
      </c>
      <c r="FB1" s="571">
        <v>41214</v>
      </c>
      <c r="FC1" s="571">
        <v>41244</v>
      </c>
      <c r="FD1" s="571">
        <v>41275</v>
      </c>
      <c r="FE1" s="571">
        <v>41306</v>
      </c>
      <c r="FF1" s="571">
        <v>41334</v>
      </c>
      <c r="FG1" s="571">
        <v>41365</v>
      </c>
      <c r="FH1" s="571">
        <v>41395</v>
      </c>
      <c r="FI1" s="571">
        <v>41426</v>
      </c>
      <c r="FJ1" s="571">
        <v>41456</v>
      </c>
      <c r="FK1" s="571">
        <v>41487</v>
      </c>
      <c r="FL1" s="571">
        <v>41518</v>
      </c>
      <c r="FM1" s="571">
        <v>41548</v>
      </c>
      <c r="FN1" s="571">
        <v>41579</v>
      </c>
      <c r="FO1" s="571">
        <v>41609</v>
      </c>
      <c r="FP1" s="571">
        <v>41640</v>
      </c>
      <c r="FQ1" s="571">
        <v>41671</v>
      </c>
      <c r="FR1" s="572">
        <v>41699</v>
      </c>
      <c r="FS1" s="529">
        <v>41791</v>
      </c>
      <c r="FT1" s="479">
        <v>41883</v>
      </c>
      <c r="FU1" s="479">
        <v>41974</v>
      </c>
      <c r="FV1" s="479">
        <v>42064</v>
      </c>
      <c r="FW1" s="479">
        <v>42156</v>
      </c>
      <c r="FX1" s="479">
        <v>42248</v>
      </c>
      <c r="FY1" s="479">
        <v>42339</v>
      </c>
      <c r="FZ1" s="479">
        <v>42430</v>
      </c>
      <c r="GA1" s="479">
        <v>42522</v>
      </c>
      <c r="GB1" s="479">
        <v>42614</v>
      </c>
      <c r="GC1" s="479">
        <v>42705</v>
      </c>
      <c r="GD1" s="479">
        <v>42795</v>
      </c>
      <c r="GE1" s="479">
        <v>42887</v>
      </c>
      <c r="GF1" s="479">
        <v>42979</v>
      </c>
      <c r="GG1" s="479">
        <v>43070</v>
      </c>
      <c r="GH1" s="479">
        <v>43160</v>
      </c>
      <c r="GI1" s="479">
        <v>43252</v>
      </c>
      <c r="GJ1" s="479">
        <v>43344</v>
      </c>
      <c r="GK1" s="479">
        <v>43435</v>
      </c>
      <c r="GL1" s="479">
        <v>43525</v>
      </c>
      <c r="GM1" s="479">
        <v>43617</v>
      </c>
      <c r="GN1" s="479">
        <v>43709</v>
      </c>
      <c r="GO1" s="479">
        <v>43800</v>
      </c>
      <c r="GP1" s="479">
        <v>43891</v>
      </c>
      <c r="GQ1" s="479">
        <v>43983</v>
      </c>
      <c r="GR1" s="479">
        <v>44075</v>
      </c>
      <c r="GS1" s="479">
        <v>44166</v>
      </c>
      <c r="GT1" s="479">
        <v>44256</v>
      </c>
      <c r="GU1" s="479">
        <v>44348</v>
      </c>
      <c r="GV1" s="479">
        <v>44440</v>
      </c>
      <c r="GW1" s="479">
        <v>44531</v>
      </c>
      <c r="GX1" s="479">
        <v>44621</v>
      </c>
      <c r="GY1" s="479">
        <v>44713</v>
      </c>
      <c r="GZ1" s="479">
        <v>44805</v>
      </c>
      <c r="HA1" s="479">
        <v>44896</v>
      </c>
      <c r="HB1" s="479">
        <v>44986</v>
      </c>
      <c r="HC1" s="479">
        <v>45078</v>
      </c>
      <c r="HD1" s="479">
        <v>45170</v>
      </c>
      <c r="HE1" s="479">
        <v>45261</v>
      </c>
      <c r="HF1" s="479">
        <v>45352</v>
      </c>
      <c r="HG1" s="480">
        <v>45444</v>
      </c>
      <c r="HH1" s="512">
        <v>45536</v>
      </c>
    </row>
    <row r="2" spans="1:220" s="481" customFormat="1">
      <c r="A2" s="561" t="s">
        <v>75</v>
      </c>
      <c r="B2" s="562" t="s">
        <v>89</v>
      </c>
      <c r="C2" s="563" t="s">
        <v>2</v>
      </c>
      <c r="D2" s="564">
        <v>12.45</v>
      </c>
      <c r="E2" s="565">
        <v>12.45</v>
      </c>
      <c r="F2" s="565">
        <v>12.45</v>
      </c>
      <c r="G2" s="565">
        <v>12.45</v>
      </c>
      <c r="H2" s="565">
        <v>12.45</v>
      </c>
      <c r="I2" s="565">
        <v>12.45</v>
      </c>
      <c r="J2" s="565">
        <v>12.45</v>
      </c>
      <c r="K2" s="565">
        <v>12.45</v>
      </c>
      <c r="L2" s="565">
        <v>12.45</v>
      </c>
      <c r="M2" s="565">
        <v>12.45</v>
      </c>
      <c r="N2" s="565">
        <v>12.45</v>
      </c>
      <c r="O2" s="565">
        <v>12.45</v>
      </c>
      <c r="P2" s="565">
        <v>12.99</v>
      </c>
      <c r="Q2" s="565">
        <v>12.99</v>
      </c>
      <c r="R2" s="565">
        <v>12.99</v>
      </c>
      <c r="S2" s="565">
        <v>12.99</v>
      </c>
      <c r="T2" s="565">
        <v>12.99</v>
      </c>
      <c r="U2" s="565">
        <v>12.99</v>
      </c>
      <c r="V2" s="565">
        <v>12.99</v>
      </c>
      <c r="W2" s="565">
        <v>12.99</v>
      </c>
      <c r="X2" s="565">
        <v>12.99</v>
      </c>
      <c r="Y2" s="565">
        <v>12.99</v>
      </c>
      <c r="Z2" s="565">
        <v>12.99</v>
      </c>
      <c r="AA2" s="565">
        <v>12.99</v>
      </c>
      <c r="AB2" s="565">
        <v>12.68</v>
      </c>
      <c r="AC2" s="565">
        <v>12.68</v>
      </c>
      <c r="AD2" s="565">
        <v>12.68</v>
      </c>
      <c r="AE2" s="565">
        <v>12.68</v>
      </c>
      <c r="AF2" s="565">
        <v>12.68</v>
      </c>
      <c r="AG2" s="565">
        <v>12.68</v>
      </c>
      <c r="AH2" s="565">
        <v>12.68</v>
      </c>
      <c r="AI2" s="565">
        <v>12.68</v>
      </c>
      <c r="AJ2" s="565">
        <v>12.68</v>
      </c>
      <c r="AK2" s="565">
        <v>12.68</v>
      </c>
      <c r="AL2" s="565">
        <v>12.68</v>
      </c>
      <c r="AM2" s="565">
        <v>12.68</v>
      </c>
      <c r="AN2" s="565">
        <v>13.82</v>
      </c>
      <c r="AO2" s="565">
        <v>13.82</v>
      </c>
      <c r="AP2" s="565">
        <v>13.82</v>
      </c>
      <c r="AQ2" s="565">
        <v>13.82</v>
      </c>
      <c r="AR2" s="565">
        <v>13.82</v>
      </c>
      <c r="AS2" s="565">
        <v>13.82</v>
      </c>
      <c r="AT2" s="565">
        <v>13.82</v>
      </c>
      <c r="AU2" s="565">
        <v>13.82</v>
      </c>
      <c r="AV2" s="565">
        <v>13.82</v>
      </c>
      <c r="AW2" s="565">
        <v>13.82</v>
      </c>
      <c r="AX2" s="565">
        <v>13.82</v>
      </c>
      <c r="AY2" s="565">
        <v>13.82</v>
      </c>
      <c r="AZ2" s="565">
        <v>16.39</v>
      </c>
      <c r="BA2" s="565">
        <v>16.39</v>
      </c>
      <c r="BB2" s="565">
        <v>16.39</v>
      </c>
      <c r="BC2" s="565">
        <v>16.39</v>
      </c>
      <c r="BD2" s="565">
        <v>16.39</v>
      </c>
      <c r="BE2" s="565">
        <v>16.39</v>
      </c>
      <c r="BF2" s="565">
        <v>16.39</v>
      </c>
      <c r="BG2" s="565">
        <v>16.39</v>
      </c>
      <c r="BH2" s="565">
        <v>16.39</v>
      </c>
      <c r="BI2" s="565">
        <v>16.39</v>
      </c>
      <c r="BJ2" s="565">
        <v>16.39</v>
      </c>
      <c r="BK2" s="565">
        <v>16.39</v>
      </c>
      <c r="BL2" s="565">
        <v>28.11</v>
      </c>
      <c r="BM2" s="565">
        <v>28.11</v>
      </c>
      <c r="BN2" s="565">
        <v>28.11</v>
      </c>
      <c r="BO2" s="565">
        <v>28.11</v>
      </c>
      <c r="BP2" s="565">
        <v>28.11</v>
      </c>
      <c r="BQ2" s="565">
        <v>28.11</v>
      </c>
      <c r="BR2" s="565">
        <v>28.11</v>
      </c>
      <c r="BS2" s="565">
        <v>28.11</v>
      </c>
      <c r="BT2" s="565">
        <v>28.11</v>
      </c>
      <c r="BU2" s="565">
        <v>28.11</v>
      </c>
      <c r="BV2" s="565">
        <v>28.11</v>
      </c>
      <c r="BW2" s="565">
        <v>28.11</v>
      </c>
      <c r="BX2" s="565">
        <v>47.15</v>
      </c>
      <c r="BY2" s="565">
        <v>48.4</v>
      </c>
      <c r="BZ2" s="565">
        <v>49.9</v>
      </c>
      <c r="CA2" s="565">
        <v>56.790999999999997</v>
      </c>
      <c r="CB2" s="565">
        <v>55.540999999999997</v>
      </c>
      <c r="CC2" s="565">
        <v>55.491</v>
      </c>
      <c r="CD2" s="565">
        <v>57.290999999999997</v>
      </c>
      <c r="CE2" s="565">
        <v>60.290999999999997</v>
      </c>
      <c r="CF2" s="565">
        <v>59.290999999999997</v>
      </c>
      <c r="CG2" s="565">
        <v>62.290999999999997</v>
      </c>
      <c r="CH2" s="565">
        <v>61.540999999999997</v>
      </c>
      <c r="CI2" s="565">
        <v>61.140999999999998</v>
      </c>
      <c r="CJ2" s="565">
        <v>62.040999999999997</v>
      </c>
      <c r="CK2" s="565">
        <v>61.790999999999997</v>
      </c>
      <c r="CL2" s="565">
        <v>62.790999999999997</v>
      </c>
      <c r="CM2" s="565">
        <v>70.188644999999994</v>
      </c>
      <c r="CN2" s="565">
        <v>73.188644999999994</v>
      </c>
      <c r="CO2" s="565">
        <v>67.688644999999994</v>
      </c>
      <c r="CP2" s="565">
        <v>70.901410957446799</v>
      </c>
      <c r="CQ2" s="565">
        <v>75.15673010638298</v>
      </c>
      <c r="CR2" s="565">
        <v>79.943964148936161</v>
      </c>
      <c r="CS2" s="565">
        <v>91.114176914893619</v>
      </c>
      <c r="CT2" s="565">
        <v>90.050347127659563</v>
      </c>
      <c r="CU2" s="565">
        <v>88.986517340425536</v>
      </c>
      <c r="CV2" s="565">
        <v>74.890772659574466</v>
      </c>
      <c r="CW2" s="565">
        <v>80.475879042553188</v>
      </c>
      <c r="CX2" s="565">
        <v>79.412049255319147</v>
      </c>
      <c r="CY2" s="565">
        <v>121.98924753978723</v>
      </c>
      <c r="CZ2" s="565">
        <v>131.03180073127658</v>
      </c>
      <c r="DA2" s="565">
        <v>124.11690711425531</v>
      </c>
      <c r="DB2" s="565">
        <v>121.98924753978723</v>
      </c>
      <c r="DC2" s="565">
        <v>122.52116243340424</v>
      </c>
      <c r="DD2" s="565">
        <v>115</v>
      </c>
      <c r="DE2" s="566">
        <v>88</v>
      </c>
      <c r="DF2" s="566">
        <v>55</v>
      </c>
      <c r="DG2" s="566">
        <v>62</v>
      </c>
      <c r="DH2" s="566">
        <v>71</v>
      </c>
      <c r="DI2" s="566">
        <v>75</v>
      </c>
      <c r="DJ2" s="566">
        <v>61</v>
      </c>
      <c r="DK2" s="566">
        <v>59</v>
      </c>
      <c r="DL2" s="566">
        <v>61</v>
      </c>
      <c r="DM2" s="566">
        <v>71</v>
      </c>
      <c r="DN2" s="566">
        <v>78</v>
      </c>
      <c r="DO2" s="566">
        <v>104</v>
      </c>
      <c r="DP2" s="566">
        <v>75</v>
      </c>
      <c r="DQ2" s="566">
        <v>83</v>
      </c>
      <c r="DR2" s="566">
        <v>96</v>
      </c>
      <c r="DS2" s="566">
        <v>99</v>
      </c>
      <c r="DT2" s="566">
        <v>125</v>
      </c>
      <c r="DU2" s="566">
        <v>121</v>
      </c>
      <c r="DV2" s="566">
        <v>134</v>
      </c>
      <c r="DW2" s="566">
        <v>176</v>
      </c>
      <c r="DX2" s="566">
        <v>166</v>
      </c>
      <c r="DY2" s="566">
        <v>139</v>
      </c>
      <c r="DZ2" s="566">
        <v>112</v>
      </c>
      <c r="EA2" s="566">
        <v>143</v>
      </c>
      <c r="EB2" s="566">
        <v>137</v>
      </c>
      <c r="EC2" s="566">
        <v>149</v>
      </c>
      <c r="ED2" s="566">
        <v>154</v>
      </c>
      <c r="EE2" s="566">
        <v>161</v>
      </c>
      <c r="EF2" s="566">
        <v>167</v>
      </c>
      <c r="EG2" s="566">
        <v>185</v>
      </c>
      <c r="EH2" s="566">
        <v>168</v>
      </c>
      <c r="EI2" s="566">
        <v>180</v>
      </c>
      <c r="EJ2" s="566">
        <v>177</v>
      </c>
      <c r="EK2" s="566">
        <v>168</v>
      </c>
      <c r="EL2" s="566">
        <v>173</v>
      </c>
      <c r="EM2" s="566">
        <v>173</v>
      </c>
      <c r="EN2" s="566">
        <v>182</v>
      </c>
      <c r="EO2" s="566">
        <v>155</v>
      </c>
      <c r="EP2" s="566">
        <v>136</v>
      </c>
      <c r="EQ2" s="566">
        <v>130</v>
      </c>
      <c r="ER2" s="566">
        <v>136</v>
      </c>
      <c r="ES2" s="566">
        <v>140</v>
      </c>
      <c r="ET2" s="566">
        <v>137</v>
      </c>
      <c r="EU2" s="566">
        <v>146.66666666666666</v>
      </c>
      <c r="EV2" s="566">
        <v>144.33333333333334</v>
      </c>
      <c r="EW2" s="566">
        <v>132</v>
      </c>
      <c r="EX2" s="566">
        <v>133.33333333333334</v>
      </c>
      <c r="EY2" s="566">
        <v>115.66666666666667</v>
      </c>
      <c r="EZ2" s="566">
        <v>86</v>
      </c>
      <c r="FA2" s="566">
        <v>105.33333333333333</v>
      </c>
      <c r="FB2" s="566">
        <v>118</v>
      </c>
      <c r="FC2" s="566">
        <v>114.66666666666667</v>
      </c>
      <c r="FD2" s="566">
        <v>156.66666666666666</v>
      </c>
      <c r="FE2" s="566">
        <v>156</v>
      </c>
      <c r="FF2" s="566">
        <v>144</v>
      </c>
      <c r="FG2" s="566">
        <v>136</v>
      </c>
      <c r="FH2" s="566">
        <v>129.66666666666666</v>
      </c>
      <c r="FI2" s="566">
        <v>117.5</v>
      </c>
      <c r="FJ2" s="566">
        <v>127.8</v>
      </c>
      <c r="FK2" s="566">
        <v>138.19999999999999</v>
      </c>
      <c r="FL2" s="566">
        <v>135.03</v>
      </c>
      <c r="FM2" s="566">
        <v>132.69999999999999</v>
      </c>
      <c r="FN2" s="566">
        <v>136.69999999999999</v>
      </c>
      <c r="FO2" s="566">
        <v>135.6</v>
      </c>
      <c r="FP2" s="566">
        <v>128.69999999999999</v>
      </c>
      <c r="FQ2" s="566">
        <v>121.4</v>
      </c>
      <c r="FR2" s="567">
        <v>111.56</v>
      </c>
      <c r="FS2" s="374">
        <f>AVERAGE('Input Sheet (Monthly)'!FS2:FU2)</f>
        <v>102.99000000000001</v>
      </c>
      <c r="FT2" s="375">
        <f>AVERAGE('Input Sheet (Monthly)'!FV2:FX2)</f>
        <v>90.479566666666685</v>
      </c>
      <c r="FU2" s="375">
        <f>AVERAGE('Input Sheet (Monthly)'!FY2:GA2)</f>
        <v>74.458299999999994</v>
      </c>
      <c r="FV2" s="375">
        <f>AVERAGE('Input Sheet (Monthly)'!GB2:GD2)</f>
        <v>62.583273208273198</v>
      </c>
      <c r="FW2" s="375">
        <f>AVERAGE('Input Sheet (Monthly)'!GE2:GG2)</f>
        <v>58.506666666666668</v>
      </c>
      <c r="FX2" s="375">
        <f>AVERAGE('Input Sheet (Monthly)'!GH2:GJ2)</f>
        <v>54.966666666666669</v>
      </c>
      <c r="FY2" s="375">
        <f>AVERAGE('Input Sheet (Monthly)'!GK2:GM2)</f>
        <v>46.516505376344092</v>
      </c>
      <c r="FZ2" s="375">
        <f>AVERAGE('Input Sheet (Monthly)'!GN2:GP2)</f>
        <v>47.971505376344091</v>
      </c>
      <c r="GA2" s="375">
        <f>AVERAGE('Input Sheet (Monthly)'!GQ2:GS2)</f>
        <v>55.677849462365593</v>
      </c>
      <c r="GB2" s="375">
        <f>AVERAGE('Input Sheet (Monthly)'!GT2:GV2)</f>
        <v>58.413189964157709</v>
      </c>
      <c r="GC2" s="375">
        <f>AVERAGE('Input Sheet (Monthly)'!GW2:GY2)</f>
        <v>70.633637992831538</v>
      </c>
      <c r="GD2" s="375">
        <f>AVERAGE('Input Sheet (Monthly)'!GZ2:HB2)</f>
        <v>85.701958525345617</v>
      </c>
      <c r="GE2" s="375">
        <f>AVERAGE('Input Sheet (Monthly)'!HC2:HE2)</f>
        <v>63.033295019157094</v>
      </c>
      <c r="GF2" s="375">
        <f>AVERAGE('Input Sheet (Monthly)'!HF2:HH2)</f>
        <v>71.047096774193548</v>
      </c>
      <c r="GG2" s="375">
        <f>AVERAGE('Input Sheet (Monthly)'!HI2:HK2)</f>
        <v>65.281326164874542</v>
      </c>
      <c r="GH2" s="375">
        <f>AVERAGE('Input Sheet (Monthly)'!HL2:HN2)</f>
        <v>74.098790322580626</v>
      </c>
      <c r="GI2" s="375">
        <f>AVERAGE('Input Sheet (Monthly)'!HO2:HQ2)</f>
        <v>65.16295698924732</v>
      </c>
      <c r="GJ2" s="375">
        <f>AVERAGE('Input Sheet (Monthly)'!HR2:HT2)</f>
        <v>66.726630824372776</v>
      </c>
      <c r="GK2" s="375">
        <f>AVERAGE('Input Sheet (Monthly)'!HU2:HW2)</f>
        <v>71.669121863799276</v>
      </c>
      <c r="GL2" s="375">
        <f>AVERAGE('Input Sheet (Monthly)'!HX2:HZ2)</f>
        <v>82.799815668202754</v>
      </c>
      <c r="GM2" s="375">
        <f>AVERAGE('Input Sheet (Monthly)'!IA2:IC2)</f>
        <v>100.22297491039429</v>
      </c>
      <c r="GN2" s="375">
        <f>AVERAGE('Input Sheet (Monthly)'!ID2:IF2)</f>
        <v>101.11195340501791</v>
      </c>
      <c r="GO2" s="375">
        <f>AVERAGE('Input Sheet (Monthly)'!IG2:II2)</f>
        <v>88.448067632850254</v>
      </c>
      <c r="GP2" s="375">
        <f>AVERAGE('Input Sheet (Monthly)'!IJ2:IL2)</f>
        <v>89.516287878787878</v>
      </c>
      <c r="GQ2" s="375">
        <f>AVERAGE('Input Sheet (Monthly)'!IM2:IO2)</f>
        <v>92.832499999999996</v>
      </c>
      <c r="GR2" s="375">
        <f>AVERAGE('Input Sheet (Monthly)'!IP2:IR2)</f>
        <v>117.86000000000001</v>
      </c>
      <c r="GS2" s="375">
        <f>AVERAGE('Input Sheet (Monthly)'!IS2:IU2)</f>
        <v>132.76</v>
      </c>
      <c r="GT2" s="375">
        <f>AVERAGE('Input Sheet (Monthly)'!IV2:IX2)</f>
        <v>166.47933876811592</v>
      </c>
      <c r="GU2" s="375">
        <f>AVERAGE('Input Sheet (Monthly)'!IY2:JA2)</f>
        <v>199.90957671957673</v>
      </c>
      <c r="GV2" s="375">
        <f>AVERAGE('Input Sheet (Monthly)'!JB2:JD2)</f>
        <v>163.29203121439963</v>
      </c>
      <c r="GW2" s="375">
        <f>AVERAGE('Input Sheet (Monthly)'!JE2:JG2)</f>
        <v>110.35184864953885</v>
      </c>
      <c r="GX2" s="375">
        <f>AVERAGE('Input Sheet (Monthly)'!JH2:JJ2)</f>
        <v>140.76333678398896</v>
      </c>
      <c r="GY2" s="375">
        <f>AVERAGE('Input Sheet (Monthly)'!JK2:JM2)</f>
        <v>138.17575757575756</v>
      </c>
      <c r="GZ2" s="375">
        <f>AVERAGE('Input Sheet (Monthly)'!JN2:JP2)</f>
        <v>103.05988471673254</v>
      </c>
      <c r="HA2" s="375">
        <f>AVERAGE('Input Sheet (Monthly)'!JQ2:JS2)</f>
        <v>98.713131313131314</v>
      </c>
      <c r="HB2" s="375">
        <f>AVERAGE('Input Sheet (Monthly)'!JT2:JV2)</f>
        <v>125.25123188405797</v>
      </c>
      <c r="HC2" s="375">
        <f>AVERAGE('Input Sheet (Monthly)'!JW2:JY2)</f>
        <v>111.25990031897929</v>
      </c>
      <c r="HD2" s="375">
        <f>AVERAGE('Input Sheet (Monthly)'!JZ2:KB2)</f>
        <v>114.15081262939957</v>
      </c>
      <c r="HE2" s="375">
        <f>AVERAGE('Input Sheet (Monthly)'!KC2:KE2)</f>
        <v>128.57950216450217</v>
      </c>
      <c r="HF2" s="375">
        <f>AVERAGE('Input Sheet (Monthly)'!KF2:KH2)</f>
        <v>123.1898484848485</v>
      </c>
      <c r="HG2" s="376">
        <f>AVERAGE('Input Sheet (Monthly)'!KI2:KK2)</f>
        <v>111.64724310776943</v>
      </c>
    </row>
    <row r="3" spans="1:220" s="481" customFormat="1">
      <c r="A3" s="52" t="s">
        <v>8</v>
      </c>
      <c r="B3" s="521" t="s">
        <v>89</v>
      </c>
      <c r="C3" s="20" t="s">
        <v>2</v>
      </c>
      <c r="D3" s="370">
        <v>40.25</v>
      </c>
      <c r="E3" s="58">
        <v>40.25</v>
      </c>
      <c r="F3" s="58">
        <v>40.25</v>
      </c>
      <c r="G3" s="58">
        <v>40.25</v>
      </c>
      <c r="H3" s="58">
        <v>40.25</v>
      </c>
      <c r="I3" s="58">
        <v>40.25</v>
      </c>
      <c r="J3" s="58">
        <v>40.25</v>
      </c>
      <c r="K3" s="58">
        <v>40.25</v>
      </c>
      <c r="L3" s="58">
        <v>40.25</v>
      </c>
      <c r="M3" s="58">
        <v>40.25</v>
      </c>
      <c r="N3" s="58">
        <v>40.25</v>
      </c>
      <c r="O3" s="58">
        <v>40.25</v>
      </c>
      <c r="P3" s="58">
        <v>43.85</v>
      </c>
      <c r="Q3" s="58">
        <v>43.85</v>
      </c>
      <c r="R3" s="58">
        <v>43.85</v>
      </c>
      <c r="S3" s="58">
        <v>43.85</v>
      </c>
      <c r="T3" s="58">
        <v>43.85</v>
      </c>
      <c r="U3" s="58">
        <v>43.85</v>
      </c>
      <c r="V3" s="58">
        <v>43.85</v>
      </c>
      <c r="W3" s="58">
        <v>43.85</v>
      </c>
      <c r="X3" s="58">
        <v>43.85</v>
      </c>
      <c r="Y3" s="58">
        <v>43.85</v>
      </c>
      <c r="Z3" s="58">
        <v>43.85</v>
      </c>
      <c r="AA3" s="58">
        <v>43.85</v>
      </c>
      <c r="AB3" s="58">
        <v>49.15</v>
      </c>
      <c r="AC3" s="58">
        <v>49.15</v>
      </c>
      <c r="AD3" s="58">
        <v>49.15</v>
      </c>
      <c r="AE3" s="58">
        <v>49.15</v>
      </c>
      <c r="AF3" s="58">
        <v>49.15</v>
      </c>
      <c r="AG3" s="58">
        <v>49.15</v>
      </c>
      <c r="AH3" s="58">
        <v>49.15</v>
      </c>
      <c r="AI3" s="58">
        <v>49.15</v>
      </c>
      <c r="AJ3" s="58">
        <v>49.15</v>
      </c>
      <c r="AK3" s="58">
        <v>49.15</v>
      </c>
      <c r="AL3" s="58">
        <v>49.15</v>
      </c>
      <c r="AM3" s="58">
        <v>49.15</v>
      </c>
      <c r="AN3" s="58">
        <v>47.35</v>
      </c>
      <c r="AO3" s="58">
        <v>47.35</v>
      </c>
      <c r="AP3" s="58">
        <v>47.35</v>
      </c>
      <c r="AQ3" s="58">
        <v>47.35</v>
      </c>
      <c r="AR3" s="58">
        <v>47.35</v>
      </c>
      <c r="AS3" s="58">
        <v>47.35</v>
      </c>
      <c r="AT3" s="58">
        <v>47.35</v>
      </c>
      <c r="AU3" s="58">
        <v>47.35</v>
      </c>
      <c r="AV3" s="58">
        <v>47.35</v>
      </c>
      <c r="AW3" s="58">
        <v>47.35</v>
      </c>
      <c r="AX3" s="58">
        <v>47.35</v>
      </c>
      <c r="AY3" s="58">
        <v>47.35</v>
      </c>
      <c r="AZ3" s="58">
        <v>57.35</v>
      </c>
      <c r="BA3" s="58">
        <v>57.35</v>
      </c>
      <c r="BB3" s="58">
        <v>57.35</v>
      </c>
      <c r="BC3" s="58">
        <v>57.35</v>
      </c>
      <c r="BD3" s="58">
        <v>57.35</v>
      </c>
      <c r="BE3" s="58">
        <v>57.35</v>
      </c>
      <c r="BF3" s="58">
        <v>57.35</v>
      </c>
      <c r="BG3" s="58">
        <v>57.35</v>
      </c>
      <c r="BH3" s="58">
        <v>57.35</v>
      </c>
      <c r="BI3" s="58">
        <v>57.35</v>
      </c>
      <c r="BJ3" s="58">
        <v>57.35</v>
      </c>
      <c r="BK3" s="58">
        <v>57.35</v>
      </c>
      <c r="BL3" s="58">
        <v>57.35</v>
      </c>
      <c r="BM3" s="58">
        <v>57.35</v>
      </c>
      <c r="BN3" s="58">
        <v>57.35</v>
      </c>
      <c r="BO3" s="58">
        <v>125</v>
      </c>
      <c r="BP3" s="58">
        <v>125</v>
      </c>
      <c r="BQ3" s="58">
        <v>125</v>
      </c>
      <c r="BR3" s="58">
        <v>125</v>
      </c>
      <c r="BS3" s="58">
        <v>125</v>
      </c>
      <c r="BT3" s="58">
        <v>125</v>
      </c>
      <c r="BU3" s="58">
        <v>125</v>
      </c>
      <c r="BV3" s="58">
        <v>125</v>
      </c>
      <c r="BW3" s="58">
        <v>125</v>
      </c>
      <c r="BX3" s="58">
        <v>125</v>
      </c>
      <c r="BY3" s="58">
        <v>125</v>
      </c>
      <c r="BZ3" s="58">
        <v>125</v>
      </c>
      <c r="CA3" s="58">
        <v>116</v>
      </c>
      <c r="CB3" s="58">
        <v>116</v>
      </c>
      <c r="CC3" s="58">
        <v>116</v>
      </c>
      <c r="CD3" s="58">
        <v>116</v>
      </c>
      <c r="CE3" s="58">
        <v>116</v>
      </c>
      <c r="CF3" s="58">
        <v>116</v>
      </c>
      <c r="CG3" s="58">
        <v>85</v>
      </c>
      <c r="CH3" s="58">
        <v>83.5</v>
      </c>
      <c r="CI3" s="58">
        <v>90</v>
      </c>
      <c r="CJ3" s="58">
        <v>98</v>
      </c>
      <c r="CK3" s="58">
        <v>100</v>
      </c>
      <c r="CL3" s="58">
        <v>103</v>
      </c>
      <c r="CM3" s="58">
        <v>107</v>
      </c>
      <c r="CN3" s="58">
        <v>109</v>
      </c>
      <c r="CO3" s="58">
        <v>120</v>
      </c>
      <c r="CP3" s="58">
        <v>129</v>
      </c>
      <c r="CQ3" s="58">
        <v>140</v>
      </c>
      <c r="CR3" s="58">
        <v>150</v>
      </c>
      <c r="CS3" s="58">
        <v>165</v>
      </c>
      <c r="CT3" s="58">
        <v>172.5</v>
      </c>
      <c r="CU3" s="58">
        <v>180</v>
      </c>
      <c r="CV3" s="58">
        <v>200</v>
      </c>
      <c r="CW3" s="58">
        <v>330</v>
      </c>
      <c r="CX3" s="58">
        <v>350</v>
      </c>
      <c r="CY3" s="58">
        <v>380</v>
      </c>
      <c r="CZ3" s="58">
        <v>385</v>
      </c>
      <c r="DA3" s="58">
        <v>385</v>
      </c>
      <c r="DB3" s="58">
        <v>400</v>
      </c>
      <c r="DC3" s="58">
        <v>385</v>
      </c>
      <c r="DD3" s="58">
        <v>375</v>
      </c>
      <c r="DE3" s="375">
        <v>340</v>
      </c>
      <c r="DF3" s="375">
        <v>250</v>
      </c>
      <c r="DG3" s="375">
        <v>150</v>
      </c>
      <c r="DH3" s="375">
        <v>140</v>
      </c>
      <c r="DI3" s="375">
        <v>150</v>
      </c>
      <c r="DJ3" s="375">
        <v>120</v>
      </c>
      <c r="DK3" s="375">
        <v>120</v>
      </c>
      <c r="DL3" s="375">
        <v>115</v>
      </c>
      <c r="DM3" s="375">
        <v>115</v>
      </c>
      <c r="DN3" s="375">
        <v>140</v>
      </c>
      <c r="DO3" s="375">
        <v>165</v>
      </c>
      <c r="DP3" s="375">
        <v>170</v>
      </c>
      <c r="DQ3" s="375">
        <v>170</v>
      </c>
      <c r="DR3" s="375">
        <v>165</v>
      </c>
      <c r="DS3" s="375">
        <v>170</v>
      </c>
      <c r="DT3" s="375">
        <v>205</v>
      </c>
      <c r="DU3" s="375">
        <v>220</v>
      </c>
      <c r="DV3" s="375">
        <v>220</v>
      </c>
      <c r="DW3" s="375">
        <v>250</v>
      </c>
      <c r="DX3" s="375">
        <v>235</v>
      </c>
      <c r="DY3" s="375">
        <v>230</v>
      </c>
      <c r="DZ3" s="375">
        <v>215</v>
      </c>
      <c r="EA3" s="375">
        <v>190</v>
      </c>
      <c r="EB3" s="375">
        <v>210</v>
      </c>
      <c r="EC3" s="375">
        <v>220</v>
      </c>
      <c r="ED3" s="375">
        <v>220</v>
      </c>
      <c r="EE3" s="375">
        <v>225</v>
      </c>
      <c r="EF3" s="375">
        <v>350</v>
      </c>
      <c r="EG3" s="375">
        <v>325</v>
      </c>
      <c r="EH3" s="375">
        <v>330</v>
      </c>
      <c r="EI3" s="375">
        <v>325</v>
      </c>
      <c r="EJ3" s="375">
        <v>310</v>
      </c>
      <c r="EK3" s="375">
        <v>305</v>
      </c>
      <c r="EL3" s="375">
        <v>305</v>
      </c>
      <c r="EM3" s="375">
        <v>300</v>
      </c>
      <c r="EN3" s="375">
        <v>275</v>
      </c>
      <c r="EO3" s="375">
        <v>260</v>
      </c>
      <c r="EP3" s="375">
        <v>235</v>
      </c>
      <c r="EQ3" s="375">
        <v>228</v>
      </c>
      <c r="ER3" s="375">
        <v>219</v>
      </c>
      <c r="ES3" s="375">
        <v>215</v>
      </c>
      <c r="ET3" s="375">
        <v>210</v>
      </c>
      <c r="EU3" s="375">
        <v>215</v>
      </c>
      <c r="EV3" s="375">
        <v>220</v>
      </c>
      <c r="EW3" s="375">
        <v>223.5</v>
      </c>
      <c r="EX3" s="375">
        <v>214</v>
      </c>
      <c r="EY3" s="375">
        <v>173</v>
      </c>
      <c r="EZ3" s="375">
        <v>160</v>
      </c>
      <c r="FA3" s="375">
        <v>140</v>
      </c>
      <c r="FB3" s="375">
        <v>153</v>
      </c>
      <c r="FC3" s="375">
        <v>157</v>
      </c>
      <c r="FD3" s="375">
        <v>166</v>
      </c>
      <c r="FE3" s="375">
        <v>171</v>
      </c>
      <c r="FF3" s="375">
        <v>160</v>
      </c>
      <c r="FG3" s="375">
        <v>149</v>
      </c>
      <c r="FH3" s="375">
        <v>144</v>
      </c>
      <c r="FI3" s="375">
        <v>136</v>
      </c>
      <c r="FJ3" s="375">
        <v>133</v>
      </c>
      <c r="FK3" s="375">
        <v>143.6</v>
      </c>
      <c r="FL3" s="375">
        <v>152</v>
      </c>
      <c r="FM3" s="375">
        <v>147.4</v>
      </c>
      <c r="FN3" s="375">
        <v>143.47999999999999</v>
      </c>
      <c r="FO3" s="375">
        <v>136.69999999999999</v>
      </c>
      <c r="FP3" s="375">
        <v>131.13</v>
      </c>
      <c r="FQ3" s="375">
        <v>126.96</v>
      </c>
      <c r="FR3" s="526">
        <v>115.22</v>
      </c>
      <c r="FS3" s="374">
        <f>AVERAGE('Input Sheet (Monthly)'!FS3:FU3)</f>
        <v>114.97000000000001</v>
      </c>
      <c r="FT3" s="375">
        <f>AVERAGE('Input Sheet (Monthly)'!FV3:FX3)</f>
        <v>113.61333333333333</v>
      </c>
      <c r="FU3" s="375">
        <f>AVERAGE('Input Sheet (Monthly)'!FY3:GA3)</f>
        <v>113</v>
      </c>
      <c r="FV3" s="375">
        <f>AVERAGE('Input Sheet (Monthly)'!GB3:GD3)</f>
        <v>108.89333333333333</v>
      </c>
      <c r="FW3" s="375">
        <f>AVERAGE('Input Sheet (Monthly)'!GE3:GG3)</f>
        <v>89.623333333333335</v>
      </c>
      <c r="FX3" s="375">
        <f>AVERAGE('Input Sheet (Monthly)'!GH3:GJ3)</f>
        <v>84.50333333333333</v>
      </c>
      <c r="FY3" s="375">
        <f>AVERAGE('Input Sheet (Monthly)'!GK3:GM3)</f>
        <v>77.582222222222228</v>
      </c>
      <c r="FZ3" s="375">
        <f>AVERAGE('Input Sheet (Monthly)'!GN3:GP3)</f>
        <v>78.678642936596233</v>
      </c>
      <c r="GA3" s="375">
        <f>AVERAGE('Input Sheet (Monthly)'!GQ3:GS3)</f>
        <v>91.003333333333316</v>
      </c>
      <c r="GB3" s="375">
        <f>AVERAGE('Input Sheet (Monthly)'!GT3:GV3)</f>
        <v>132.17422939068098</v>
      </c>
      <c r="GC3" s="375">
        <f>AVERAGE('Input Sheet (Monthly)'!GW3:GY3)</f>
        <v>265.64247311827955</v>
      </c>
      <c r="GD3" s="375">
        <f>AVERAGE('Input Sheet (Monthly)'!GZ3:HB3)</f>
        <v>167.99677419354839</v>
      </c>
      <c r="GE3" s="375">
        <f>AVERAGE('Input Sheet (Monthly)'!HC3:HE3)</f>
        <v>194.75325670498083</v>
      </c>
      <c r="GF3" s="375">
        <f>AVERAGE('Input Sheet (Monthly)'!HF3:HH3)</f>
        <v>188.86338709677418</v>
      </c>
      <c r="GG3" s="375">
        <f>AVERAGE('Input Sheet (Monthly)'!HI3:HK3)</f>
        <v>203.10661930363548</v>
      </c>
      <c r="GH3" s="375">
        <f>AVERAGE('Input Sheet (Monthly)'!HL3:HN3)</f>
        <v>227.48338118870379</v>
      </c>
      <c r="GI3" s="375">
        <f>AVERAGE('Input Sheet (Monthly)'!HO3:HQ3)</f>
        <v>190.25230107526883</v>
      </c>
      <c r="GJ3" s="375">
        <f>AVERAGE('Input Sheet (Monthly)'!HR3:HT3)</f>
        <v>188.57132616487456</v>
      </c>
      <c r="GK3" s="375">
        <f>AVERAGE('Input Sheet (Monthly)'!HU3:HW3)</f>
        <v>221.45574855252275</v>
      </c>
      <c r="GL3" s="375">
        <f>AVERAGE('Input Sheet (Monthly)'!HX3:HZ3)</f>
        <v>205.8011712749616</v>
      </c>
      <c r="GM3" s="375">
        <f>AVERAGE('Input Sheet (Monthly)'!IA3:IC3)</f>
        <v>203.31102150537632</v>
      </c>
      <c r="GN3" s="375">
        <f>AVERAGE('Input Sheet (Monthly)'!ID3:IF3)</f>
        <v>160.89847670250896</v>
      </c>
      <c r="GO3" s="375">
        <f>AVERAGE('Input Sheet (Monthly)'!IG3:II3)</f>
        <v>139.81295093795094</v>
      </c>
      <c r="GP3" s="375">
        <f>AVERAGE('Input Sheet (Monthly)'!IJ3:IL3)</f>
        <v>155.04431818181817</v>
      </c>
      <c r="GQ3" s="375">
        <f>AVERAGE('Input Sheet (Monthly)'!IM3:IO3)</f>
        <v>118.26742424242424</v>
      </c>
      <c r="GR3" s="375">
        <f>AVERAGE('Input Sheet (Monthly)'!IP3:IR3)</f>
        <v>114.50666666666666</v>
      </c>
      <c r="GS3" s="375">
        <f>AVERAGE('Input Sheet (Monthly)'!IS3:IU3)</f>
        <v>108.11333333333333</v>
      </c>
      <c r="GT3" s="375">
        <f>AVERAGE('Input Sheet (Monthly)'!IV3:IX3)</f>
        <v>127.98336193745233</v>
      </c>
      <c r="GU3" s="375">
        <f>AVERAGE('Input Sheet (Monthly)'!IY3:JA3)</f>
        <v>136.47333333333333</v>
      </c>
      <c r="GV3" s="375">
        <f>AVERAGE('Input Sheet (Monthly)'!JB3:JD3)</f>
        <v>262.3</v>
      </c>
      <c r="GW3" s="375">
        <f>AVERAGE('Input Sheet (Monthly)'!JE3:JG3)</f>
        <v>369.09666666666664</v>
      </c>
      <c r="GX3" s="375">
        <f>AVERAGE('Input Sheet (Monthly)'!JH3:JJ3)</f>
        <v>481.7142028985507</v>
      </c>
      <c r="GY3" s="375">
        <f>AVERAGE('Input Sheet (Monthly)'!JK3:JM3)</f>
        <v>449.12045454545455</v>
      </c>
      <c r="GZ3" s="375">
        <f>AVERAGE('Input Sheet (Monthly)'!JN3:JP3)</f>
        <v>249.72835497835499</v>
      </c>
      <c r="HA3" s="375">
        <f>AVERAGE('Input Sheet (Monthly)'!JQ3:JS3)</f>
        <v>278.18805194805196</v>
      </c>
      <c r="HB3" s="375">
        <f>AVERAGE('Input Sheet (Monthly)'!JT3:JV3)</f>
        <v>343.82657867494822</v>
      </c>
      <c r="HC3" s="375">
        <f>AVERAGE('Input Sheet (Monthly)'!JW3:JY3)</f>
        <v>243.69461532619425</v>
      </c>
      <c r="HD3" s="375">
        <f>AVERAGE('Input Sheet (Monthly)'!JZ3:KB3)</f>
        <v>264.24918909592822</v>
      </c>
      <c r="HE3" s="375">
        <f>AVERAGE('Input Sheet (Monthly)'!KC3:KE3)</f>
        <v>333.48920634920631</v>
      </c>
      <c r="HF3" s="375">
        <f>AVERAGE('Input Sheet (Monthly)'!KF3:KH3)</f>
        <v>307.58431818181816</v>
      </c>
      <c r="HG3" s="376">
        <f>AVERAGE('Input Sheet (Monthly)'!KI3:KK3)</f>
        <v>242.53929824561405</v>
      </c>
    </row>
    <row r="4" spans="1:220" s="481" customFormat="1" ht="14.5">
      <c r="A4" s="52" t="s">
        <v>147</v>
      </c>
      <c r="B4" s="521" t="s">
        <v>195</v>
      </c>
      <c r="C4" s="20" t="s">
        <v>2</v>
      </c>
      <c r="D4" s="370" t="s">
        <v>242</v>
      </c>
      <c r="E4" s="58" t="s">
        <v>242</v>
      </c>
      <c r="F4" s="58" t="s">
        <v>242</v>
      </c>
      <c r="G4" s="58" t="s">
        <v>242</v>
      </c>
      <c r="H4" s="58" t="s">
        <v>242</v>
      </c>
      <c r="I4" s="58" t="s">
        <v>242</v>
      </c>
      <c r="J4" s="58" t="s">
        <v>242</v>
      </c>
      <c r="K4" s="58" t="s">
        <v>242</v>
      </c>
      <c r="L4" s="58" t="s">
        <v>242</v>
      </c>
      <c r="M4" s="58" t="s">
        <v>242</v>
      </c>
      <c r="N4" s="58" t="s">
        <v>242</v>
      </c>
      <c r="O4" s="58" t="s">
        <v>242</v>
      </c>
      <c r="P4" s="58" t="s">
        <v>242</v>
      </c>
      <c r="Q4" s="58" t="s">
        <v>242</v>
      </c>
      <c r="R4" s="58" t="s">
        <v>242</v>
      </c>
      <c r="S4" s="58" t="s">
        <v>242</v>
      </c>
      <c r="T4" s="58" t="s">
        <v>242</v>
      </c>
      <c r="U4" s="58" t="s">
        <v>242</v>
      </c>
      <c r="V4" s="58" t="s">
        <v>242</v>
      </c>
      <c r="W4" s="58" t="s">
        <v>242</v>
      </c>
      <c r="X4" s="58" t="s">
        <v>242</v>
      </c>
      <c r="Y4" s="58" t="s">
        <v>242</v>
      </c>
      <c r="Z4" s="58" t="s">
        <v>242</v>
      </c>
      <c r="AA4" s="58" t="s">
        <v>242</v>
      </c>
      <c r="AB4" s="58" t="s">
        <v>242</v>
      </c>
      <c r="AC4" s="58" t="s">
        <v>242</v>
      </c>
      <c r="AD4" s="58" t="s">
        <v>242</v>
      </c>
      <c r="AE4" s="58" t="s">
        <v>242</v>
      </c>
      <c r="AF4" s="58" t="s">
        <v>242</v>
      </c>
      <c r="AG4" s="58" t="s">
        <v>242</v>
      </c>
      <c r="AH4" s="58" t="s">
        <v>242</v>
      </c>
      <c r="AI4" s="58" t="s">
        <v>242</v>
      </c>
      <c r="AJ4" s="58" t="s">
        <v>242</v>
      </c>
      <c r="AK4" s="58" t="s">
        <v>242</v>
      </c>
      <c r="AL4" s="58" t="s">
        <v>242</v>
      </c>
      <c r="AM4" s="58" t="s">
        <v>242</v>
      </c>
      <c r="AN4" s="58" t="s">
        <v>242</v>
      </c>
      <c r="AO4" s="58" t="s">
        <v>242</v>
      </c>
      <c r="AP4" s="58" t="s">
        <v>242</v>
      </c>
      <c r="AQ4" s="58" t="s">
        <v>242</v>
      </c>
      <c r="AR4" s="58" t="s">
        <v>242</v>
      </c>
      <c r="AS4" s="58" t="s">
        <v>242</v>
      </c>
      <c r="AT4" s="58" t="s">
        <v>242</v>
      </c>
      <c r="AU4" s="58" t="s">
        <v>242</v>
      </c>
      <c r="AV4" s="58" t="s">
        <v>242</v>
      </c>
      <c r="AW4" s="58" t="s">
        <v>242</v>
      </c>
      <c r="AX4" s="58" t="s">
        <v>242</v>
      </c>
      <c r="AY4" s="58" t="s">
        <v>242</v>
      </c>
      <c r="AZ4" s="58" t="s">
        <v>242</v>
      </c>
      <c r="BA4" s="58" t="s">
        <v>242</v>
      </c>
      <c r="BB4" s="58" t="s">
        <v>242</v>
      </c>
      <c r="BC4" s="58" t="s">
        <v>242</v>
      </c>
      <c r="BD4" s="58" t="s">
        <v>242</v>
      </c>
      <c r="BE4" s="58" t="s">
        <v>242</v>
      </c>
      <c r="BF4" s="58" t="s">
        <v>242</v>
      </c>
      <c r="BG4" s="58" t="s">
        <v>242</v>
      </c>
      <c r="BH4" s="58" t="s">
        <v>242</v>
      </c>
      <c r="BI4" s="58" t="s">
        <v>242</v>
      </c>
      <c r="BJ4" s="58" t="s">
        <v>242</v>
      </c>
      <c r="BK4" s="58" t="s">
        <v>242</v>
      </c>
      <c r="BL4" s="58" t="s">
        <v>242</v>
      </c>
      <c r="BM4" s="58" t="s">
        <v>242</v>
      </c>
      <c r="BN4" s="58" t="s">
        <v>242</v>
      </c>
      <c r="BO4" s="58" t="s">
        <v>242</v>
      </c>
      <c r="BP4" s="58" t="s">
        <v>242</v>
      </c>
      <c r="BQ4" s="58" t="s">
        <v>242</v>
      </c>
      <c r="BR4" s="58" t="s">
        <v>242</v>
      </c>
      <c r="BS4" s="58" t="s">
        <v>242</v>
      </c>
      <c r="BT4" s="58" t="s">
        <v>242</v>
      </c>
      <c r="BU4" s="58" t="s">
        <v>242</v>
      </c>
      <c r="BV4" s="58" t="s">
        <v>242</v>
      </c>
      <c r="BW4" s="58" t="s">
        <v>242</v>
      </c>
      <c r="BX4" s="58" t="s">
        <v>242</v>
      </c>
      <c r="BY4" s="58" t="s">
        <v>242</v>
      </c>
      <c r="BZ4" s="58" t="s">
        <v>242</v>
      </c>
      <c r="CA4" s="58" t="s">
        <v>242</v>
      </c>
      <c r="CB4" s="58" t="s">
        <v>242</v>
      </c>
      <c r="CC4" s="58" t="s">
        <v>242</v>
      </c>
      <c r="CD4" s="58" t="s">
        <v>242</v>
      </c>
      <c r="CE4" s="58" t="s">
        <v>242</v>
      </c>
      <c r="CF4" s="58" t="s">
        <v>242</v>
      </c>
      <c r="CG4" s="58" t="s">
        <v>242</v>
      </c>
      <c r="CH4" s="58" t="s">
        <v>242</v>
      </c>
      <c r="CI4" s="58" t="s">
        <v>242</v>
      </c>
      <c r="CJ4" s="58" t="s">
        <v>242</v>
      </c>
      <c r="CK4" s="58" t="s">
        <v>242</v>
      </c>
      <c r="CL4" s="58" t="s">
        <v>242</v>
      </c>
      <c r="CM4" s="58" t="s">
        <v>242</v>
      </c>
      <c r="CN4" s="58" t="s">
        <v>242</v>
      </c>
      <c r="CO4" s="58" t="s">
        <v>242</v>
      </c>
      <c r="CP4" s="58" t="s">
        <v>242</v>
      </c>
      <c r="CQ4" s="58" t="s">
        <v>242</v>
      </c>
      <c r="CR4" s="58" t="s">
        <v>242</v>
      </c>
      <c r="CS4" s="58" t="s">
        <v>242</v>
      </c>
      <c r="CT4" s="58" t="s">
        <v>242</v>
      </c>
      <c r="CU4" s="58" t="s">
        <v>242</v>
      </c>
      <c r="CV4" s="58" t="s">
        <v>242</v>
      </c>
      <c r="CW4" s="58" t="s">
        <v>242</v>
      </c>
      <c r="CX4" s="58" t="s">
        <v>242</v>
      </c>
      <c r="CY4" s="58" t="s">
        <v>242</v>
      </c>
      <c r="CZ4" s="58" t="s">
        <v>242</v>
      </c>
      <c r="DA4" s="58" t="s">
        <v>242</v>
      </c>
      <c r="DB4" s="58" t="s">
        <v>242</v>
      </c>
      <c r="DC4" s="58" t="s">
        <v>242</v>
      </c>
      <c r="DD4" s="58" t="s">
        <v>242</v>
      </c>
      <c r="DE4" s="58" t="s">
        <v>242</v>
      </c>
      <c r="DF4" s="58" t="s">
        <v>242</v>
      </c>
      <c r="DG4" s="58" t="s">
        <v>242</v>
      </c>
      <c r="DH4" s="58" t="s">
        <v>242</v>
      </c>
      <c r="DI4" s="58" t="s">
        <v>242</v>
      </c>
      <c r="DJ4" s="58" t="s">
        <v>242</v>
      </c>
      <c r="DK4" s="58" t="s">
        <v>242</v>
      </c>
      <c r="DL4" s="58" t="s">
        <v>242</v>
      </c>
      <c r="DM4" s="58" t="s">
        <v>242</v>
      </c>
      <c r="DN4" s="58" t="s">
        <v>242</v>
      </c>
      <c r="DO4" s="58" t="s">
        <v>242</v>
      </c>
      <c r="DP4" s="58" t="s">
        <v>242</v>
      </c>
      <c r="DQ4" s="58" t="s">
        <v>242</v>
      </c>
      <c r="DR4" s="58" t="s">
        <v>242</v>
      </c>
      <c r="DS4" s="58" t="s">
        <v>242</v>
      </c>
      <c r="DT4" s="58" t="s">
        <v>242</v>
      </c>
      <c r="DU4" s="58" t="s">
        <v>242</v>
      </c>
      <c r="DV4" s="58" t="s">
        <v>242</v>
      </c>
      <c r="DW4" s="58" t="s">
        <v>242</v>
      </c>
      <c r="DX4" s="58" t="s">
        <v>242</v>
      </c>
      <c r="DY4" s="58" t="s">
        <v>242</v>
      </c>
      <c r="DZ4" s="58" t="s">
        <v>242</v>
      </c>
      <c r="EA4" s="58" t="s">
        <v>242</v>
      </c>
      <c r="EB4" s="58" t="s">
        <v>242</v>
      </c>
      <c r="EC4" s="58" t="s">
        <v>242</v>
      </c>
      <c r="ED4" s="58" t="s">
        <v>242</v>
      </c>
      <c r="EE4" s="58" t="s">
        <v>242</v>
      </c>
      <c r="EF4" s="58" t="s">
        <v>242</v>
      </c>
      <c r="EG4" s="58" t="s">
        <v>242</v>
      </c>
      <c r="EH4" s="58" t="s">
        <v>242</v>
      </c>
      <c r="EI4" s="58" t="s">
        <v>242</v>
      </c>
      <c r="EJ4" s="58" t="s">
        <v>242</v>
      </c>
      <c r="EK4" s="58" t="s">
        <v>242</v>
      </c>
      <c r="EL4" s="58" t="s">
        <v>242</v>
      </c>
      <c r="EM4" s="58" t="s">
        <v>242</v>
      </c>
      <c r="EN4" s="58" t="s">
        <v>242</v>
      </c>
      <c r="EO4" s="58" t="s">
        <v>242</v>
      </c>
      <c r="EP4" s="58" t="s">
        <v>242</v>
      </c>
      <c r="EQ4" s="58" t="s">
        <v>242</v>
      </c>
      <c r="ER4" s="58" t="s">
        <v>242</v>
      </c>
      <c r="ES4" s="58" t="s">
        <v>242</v>
      </c>
      <c r="ET4" s="58" t="s">
        <v>242</v>
      </c>
      <c r="EU4" s="58" t="s">
        <v>242</v>
      </c>
      <c r="EV4" s="58" t="s">
        <v>242</v>
      </c>
      <c r="EW4" s="58" t="s">
        <v>242</v>
      </c>
      <c r="EX4" s="58" t="s">
        <v>242</v>
      </c>
      <c r="EY4" s="58" t="s">
        <v>242</v>
      </c>
      <c r="EZ4" s="58" t="s">
        <v>242</v>
      </c>
      <c r="FA4" s="58" t="s">
        <v>242</v>
      </c>
      <c r="FB4" s="58" t="s">
        <v>242</v>
      </c>
      <c r="FC4" s="58" t="s">
        <v>242</v>
      </c>
      <c r="FD4" s="58" t="s">
        <v>242</v>
      </c>
      <c r="FE4" s="58" t="s">
        <v>242</v>
      </c>
      <c r="FF4" s="58" t="s">
        <v>242</v>
      </c>
      <c r="FG4" s="58" t="s">
        <v>242</v>
      </c>
      <c r="FH4" s="58" t="s">
        <v>242</v>
      </c>
      <c r="FI4" s="58" t="s">
        <v>242</v>
      </c>
      <c r="FJ4" s="58" t="s">
        <v>242</v>
      </c>
      <c r="FK4" s="58" t="s">
        <v>242</v>
      </c>
      <c r="FL4" s="58" t="s">
        <v>242</v>
      </c>
      <c r="FM4" s="58" t="s">
        <v>242</v>
      </c>
      <c r="FN4" s="58" t="s">
        <v>242</v>
      </c>
      <c r="FO4" s="58" t="s">
        <v>242</v>
      </c>
      <c r="FP4" s="58" t="s">
        <v>242</v>
      </c>
      <c r="FQ4" s="58" t="s">
        <v>242</v>
      </c>
      <c r="FR4" s="527" t="s">
        <v>242</v>
      </c>
      <c r="FS4" s="374"/>
      <c r="FT4" s="375"/>
      <c r="FU4" s="375"/>
      <c r="FV4" s="375"/>
      <c r="FW4" s="375"/>
      <c r="FX4" s="375"/>
      <c r="FY4" s="375"/>
      <c r="FZ4" s="375">
        <f>AVERAGE('Input Sheet (Monthly)'!GN4:GP4)</f>
        <v>123.48458054226477</v>
      </c>
      <c r="GA4" s="375">
        <f>AVERAGE('Input Sheet (Monthly)'!GQ4:GS4)</f>
        <v>125.28246031746032</v>
      </c>
      <c r="GB4" s="375">
        <f>AVERAGE('Input Sheet (Monthly)'!GT4:GV4)</f>
        <v>135.43631240981242</v>
      </c>
      <c r="GC4" s="375">
        <f>AVERAGE('Input Sheet (Monthly)'!GW4:GY4)</f>
        <v>225.16667388167389</v>
      </c>
      <c r="GD4" s="375">
        <f>AVERAGE('Input Sheet (Monthly)'!GZ4:HB4)</f>
        <v>232.71615942028984</v>
      </c>
      <c r="GE4" s="375">
        <f>AVERAGE('Input Sheet (Monthly)'!HC4:HE4)</f>
        <v>184.48035087719299</v>
      </c>
      <c r="GF4" s="375">
        <f>AVERAGE('Input Sheet (Monthly)'!HF4:HH4)</f>
        <v>197.194310966811</v>
      </c>
      <c r="GG4" s="375">
        <f>AVERAGE('Input Sheet (Monthly)'!HI4:HK4)</f>
        <v>214.01854761904761</v>
      </c>
      <c r="GH4" s="375">
        <f>AVERAGE('Input Sheet (Monthly)'!HL4:HN4)</f>
        <v>235.01359193438142</v>
      </c>
      <c r="GI4" s="375">
        <f>AVERAGE('Input Sheet (Monthly)'!HO4:HQ4)</f>
        <v>238.7187142857143</v>
      </c>
      <c r="GJ4" s="375">
        <f>AVERAGE('Input Sheet (Monthly)'!HR4:HT4)</f>
        <v>228.51347402597403</v>
      </c>
      <c r="GK4" s="375">
        <f>AVERAGE('Input Sheet (Monthly)'!HU4:HW4)</f>
        <v>228.22441407867495</v>
      </c>
      <c r="GL4" s="375">
        <f>AVERAGE('Input Sheet (Monthly)'!HX4:HZ4)</f>
        <v>240.25</v>
      </c>
      <c r="GM4" s="375">
        <f>AVERAGE('Input Sheet (Monthly)'!IA4:IC4)</f>
        <v>245.89793650793649</v>
      </c>
      <c r="GN4" s="375">
        <f>AVERAGE('Input Sheet (Monthly)'!ID4:IF4)</f>
        <v>234.71666666666667</v>
      </c>
      <c r="GO4" s="375">
        <f>AVERAGE('Input Sheet (Monthly)'!IG4:II4)</f>
        <v>199.87704184704182</v>
      </c>
      <c r="GP4" s="375">
        <f>AVERAGE('Input Sheet (Monthly)'!IJ4:IL4)</f>
        <v>199.70999999999995</v>
      </c>
      <c r="GQ4" s="375">
        <f>AVERAGE('Input Sheet (Monthly)'!IM4:IO4)</f>
        <v>189.65298941798937</v>
      </c>
      <c r="GR4" s="375">
        <f>AVERAGE('Input Sheet (Monthly)'!IP4:IR4)</f>
        <v>186.11666666666667</v>
      </c>
      <c r="GS4" s="375">
        <f>AVERAGE('Input Sheet (Monthly)'!IS4:IU4)</f>
        <v>187.85936507936515</v>
      </c>
      <c r="GT4" s="375">
        <f>AVERAGE('Input Sheet (Monthly)'!IV4:IX4)</f>
        <v>223.89771167048059</v>
      </c>
      <c r="GU4" s="375">
        <f>AVERAGE('Input Sheet (Monthly)'!IY4:JA4)</f>
        <v>271.37809220019744</v>
      </c>
      <c r="GV4" s="375">
        <f>AVERAGE('Input Sheet (Monthly)'!JB4:JD4)</f>
        <v>461.27619047619049</v>
      </c>
      <c r="GW4" s="375">
        <f>AVERAGE('Input Sheet (Monthly)'!JE4:JG4)</f>
        <v>498.03463924963921</v>
      </c>
      <c r="GX4" s="375">
        <f>AVERAGE('Input Sheet (Monthly)'!JH4:JJ4)</f>
        <v>429.37441568898089</v>
      </c>
      <c r="GY4" s="375">
        <f>AVERAGE('Input Sheet (Monthly)'!JK4:JM4)</f>
        <v>461.16069696969703</v>
      </c>
      <c r="GZ4" s="375">
        <f>AVERAGE('Input Sheet (Monthly)'!JN4:JP4)</f>
        <v>356.19717171717167</v>
      </c>
      <c r="HA4" s="375">
        <f>AVERAGE('Input Sheet (Monthly)'!JQ4:JS4)</f>
        <v>344.78213203463201</v>
      </c>
      <c r="HB4" s="375">
        <f>AVERAGE('Input Sheet (Monthly)'!JT4:JV4)</f>
        <v>357.02614111365369</v>
      </c>
      <c r="HC4" s="375">
        <f>AVERAGE('Input Sheet (Monthly)'!JW4:JY4)</f>
        <v>257.09526395534294</v>
      </c>
      <c r="HD4" s="375">
        <f>AVERAGE('Input Sheet (Monthly)'!JZ4:KB4)</f>
        <v>270.14204175293304</v>
      </c>
      <c r="HE4" s="375">
        <f>AVERAGE('Input Sheet (Monthly)'!KC4:KE4)</f>
        <v>321.48531601731605</v>
      </c>
      <c r="HF4" s="375">
        <f>AVERAGE('Input Sheet (Monthly)'!KF4:KH4)</f>
        <v>323.03137878787879</v>
      </c>
      <c r="HG4" s="376">
        <f>AVERAGE('Input Sheet (Monthly)'!KI4:KK4)</f>
        <v>267.33318295739349</v>
      </c>
      <c r="HJ4" s="478"/>
    </row>
    <row r="5" spans="1:220" s="481" customFormat="1" ht="14.5">
      <c r="A5" s="532" t="s">
        <v>148</v>
      </c>
      <c r="B5" s="533" t="s">
        <v>251</v>
      </c>
      <c r="C5" s="534" t="s">
        <v>2</v>
      </c>
      <c r="D5" s="535">
        <f>(D2*1.6+D3*0.9)</f>
        <v>56.145000000000003</v>
      </c>
      <c r="E5" s="536">
        <f t="shared" ref="E5:BP5" si="0">(E2*1.6+E3*0.9)</f>
        <v>56.145000000000003</v>
      </c>
      <c r="F5" s="536">
        <f t="shared" si="0"/>
        <v>56.145000000000003</v>
      </c>
      <c r="G5" s="536">
        <f t="shared" si="0"/>
        <v>56.145000000000003</v>
      </c>
      <c r="H5" s="536">
        <f t="shared" si="0"/>
        <v>56.145000000000003</v>
      </c>
      <c r="I5" s="536">
        <f t="shared" si="0"/>
        <v>56.145000000000003</v>
      </c>
      <c r="J5" s="536">
        <f t="shared" si="0"/>
        <v>56.145000000000003</v>
      </c>
      <c r="K5" s="536">
        <f t="shared" si="0"/>
        <v>56.145000000000003</v>
      </c>
      <c r="L5" s="536">
        <f t="shared" si="0"/>
        <v>56.145000000000003</v>
      </c>
      <c r="M5" s="536">
        <f t="shared" si="0"/>
        <v>56.145000000000003</v>
      </c>
      <c r="N5" s="536">
        <f t="shared" si="0"/>
        <v>56.145000000000003</v>
      </c>
      <c r="O5" s="536">
        <f t="shared" si="0"/>
        <v>56.145000000000003</v>
      </c>
      <c r="P5" s="536">
        <f t="shared" si="0"/>
        <v>60.249000000000009</v>
      </c>
      <c r="Q5" s="536">
        <f t="shared" si="0"/>
        <v>60.249000000000009</v>
      </c>
      <c r="R5" s="536">
        <f t="shared" si="0"/>
        <v>60.249000000000009</v>
      </c>
      <c r="S5" s="536">
        <f t="shared" si="0"/>
        <v>60.249000000000009</v>
      </c>
      <c r="T5" s="536">
        <f t="shared" si="0"/>
        <v>60.249000000000009</v>
      </c>
      <c r="U5" s="536">
        <f t="shared" si="0"/>
        <v>60.249000000000009</v>
      </c>
      <c r="V5" s="536">
        <f t="shared" si="0"/>
        <v>60.249000000000009</v>
      </c>
      <c r="W5" s="536">
        <f t="shared" si="0"/>
        <v>60.249000000000009</v>
      </c>
      <c r="X5" s="536">
        <f t="shared" si="0"/>
        <v>60.249000000000009</v>
      </c>
      <c r="Y5" s="536">
        <f t="shared" si="0"/>
        <v>60.249000000000009</v>
      </c>
      <c r="Z5" s="536">
        <f t="shared" si="0"/>
        <v>60.249000000000009</v>
      </c>
      <c r="AA5" s="536">
        <f t="shared" si="0"/>
        <v>60.249000000000009</v>
      </c>
      <c r="AB5" s="536">
        <f t="shared" si="0"/>
        <v>64.522999999999996</v>
      </c>
      <c r="AC5" s="536">
        <f t="shared" si="0"/>
        <v>64.522999999999996</v>
      </c>
      <c r="AD5" s="536">
        <f t="shared" si="0"/>
        <v>64.522999999999996</v>
      </c>
      <c r="AE5" s="536">
        <f t="shared" si="0"/>
        <v>64.522999999999996</v>
      </c>
      <c r="AF5" s="536">
        <f t="shared" si="0"/>
        <v>64.522999999999996</v>
      </c>
      <c r="AG5" s="536">
        <f t="shared" si="0"/>
        <v>64.522999999999996</v>
      </c>
      <c r="AH5" s="536">
        <f t="shared" si="0"/>
        <v>64.522999999999996</v>
      </c>
      <c r="AI5" s="536">
        <f t="shared" si="0"/>
        <v>64.522999999999996</v>
      </c>
      <c r="AJ5" s="536">
        <f t="shared" si="0"/>
        <v>64.522999999999996</v>
      </c>
      <c r="AK5" s="536">
        <f t="shared" si="0"/>
        <v>64.522999999999996</v>
      </c>
      <c r="AL5" s="536">
        <f t="shared" si="0"/>
        <v>64.522999999999996</v>
      </c>
      <c r="AM5" s="536">
        <f t="shared" si="0"/>
        <v>64.522999999999996</v>
      </c>
      <c r="AN5" s="536">
        <f t="shared" si="0"/>
        <v>64.727000000000004</v>
      </c>
      <c r="AO5" s="536">
        <f t="shared" si="0"/>
        <v>64.727000000000004</v>
      </c>
      <c r="AP5" s="536">
        <f t="shared" si="0"/>
        <v>64.727000000000004</v>
      </c>
      <c r="AQ5" s="536">
        <f t="shared" si="0"/>
        <v>64.727000000000004</v>
      </c>
      <c r="AR5" s="536">
        <f t="shared" si="0"/>
        <v>64.727000000000004</v>
      </c>
      <c r="AS5" s="536">
        <f t="shared" si="0"/>
        <v>64.727000000000004</v>
      </c>
      <c r="AT5" s="536">
        <f t="shared" si="0"/>
        <v>64.727000000000004</v>
      </c>
      <c r="AU5" s="536">
        <f t="shared" si="0"/>
        <v>64.727000000000004</v>
      </c>
      <c r="AV5" s="536">
        <f t="shared" si="0"/>
        <v>64.727000000000004</v>
      </c>
      <c r="AW5" s="536">
        <f t="shared" si="0"/>
        <v>64.727000000000004</v>
      </c>
      <c r="AX5" s="536">
        <f t="shared" si="0"/>
        <v>64.727000000000004</v>
      </c>
      <c r="AY5" s="536">
        <f t="shared" si="0"/>
        <v>64.727000000000004</v>
      </c>
      <c r="AZ5" s="536">
        <f t="shared" si="0"/>
        <v>77.838999999999999</v>
      </c>
      <c r="BA5" s="536">
        <f t="shared" si="0"/>
        <v>77.838999999999999</v>
      </c>
      <c r="BB5" s="536">
        <f t="shared" si="0"/>
        <v>77.838999999999999</v>
      </c>
      <c r="BC5" s="536">
        <f t="shared" si="0"/>
        <v>77.838999999999999</v>
      </c>
      <c r="BD5" s="536">
        <f t="shared" si="0"/>
        <v>77.838999999999999</v>
      </c>
      <c r="BE5" s="536">
        <f t="shared" si="0"/>
        <v>77.838999999999999</v>
      </c>
      <c r="BF5" s="536">
        <f t="shared" si="0"/>
        <v>77.838999999999999</v>
      </c>
      <c r="BG5" s="536">
        <f t="shared" si="0"/>
        <v>77.838999999999999</v>
      </c>
      <c r="BH5" s="536">
        <f t="shared" si="0"/>
        <v>77.838999999999999</v>
      </c>
      <c r="BI5" s="536">
        <f t="shared" si="0"/>
        <v>77.838999999999999</v>
      </c>
      <c r="BJ5" s="536">
        <f t="shared" si="0"/>
        <v>77.838999999999999</v>
      </c>
      <c r="BK5" s="536">
        <f t="shared" si="0"/>
        <v>77.838999999999999</v>
      </c>
      <c r="BL5" s="536">
        <f t="shared" si="0"/>
        <v>96.591000000000008</v>
      </c>
      <c r="BM5" s="536">
        <f t="shared" si="0"/>
        <v>96.591000000000008</v>
      </c>
      <c r="BN5" s="536">
        <f t="shared" si="0"/>
        <v>96.591000000000008</v>
      </c>
      <c r="BO5" s="536">
        <f t="shared" si="0"/>
        <v>157.476</v>
      </c>
      <c r="BP5" s="536">
        <f t="shared" si="0"/>
        <v>157.476</v>
      </c>
      <c r="BQ5" s="536">
        <f t="shared" ref="BQ5:EB5" si="1">(BQ2*1.6+BQ3*0.9)</f>
        <v>157.476</v>
      </c>
      <c r="BR5" s="536">
        <f t="shared" si="1"/>
        <v>157.476</v>
      </c>
      <c r="BS5" s="536">
        <f t="shared" si="1"/>
        <v>157.476</v>
      </c>
      <c r="BT5" s="536">
        <f t="shared" si="1"/>
        <v>157.476</v>
      </c>
      <c r="BU5" s="536">
        <f t="shared" si="1"/>
        <v>157.476</v>
      </c>
      <c r="BV5" s="536">
        <f t="shared" si="1"/>
        <v>157.476</v>
      </c>
      <c r="BW5" s="536">
        <f t="shared" si="1"/>
        <v>157.476</v>
      </c>
      <c r="BX5" s="536">
        <f t="shared" si="1"/>
        <v>187.94</v>
      </c>
      <c r="BY5" s="536">
        <f t="shared" si="1"/>
        <v>189.94</v>
      </c>
      <c r="BZ5" s="536">
        <f t="shared" si="1"/>
        <v>192.34</v>
      </c>
      <c r="CA5" s="536">
        <f t="shared" si="1"/>
        <v>195.26560000000001</v>
      </c>
      <c r="CB5" s="536">
        <f t="shared" si="1"/>
        <v>193.26560000000001</v>
      </c>
      <c r="CC5" s="536">
        <f t="shared" si="1"/>
        <v>193.18560000000002</v>
      </c>
      <c r="CD5" s="536">
        <f t="shared" si="1"/>
        <v>196.06560000000002</v>
      </c>
      <c r="CE5" s="536">
        <f t="shared" si="1"/>
        <v>200.8656</v>
      </c>
      <c r="CF5" s="536">
        <f t="shared" si="1"/>
        <v>199.26560000000001</v>
      </c>
      <c r="CG5" s="536">
        <f t="shared" si="1"/>
        <v>176.16559999999998</v>
      </c>
      <c r="CH5" s="536">
        <f t="shared" si="1"/>
        <v>173.6156</v>
      </c>
      <c r="CI5" s="536">
        <f t="shared" si="1"/>
        <v>178.82560000000001</v>
      </c>
      <c r="CJ5" s="536">
        <f t="shared" si="1"/>
        <v>187.46559999999999</v>
      </c>
      <c r="CK5" s="536">
        <f t="shared" si="1"/>
        <v>188.8656</v>
      </c>
      <c r="CL5" s="536">
        <f t="shared" si="1"/>
        <v>193.16559999999998</v>
      </c>
      <c r="CM5" s="536">
        <f t="shared" si="1"/>
        <v>208.601832</v>
      </c>
      <c r="CN5" s="536">
        <f t="shared" si="1"/>
        <v>215.20183200000002</v>
      </c>
      <c r="CO5" s="536">
        <f t="shared" si="1"/>
        <v>216.30183199999999</v>
      </c>
      <c r="CP5" s="536">
        <f t="shared" si="1"/>
        <v>229.54225753191491</v>
      </c>
      <c r="CQ5" s="536">
        <f t="shared" si="1"/>
        <v>246.25076817021278</v>
      </c>
      <c r="CR5" s="536">
        <f t="shared" si="1"/>
        <v>262.91034263829783</v>
      </c>
      <c r="CS5" s="536">
        <f t="shared" si="1"/>
        <v>294.28268306382984</v>
      </c>
      <c r="CT5" s="536">
        <f t="shared" si="1"/>
        <v>299.33055540425528</v>
      </c>
      <c r="CU5" s="536">
        <f t="shared" si="1"/>
        <v>304.37842774468083</v>
      </c>
      <c r="CV5" s="536">
        <f t="shared" si="1"/>
        <v>299.82523625531917</v>
      </c>
      <c r="CW5" s="536">
        <f t="shared" si="1"/>
        <v>425.76140646808511</v>
      </c>
      <c r="CX5" s="536">
        <f t="shared" si="1"/>
        <v>442.05927880851061</v>
      </c>
      <c r="CY5" s="536">
        <f t="shared" si="1"/>
        <v>537.18279606365957</v>
      </c>
      <c r="CZ5" s="536">
        <f t="shared" si="1"/>
        <v>556.15088117004257</v>
      </c>
      <c r="DA5" s="536">
        <f t="shared" si="1"/>
        <v>545.08705138280857</v>
      </c>
      <c r="DB5" s="536">
        <f t="shared" si="1"/>
        <v>555.18279606365957</v>
      </c>
      <c r="DC5" s="536">
        <f t="shared" si="1"/>
        <v>542.53385989344679</v>
      </c>
      <c r="DD5" s="536">
        <f t="shared" si="1"/>
        <v>521.5</v>
      </c>
      <c r="DE5" s="536">
        <f t="shared" si="1"/>
        <v>446.8</v>
      </c>
      <c r="DF5" s="536">
        <f t="shared" si="1"/>
        <v>313</v>
      </c>
      <c r="DG5" s="536">
        <f t="shared" si="1"/>
        <v>234.2</v>
      </c>
      <c r="DH5" s="536">
        <f t="shared" si="1"/>
        <v>239.60000000000002</v>
      </c>
      <c r="DI5" s="536">
        <f t="shared" si="1"/>
        <v>255</v>
      </c>
      <c r="DJ5" s="536">
        <f t="shared" si="1"/>
        <v>205.60000000000002</v>
      </c>
      <c r="DK5" s="536">
        <f t="shared" si="1"/>
        <v>202.4</v>
      </c>
      <c r="DL5" s="536">
        <f t="shared" si="1"/>
        <v>201.10000000000002</v>
      </c>
      <c r="DM5" s="536">
        <f t="shared" si="1"/>
        <v>217.10000000000002</v>
      </c>
      <c r="DN5" s="536">
        <f t="shared" si="1"/>
        <v>250.8</v>
      </c>
      <c r="DO5" s="536">
        <f t="shared" si="1"/>
        <v>314.89999999999998</v>
      </c>
      <c r="DP5" s="536">
        <f t="shared" si="1"/>
        <v>273</v>
      </c>
      <c r="DQ5" s="536">
        <f t="shared" si="1"/>
        <v>285.8</v>
      </c>
      <c r="DR5" s="536">
        <f t="shared" si="1"/>
        <v>302.10000000000002</v>
      </c>
      <c r="DS5" s="536">
        <f t="shared" si="1"/>
        <v>311.39999999999998</v>
      </c>
      <c r="DT5" s="536">
        <f t="shared" si="1"/>
        <v>384.5</v>
      </c>
      <c r="DU5" s="536">
        <f t="shared" si="1"/>
        <v>391.6</v>
      </c>
      <c r="DV5" s="536">
        <f t="shared" si="1"/>
        <v>412.4</v>
      </c>
      <c r="DW5" s="536">
        <f t="shared" si="1"/>
        <v>506.6</v>
      </c>
      <c r="DX5" s="536">
        <f t="shared" si="1"/>
        <v>477.1</v>
      </c>
      <c r="DY5" s="536">
        <f t="shared" si="1"/>
        <v>429.4</v>
      </c>
      <c r="DZ5" s="536">
        <f t="shared" si="1"/>
        <v>372.70000000000005</v>
      </c>
      <c r="EA5" s="536">
        <f t="shared" si="1"/>
        <v>399.8</v>
      </c>
      <c r="EB5" s="536">
        <f t="shared" si="1"/>
        <v>408.20000000000005</v>
      </c>
      <c r="EC5" s="536">
        <f t="shared" ref="EC5:FY5" si="2">(EC2*1.6+EC3*0.9)</f>
        <v>436.4</v>
      </c>
      <c r="ED5" s="536">
        <f t="shared" si="2"/>
        <v>444.4</v>
      </c>
      <c r="EE5" s="536">
        <f t="shared" si="2"/>
        <v>460.1</v>
      </c>
      <c r="EF5" s="536">
        <f t="shared" si="2"/>
        <v>582.20000000000005</v>
      </c>
      <c r="EG5" s="536">
        <f t="shared" si="2"/>
        <v>588.5</v>
      </c>
      <c r="EH5" s="536">
        <f t="shared" si="2"/>
        <v>565.79999999999995</v>
      </c>
      <c r="EI5" s="536">
        <f t="shared" si="2"/>
        <v>580.5</v>
      </c>
      <c r="EJ5" s="536">
        <f t="shared" si="2"/>
        <v>562.20000000000005</v>
      </c>
      <c r="EK5" s="536">
        <f t="shared" si="2"/>
        <v>543.29999999999995</v>
      </c>
      <c r="EL5" s="536">
        <f t="shared" si="2"/>
        <v>551.29999999999995</v>
      </c>
      <c r="EM5" s="536">
        <f t="shared" si="2"/>
        <v>546.79999999999995</v>
      </c>
      <c r="EN5" s="536">
        <f t="shared" si="2"/>
        <v>538.70000000000005</v>
      </c>
      <c r="EO5" s="536">
        <f t="shared" si="2"/>
        <v>482</v>
      </c>
      <c r="EP5" s="536">
        <f t="shared" si="2"/>
        <v>429.1</v>
      </c>
      <c r="EQ5" s="536">
        <f t="shared" si="2"/>
        <v>413.20000000000005</v>
      </c>
      <c r="ER5" s="536">
        <f t="shared" si="2"/>
        <v>414.70000000000005</v>
      </c>
      <c r="ES5" s="536">
        <f t="shared" si="2"/>
        <v>417.5</v>
      </c>
      <c r="ET5" s="536">
        <f t="shared" si="2"/>
        <v>408.20000000000005</v>
      </c>
      <c r="EU5" s="536">
        <f t="shared" si="2"/>
        <v>428.16666666666663</v>
      </c>
      <c r="EV5" s="536">
        <f t="shared" si="2"/>
        <v>428.93333333333339</v>
      </c>
      <c r="EW5" s="536">
        <f t="shared" si="2"/>
        <v>412.35</v>
      </c>
      <c r="EX5" s="536">
        <f t="shared" si="2"/>
        <v>405.93333333333339</v>
      </c>
      <c r="EY5" s="536">
        <f t="shared" si="2"/>
        <v>340.76666666666671</v>
      </c>
      <c r="EZ5" s="536">
        <f t="shared" si="2"/>
        <v>281.60000000000002</v>
      </c>
      <c r="FA5" s="536">
        <f t="shared" si="2"/>
        <v>294.5333333333333</v>
      </c>
      <c r="FB5" s="536">
        <f t="shared" si="2"/>
        <v>326.5</v>
      </c>
      <c r="FC5" s="536">
        <f t="shared" si="2"/>
        <v>324.76666666666671</v>
      </c>
      <c r="FD5" s="536">
        <f t="shared" si="2"/>
        <v>400.06666666666666</v>
      </c>
      <c r="FE5" s="536">
        <f t="shared" si="2"/>
        <v>403.5</v>
      </c>
      <c r="FF5" s="536">
        <f t="shared" si="2"/>
        <v>374.4</v>
      </c>
      <c r="FG5" s="536">
        <f t="shared" si="2"/>
        <v>351.70000000000005</v>
      </c>
      <c r="FH5" s="536">
        <f t="shared" si="2"/>
        <v>337.06666666666666</v>
      </c>
      <c r="FI5" s="536">
        <f t="shared" si="2"/>
        <v>310.39999999999998</v>
      </c>
      <c r="FJ5" s="536">
        <f t="shared" si="2"/>
        <v>324.18</v>
      </c>
      <c r="FK5" s="536">
        <f t="shared" si="2"/>
        <v>350.36</v>
      </c>
      <c r="FL5" s="536">
        <f t="shared" si="2"/>
        <v>352.84800000000001</v>
      </c>
      <c r="FM5" s="536">
        <f t="shared" si="2"/>
        <v>344.98</v>
      </c>
      <c r="FN5" s="536">
        <f t="shared" si="2"/>
        <v>347.85199999999998</v>
      </c>
      <c r="FO5" s="536">
        <f t="shared" si="2"/>
        <v>339.99</v>
      </c>
      <c r="FP5" s="536">
        <f t="shared" si="2"/>
        <v>323.93700000000001</v>
      </c>
      <c r="FQ5" s="536">
        <f t="shared" si="2"/>
        <v>308.50400000000002</v>
      </c>
      <c r="FR5" s="537">
        <f t="shared" si="2"/>
        <v>282.19400000000002</v>
      </c>
      <c r="FS5" s="538">
        <f t="shared" si="2"/>
        <v>268.25700000000006</v>
      </c>
      <c r="FT5" s="536">
        <f t="shared" si="2"/>
        <v>247.01930666666669</v>
      </c>
      <c r="FU5" s="536">
        <f t="shared" si="2"/>
        <v>220.83328</v>
      </c>
      <c r="FV5" s="536">
        <f t="shared" si="2"/>
        <v>198.13723713323714</v>
      </c>
      <c r="FW5" s="536">
        <f t="shared" si="2"/>
        <v>174.27166666666668</v>
      </c>
      <c r="FX5" s="536">
        <f t="shared" si="2"/>
        <v>163.99966666666666</v>
      </c>
      <c r="FY5" s="536">
        <f t="shared" si="2"/>
        <v>144.25040860215057</v>
      </c>
      <c r="FZ5" s="536">
        <f t="shared" ref="FZ5:GT5" si="3">(FZ2*1.6+FZ3*0.9)</f>
        <v>147.56518724508715</v>
      </c>
      <c r="GA5" s="536">
        <f t="shared" si="3"/>
        <v>170.98755913978493</v>
      </c>
      <c r="GB5" s="536">
        <f t="shared" si="3"/>
        <v>212.41791039426522</v>
      </c>
      <c r="GC5" s="536">
        <f t="shared" si="3"/>
        <v>352.09204659498209</v>
      </c>
      <c r="GD5" s="536">
        <f t="shared" si="3"/>
        <v>288.32023041474656</v>
      </c>
      <c r="GE5" s="536">
        <f t="shared" si="3"/>
        <v>276.13120306513412</v>
      </c>
      <c r="GF5" s="536">
        <f t="shared" si="3"/>
        <v>283.65240322580644</v>
      </c>
      <c r="GG5" s="536">
        <f t="shared" si="3"/>
        <v>287.24607923707117</v>
      </c>
      <c r="GH5" s="536">
        <f t="shared" si="3"/>
        <v>323.29310758596239</v>
      </c>
      <c r="GI5" s="536">
        <f t="shared" si="3"/>
        <v>275.48780215053768</v>
      </c>
      <c r="GJ5" s="536">
        <f t="shared" si="3"/>
        <v>276.47680286738353</v>
      </c>
      <c r="GK5" s="536">
        <f t="shared" si="3"/>
        <v>313.98076867934935</v>
      </c>
      <c r="GL5" s="536">
        <f t="shared" si="3"/>
        <v>317.70075921658986</v>
      </c>
      <c r="GM5" s="536">
        <f t="shared" si="3"/>
        <v>343.33667921146957</v>
      </c>
      <c r="GN5" s="536">
        <f t="shared" si="3"/>
        <v>306.58775448028678</v>
      </c>
      <c r="GO5" s="536">
        <f t="shared" si="3"/>
        <v>267.34856405671627</v>
      </c>
      <c r="GP5" s="536">
        <f t="shared" si="3"/>
        <v>282.76594696969698</v>
      </c>
      <c r="GQ5" s="536">
        <f t="shared" si="3"/>
        <v>254.97268181818183</v>
      </c>
      <c r="GR5" s="536">
        <f t="shared" si="3"/>
        <v>291.63200000000001</v>
      </c>
      <c r="GS5" s="536">
        <f t="shared" si="3"/>
        <v>309.71799999999996</v>
      </c>
      <c r="GT5" s="536">
        <f t="shared" si="3"/>
        <v>381.55196777269259</v>
      </c>
      <c r="GU5" s="536">
        <f t="shared" ref="GU5:HG5" si="4">(GU2*1.6+GU3*0.9)</f>
        <v>442.6813227513228</v>
      </c>
      <c r="GV5" s="536">
        <f t="shared" si="4"/>
        <v>497.33724994303941</v>
      </c>
      <c r="GW5" s="536">
        <f t="shared" si="4"/>
        <v>508.74995783926215</v>
      </c>
      <c r="GX5" s="536">
        <f t="shared" si="4"/>
        <v>658.76412146307803</v>
      </c>
      <c r="GY5" s="536">
        <f t="shared" si="4"/>
        <v>625.28962121212123</v>
      </c>
      <c r="GZ5" s="536">
        <f t="shared" si="4"/>
        <v>389.65133502729157</v>
      </c>
      <c r="HA5" s="536">
        <f t="shared" si="4"/>
        <v>408.31025685425686</v>
      </c>
      <c r="HB5" s="536">
        <f t="shared" si="4"/>
        <v>509.84589182194622</v>
      </c>
      <c r="HC5" s="536">
        <f t="shared" si="4"/>
        <v>397.34099430394167</v>
      </c>
      <c r="HD5" s="536">
        <f t="shared" si="4"/>
        <v>420.46557039337472</v>
      </c>
      <c r="HE5" s="536">
        <f t="shared" si="4"/>
        <v>505.86748917748923</v>
      </c>
      <c r="HF5" s="536">
        <f t="shared" si="4"/>
        <v>473.92964393939394</v>
      </c>
      <c r="HG5" s="593">
        <f t="shared" si="4"/>
        <v>396.92095739348372</v>
      </c>
      <c r="HI5" s="478"/>
      <c r="HJ5" s="478"/>
    </row>
    <row r="6" spans="1:220" s="481" customFormat="1" ht="14.5">
      <c r="A6" s="532" t="s">
        <v>149</v>
      </c>
      <c r="B6" s="533" t="s">
        <v>251</v>
      </c>
      <c r="C6" s="534" t="s">
        <v>2</v>
      </c>
      <c r="D6" s="539" t="s">
        <v>242</v>
      </c>
      <c r="E6" s="540" t="s">
        <v>242</v>
      </c>
      <c r="F6" s="540" t="s">
        <v>242</v>
      </c>
      <c r="G6" s="540" t="s">
        <v>242</v>
      </c>
      <c r="H6" s="540" t="s">
        <v>242</v>
      </c>
      <c r="I6" s="540" t="s">
        <v>242</v>
      </c>
      <c r="J6" s="540" t="s">
        <v>242</v>
      </c>
      <c r="K6" s="540" t="s">
        <v>242</v>
      </c>
      <c r="L6" s="540" t="s">
        <v>242</v>
      </c>
      <c r="M6" s="540" t="s">
        <v>242</v>
      </c>
      <c r="N6" s="540" t="s">
        <v>242</v>
      </c>
      <c r="O6" s="540" t="s">
        <v>242</v>
      </c>
      <c r="P6" s="540" t="s">
        <v>242</v>
      </c>
      <c r="Q6" s="540" t="s">
        <v>242</v>
      </c>
      <c r="R6" s="540" t="s">
        <v>242</v>
      </c>
      <c r="S6" s="540" t="s">
        <v>242</v>
      </c>
      <c r="T6" s="540" t="s">
        <v>242</v>
      </c>
      <c r="U6" s="540" t="s">
        <v>242</v>
      </c>
      <c r="V6" s="540" t="s">
        <v>242</v>
      </c>
      <c r="W6" s="540" t="s">
        <v>242</v>
      </c>
      <c r="X6" s="540" t="s">
        <v>242</v>
      </c>
      <c r="Y6" s="540" t="s">
        <v>242</v>
      </c>
      <c r="Z6" s="540" t="s">
        <v>242</v>
      </c>
      <c r="AA6" s="540" t="s">
        <v>242</v>
      </c>
      <c r="AB6" s="540" t="s">
        <v>242</v>
      </c>
      <c r="AC6" s="540" t="s">
        <v>242</v>
      </c>
      <c r="AD6" s="540" t="s">
        <v>242</v>
      </c>
      <c r="AE6" s="540" t="s">
        <v>242</v>
      </c>
      <c r="AF6" s="540" t="s">
        <v>242</v>
      </c>
      <c r="AG6" s="540" t="s">
        <v>242</v>
      </c>
      <c r="AH6" s="540" t="s">
        <v>242</v>
      </c>
      <c r="AI6" s="540" t="s">
        <v>242</v>
      </c>
      <c r="AJ6" s="540" t="s">
        <v>242</v>
      </c>
      <c r="AK6" s="540" t="s">
        <v>242</v>
      </c>
      <c r="AL6" s="540" t="s">
        <v>242</v>
      </c>
      <c r="AM6" s="540" t="s">
        <v>242</v>
      </c>
      <c r="AN6" s="540" t="s">
        <v>242</v>
      </c>
      <c r="AO6" s="540" t="s">
        <v>242</v>
      </c>
      <c r="AP6" s="540" t="s">
        <v>242</v>
      </c>
      <c r="AQ6" s="540" t="s">
        <v>242</v>
      </c>
      <c r="AR6" s="540" t="s">
        <v>242</v>
      </c>
      <c r="AS6" s="540" t="s">
        <v>242</v>
      </c>
      <c r="AT6" s="540" t="s">
        <v>242</v>
      </c>
      <c r="AU6" s="540" t="s">
        <v>242</v>
      </c>
      <c r="AV6" s="540" t="s">
        <v>242</v>
      </c>
      <c r="AW6" s="540" t="s">
        <v>242</v>
      </c>
      <c r="AX6" s="540" t="s">
        <v>242</v>
      </c>
      <c r="AY6" s="540" t="s">
        <v>242</v>
      </c>
      <c r="AZ6" s="540" t="s">
        <v>242</v>
      </c>
      <c r="BA6" s="540" t="s">
        <v>242</v>
      </c>
      <c r="BB6" s="540" t="s">
        <v>242</v>
      </c>
      <c r="BC6" s="540" t="s">
        <v>242</v>
      </c>
      <c r="BD6" s="540" t="s">
        <v>242</v>
      </c>
      <c r="BE6" s="540" t="s">
        <v>242</v>
      </c>
      <c r="BF6" s="540" t="s">
        <v>242</v>
      </c>
      <c r="BG6" s="540" t="s">
        <v>242</v>
      </c>
      <c r="BH6" s="540" t="s">
        <v>242</v>
      </c>
      <c r="BI6" s="540" t="s">
        <v>242</v>
      </c>
      <c r="BJ6" s="540" t="s">
        <v>242</v>
      </c>
      <c r="BK6" s="540" t="s">
        <v>242</v>
      </c>
      <c r="BL6" s="540" t="s">
        <v>242</v>
      </c>
      <c r="BM6" s="540" t="s">
        <v>242</v>
      </c>
      <c r="BN6" s="540" t="s">
        <v>242</v>
      </c>
      <c r="BO6" s="540" t="s">
        <v>242</v>
      </c>
      <c r="BP6" s="540" t="s">
        <v>242</v>
      </c>
      <c r="BQ6" s="540" t="s">
        <v>242</v>
      </c>
      <c r="BR6" s="540" t="s">
        <v>242</v>
      </c>
      <c r="BS6" s="540" t="s">
        <v>242</v>
      </c>
      <c r="BT6" s="540" t="s">
        <v>242</v>
      </c>
      <c r="BU6" s="540" t="s">
        <v>242</v>
      </c>
      <c r="BV6" s="540" t="s">
        <v>242</v>
      </c>
      <c r="BW6" s="540" t="s">
        <v>242</v>
      </c>
      <c r="BX6" s="540" t="s">
        <v>242</v>
      </c>
      <c r="BY6" s="540" t="s">
        <v>242</v>
      </c>
      <c r="BZ6" s="540" t="s">
        <v>242</v>
      </c>
      <c r="CA6" s="540" t="s">
        <v>242</v>
      </c>
      <c r="CB6" s="540" t="s">
        <v>242</v>
      </c>
      <c r="CC6" s="540" t="s">
        <v>242</v>
      </c>
      <c r="CD6" s="540" t="s">
        <v>242</v>
      </c>
      <c r="CE6" s="540" t="s">
        <v>242</v>
      </c>
      <c r="CF6" s="540" t="s">
        <v>242</v>
      </c>
      <c r="CG6" s="540" t="s">
        <v>242</v>
      </c>
      <c r="CH6" s="540" t="s">
        <v>242</v>
      </c>
      <c r="CI6" s="540" t="s">
        <v>242</v>
      </c>
      <c r="CJ6" s="540" t="s">
        <v>242</v>
      </c>
      <c r="CK6" s="540" t="s">
        <v>242</v>
      </c>
      <c r="CL6" s="540" t="s">
        <v>242</v>
      </c>
      <c r="CM6" s="540" t="s">
        <v>242</v>
      </c>
      <c r="CN6" s="540" t="s">
        <v>242</v>
      </c>
      <c r="CO6" s="540" t="s">
        <v>242</v>
      </c>
      <c r="CP6" s="540" t="s">
        <v>242</v>
      </c>
      <c r="CQ6" s="540" t="s">
        <v>242</v>
      </c>
      <c r="CR6" s="540" t="s">
        <v>242</v>
      </c>
      <c r="CS6" s="540" t="s">
        <v>242</v>
      </c>
      <c r="CT6" s="540" t="s">
        <v>242</v>
      </c>
      <c r="CU6" s="540" t="s">
        <v>242</v>
      </c>
      <c r="CV6" s="540" t="s">
        <v>242</v>
      </c>
      <c r="CW6" s="540" t="s">
        <v>242</v>
      </c>
      <c r="CX6" s="540" t="s">
        <v>242</v>
      </c>
      <c r="CY6" s="540" t="s">
        <v>242</v>
      </c>
      <c r="CZ6" s="540" t="s">
        <v>242</v>
      </c>
      <c r="DA6" s="540" t="s">
        <v>242</v>
      </c>
      <c r="DB6" s="540" t="s">
        <v>242</v>
      </c>
      <c r="DC6" s="540" t="s">
        <v>242</v>
      </c>
      <c r="DD6" s="540" t="s">
        <v>242</v>
      </c>
      <c r="DE6" s="540" t="s">
        <v>242</v>
      </c>
      <c r="DF6" s="540" t="s">
        <v>242</v>
      </c>
      <c r="DG6" s="540" t="s">
        <v>242</v>
      </c>
      <c r="DH6" s="540" t="s">
        <v>242</v>
      </c>
      <c r="DI6" s="540" t="s">
        <v>242</v>
      </c>
      <c r="DJ6" s="540" t="s">
        <v>242</v>
      </c>
      <c r="DK6" s="540" t="s">
        <v>242</v>
      </c>
      <c r="DL6" s="540" t="s">
        <v>242</v>
      </c>
      <c r="DM6" s="540" t="s">
        <v>242</v>
      </c>
      <c r="DN6" s="540" t="s">
        <v>242</v>
      </c>
      <c r="DO6" s="540" t="s">
        <v>242</v>
      </c>
      <c r="DP6" s="540" t="s">
        <v>242</v>
      </c>
      <c r="DQ6" s="540" t="s">
        <v>242</v>
      </c>
      <c r="DR6" s="540" t="s">
        <v>242</v>
      </c>
      <c r="DS6" s="540" t="s">
        <v>242</v>
      </c>
      <c r="DT6" s="540" t="s">
        <v>242</v>
      </c>
      <c r="DU6" s="540" t="s">
        <v>242</v>
      </c>
      <c r="DV6" s="540" t="s">
        <v>242</v>
      </c>
      <c r="DW6" s="540" t="s">
        <v>242</v>
      </c>
      <c r="DX6" s="540" t="s">
        <v>242</v>
      </c>
      <c r="DY6" s="540" t="s">
        <v>242</v>
      </c>
      <c r="DZ6" s="540" t="s">
        <v>242</v>
      </c>
      <c r="EA6" s="540" t="s">
        <v>242</v>
      </c>
      <c r="EB6" s="540" t="s">
        <v>242</v>
      </c>
      <c r="EC6" s="540" t="s">
        <v>242</v>
      </c>
      <c r="ED6" s="540" t="s">
        <v>242</v>
      </c>
      <c r="EE6" s="540" t="s">
        <v>242</v>
      </c>
      <c r="EF6" s="540" t="s">
        <v>242</v>
      </c>
      <c r="EG6" s="540" t="s">
        <v>242</v>
      </c>
      <c r="EH6" s="540" t="s">
        <v>242</v>
      </c>
      <c r="EI6" s="540" t="s">
        <v>242</v>
      </c>
      <c r="EJ6" s="540" t="s">
        <v>242</v>
      </c>
      <c r="EK6" s="540" t="s">
        <v>242</v>
      </c>
      <c r="EL6" s="540" t="s">
        <v>242</v>
      </c>
      <c r="EM6" s="540" t="s">
        <v>242</v>
      </c>
      <c r="EN6" s="540" t="s">
        <v>242</v>
      </c>
      <c r="EO6" s="540" t="s">
        <v>242</v>
      </c>
      <c r="EP6" s="540" t="s">
        <v>242</v>
      </c>
      <c r="EQ6" s="540" t="s">
        <v>242</v>
      </c>
      <c r="ER6" s="540" t="s">
        <v>242</v>
      </c>
      <c r="ES6" s="540" t="s">
        <v>242</v>
      </c>
      <c r="ET6" s="540" t="s">
        <v>242</v>
      </c>
      <c r="EU6" s="540" t="s">
        <v>242</v>
      </c>
      <c r="EV6" s="540" t="s">
        <v>242</v>
      </c>
      <c r="EW6" s="540" t="s">
        <v>242</v>
      </c>
      <c r="EX6" s="540" t="s">
        <v>242</v>
      </c>
      <c r="EY6" s="540" t="s">
        <v>242</v>
      </c>
      <c r="EZ6" s="540" t="s">
        <v>242</v>
      </c>
      <c r="FA6" s="540" t="s">
        <v>242</v>
      </c>
      <c r="FB6" s="540" t="s">
        <v>242</v>
      </c>
      <c r="FC6" s="540" t="s">
        <v>242</v>
      </c>
      <c r="FD6" s="540" t="s">
        <v>242</v>
      </c>
      <c r="FE6" s="540" t="s">
        <v>242</v>
      </c>
      <c r="FF6" s="540" t="s">
        <v>242</v>
      </c>
      <c r="FG6" s="540" t="s">
        <v>242</v>
      </c>
      <c r="FH6" s="540" t="s">
        <v>242</v>
      </c>
      <c r="FI6" s="540" t="s">
        <v>242</v>
      </c>
      <c r="FJ6" s="540" t="s">
        <v>242</v>
      </c>
      <c r="FK6" s="540" t="s">
        <v>242</v>
      </c>
      <c r="FL6" s="540" t="s">
        <v>242</v>
      </c>
      <c r="FM6" s="540" t="s">
        <v>242</v>
      </c>
      <c r="FN6" s="540" t="s">
        <v>242</v>
      </c>
      <c r="FO6" s="540" t="s">
        <v>242</v>
      </c>
      <c r="FP6" s="540" t="s">
        <v>242</v>
      </c>
      <c r="FQ6" s="540" t="s">
        <v>242</v>
      </c>
      <c r="FR6" s="550" t="s">
        <v>242</v>
      </c>
      <c r="FS6" s="551" t="s">
        <v>242</v>
      </c>
      <c r="FT6" s="540" t="s">
        <v>242</v>
      </c>
      <c r="FU6" s="540" t="s">
        <v>242</v>
      </c>
      <c r="FV6" s="540" t="s">
        <v>242</v>
      </c>
      <c r="FW6" s="540" t="s">
        <v>242</v>
      </c>
      <c r="FX6" s="540" t="s">
        <v>242</v>
      </c>
      <c r="FY6" s="540" t="s">
        <v>242</v>
      </c>
      <c r="FZ6" s="536">
        <f t="shared" ref="FZ6:GT6" si="5">(FZ2*1.6+FZ4*0.9)</f>
        <v>187.89053109018886</v>
      </c>
      <c r="GA6" s="536">
        <f t="shared" si="5"/>
        <v>201.83877342549926</v>
      </c>
      <c r="GB6" s="536">
        <f t="shared" si="5"/>
        <v>215.35378511148352</v>
      </c>
      <c r="GC6" s="536">
        <f t="shared" si="5"/>
        <v>315.663827282037</v>
      </c>
      <c r="GD6" s="536">
        <f t="shared" si="5"/>
        <v>346.56767711881389</v>
      </c>
      <c r="GE6" s="536">
        <f t="shared" si="5"/>
        <v>266.88558782012507</v>
      </c>
      <c r="GF6" s="536">
        <f t="shared" si="5"/>
        <v>291.1502347088396</v>
      </c>
      <c r="GG6" s="536">
        <f t="shared" si="5"/>
        <v>297.06681472094215</v>
      </c>
      <c r="GH6" s="536">
        <f t="shared" si="5"/>
        <v>330.0702972570723</v>
      </c>
      <c r="GI6" s="536">
        <f t="shared" si="5"/>
        <v>319.10757403993858</v>
      </c>
      <c r="GJ6" s="536">
        <f t="shared" si="5"/>
        <v>312.4247359423731</v>
      </c>
      <c r="GK6" s="536">
        <f t="shared" si="5"/>
        <v>320.07256765288628</v>
      </c>
      <c r="GL6" s="536">
        <f t="shared" si="5"/>
        <v>348.70470506912443</v>
      </c>
      <c r="GM6" s="536">
        <f t="shared" si="5"/>
        <v>381.6649027137737</v>
      </c>
      <c r="GN6" s="536">
        <f t="shared" si="5"/>
        <v>373.02412544802871</v>
      </c>
      <c r="GO6" s="536">
        <f t="shared" si="5"/>
        <v>321.4062458748981</v>
      </c>
      <c r="GP6" s="536">
        <f t="shared" si="5"/>
        <v>322.96506060606055</v>
      </c>
      <c r="GQ6" s="536">
        <f t="shared" si="5"/>
        <v>319.21969047619046</v>
      </c>
      <c r="GR6" s="536">
        <f t="shared" si="5"/>
        <v>356.08100000000002</v>
      </c>
      <c r="GS6" s="536">
        <f t="shared" si="5"/>
        <v>381.48942857142868</v>
      </c>
      <c r="GT6" s="536">
        <f t="shared" si="5"/>
        <v>467.87488253241804</v>
      </c>
      <c r="GU6" s="536">
        <f t="shared" ref="GU6:HG6" si="6">(GU2*1.6+GU4*0.9)</f>
        <v>564.09560573150043</v>
      </c>
      <c r="GV6" s="536">
        <f t="shared" si="6"/>
        <v>676.41582137161095</v>
      </c>
      <c r="GW6" s="536">
        <f t="shared" si="6"/>
        <v>624.79413316393743</v>
      </c>
      <c r="GX6" s="536">
        <f t="shared" si="6"/>
        <v>611.65831297446516</v>
      </c>
      <c r="GY6" s="536">
        <f t="shared" si="6"/>
        <v>636.12583939393949</v>
      </c>
      <c r="GZ6" s="536">
        <f t="shared" si="6"/>
        <v>485.47327009222658</v>
      </c>
      <c r="HA6" s="536">
        <f t="shared" si="6"/>
        <v>468.24492893217894</v>
      </c>
      <c r="HB6" s="536">
        <f t="shared" si="6"/>
        <v>521.7254980167811</v>
      </c>
      <c r="HC6" s="536">
        <f t="shared" si="6"/>
        <v>409.40157807017556</v>
      </c>
      <c r="HD6" s="536">
        <f t="shared" si="6"/>
        <v>425.76913778467906</v>
      </c>
      <c r="HE6" s="536">
        <f t="shared" si="6"/>
        <v>495.063987878788</v>
      </c>
      <c r="HF6" s="536">
        <f t="shared" si="6"/>
        <v>487.83199848484855</v>
      </c>
      <c r="HG6" s="593">
        <f t="shared" si="6"/>
        <v>419.23545363408527</v>
      </c>
      <c r="HI6" s="478"/>
      <c r="HJ6" s="478"/>
    </row>
    <row r="7" spans="1:220" s="481" customFormat="1" ht="14.5">
      <c r="A7" s="532" t="s">
        <v>244</v>
      </c>
      <c r="B7" s="533" t="s">
        <v>251</v>
      </c>
      <c r="C7" s="541" t="s">
        <v>2</v>
      </c>
      <c r="D7" s="542">
        <f>D9-D5</f>
        <v>163.85499999999999</v>
      </c>
      <c r="E7" s="543">
        <f t="shared" ref="E7:BP7" si="7">E9-E5</f>
        <v>163.85499999999999</v>
      </c>
      <c r="F7" s="543">
        <f t="shared" si="7"/>
        <v>163.85499999999999</v>
      </c>
      <c r="G7" s="543">
        <f t="shared" si="7"/>
        <v>183.85499999999999</v>
      </c>
      <c r="H7" s="543">
        <f t="shared" si="7"/>
        <v>178.85499999999999</v>
      </c>
      <c r="I7" s="543">
        <f t="shared" si="7"/>
        <v>158.85499999999999</v>
      </c>
      <c r="J7" s="543">
        <f t="shared" si="7"/>
        <v>143.85499999999999</v>
      </c>
      <c r="K7" s="543">
        <f t="shared" si="7"/>
        <v>133.85499999999999</v>
      </c>
      <c r="L7" s="543">
        <f t="shared" si="7"/>
        <v>123.85499999999999</v>
      </c>
      <c r="M7" s="543">
        <f t="shared" si="7"/>
        <v>123.85499999999999</v>
      </c>
      <c r="N7" s="543">
        <f t="shared" si="7"/>
        <v>121.85499999999999</v>
      </c>
      <c r="O7" s="543">
        <f t="shared" si="7"/>
        <v>118.85499999999999</v>
      </c>
      <c r="P7" s="543">
        <f t="shared" si="7"/>
        <v>99.750999999999991</v>
      </c>
      <c r="Q7" s="543">
        <f t="shared" si="7"/>
        <v>99.750999999999991</v>
      </c>
      <c r="R7" s="543">
        <f t="shared" si="7"/>
        <v>114.75099999999999</v>
      </c>
      <c r="S7" s="543">
        <f t="shared" si="7"/>
        <v>114.75099999999999</v>
      </c>
      <c r="T7" s="543">
        <f t="shared" si="7"/>
        <v>109.75099999999999</v>
      </c>
      <c r="U7" s="543">
        <f t="shared" si="7"/>
        <v>109.75099999999999</v>
      </c>
      <c r="V7" s="543">
        <f t="shared" si="7"/>
        <v>109.75099999999999</v>
      </c>
      <c r="W7" s="543">
        <f t="shared" si="7"/>
        <v>109.75099999999999</v>
      </c>
      <c r="X7" s="543">
        <f t="shared" si="7"/>
        <v>107.75099999999999</v>
      </c>
      <c r="Y7" s="543">
        <f t="shared" si="7"/>
        <v>107.75099999999999</v>
      </c>
      <c r="Z7" s="543">
        <f t="shared" si="7"/>
        <v>99.750999999999991</v>
      </c>
      <c r="AA7" s="543">
        <f t="shared" si="7"/>
        <v>94.750999999999991</v>
      </c>
      <c r="AB7" s="543">
        <f t="shared" si="7"/>
        <v>100.477</v>
      </c>
      <c r="AC7" s="543">
        <f t="shared" si="7"/>
        <v>100.477</v>
      </c>
      <c r="AD7" s="543">
        <f t="shared" si="7"/>
        <v>105.477</v>
      </c>
      <c r="AE7" s="543">
        <f t="shared" si="7"/>
        <v>120.477</v>
      </c>
      <c r="AF7" s="543">
        <f t="shared" si="7"/>
        <v>145.477</v>
      </c>
      <c r="AG7" s="543">
        <f t="shared" si="7"/>
        <v>145.477</v>
      </c>
      <c r="AH7" s="543">
        <f t="shared" si="7"/>
        <v>145.477</v>
      </c>
      <c r="AI7" s="543">
        <f t="shared" si="7"/>
        <v>165.477</v>
      </c>
      <c r="AJ7" s="543">
        <f t="shared" si="7"/>
        <v>165.477</v>
      </c>
      <c r="AK7" s="543">
        <f t="shared" si="7"/>
        <v>190.477</v>
      </c>
      <c r="AL7" s="543">
        <f t="shared" si="7"/>
        <v>202.977</v>
      </c>
      <c r="AM7" s="543">
        <f t="shared" si="7"/>
        <v>203.477</v>
      </c>
      <c r="AN7" s="543">
        <f t="shared" si="7"/>
        <v>210.273</v>
      </c>
      <c r="AO7" s="543">
        <f t="shared" si="7"/>
        <v>215.273</v>
      </c>
      <c r="AP7" s="543">
        <f t="shared" si="7"/>
        <v>220.273</v>
      </c>
      <c r="AQ7" s="543">
        <f t="shared" si="7"/>
        <v>200.273</v>
      </c>
      <c r="AR7" s="543">
        <f t="shared" si="7"/>
        <v>160.273</v>
      </c>
      <c r="AS7" s="543">
        <f t="shared" si="7"/>
        <v>160.273</v>
      </c>
      <c r="AT7" s="543">
        <f t="shared" si="7"/>
        <v>200.273</v>
      </c>
      <c r="AU7" s="543">
        <f t="shared" si="7"/>
        <v>200.273</v>
      </c>
      <c r="AV7" s="543">
        <f t="shared" si="7"/>
        <v>200.273</v>
      </c>
      <c r="AW7" s="543">
        <f t="shared" si="7"/>
        <v>202.273</v>
      </c>
      <c r="AX7" s="543">
        <f t="shared" si="7"/>
        <v>225.273</v>
      </c>
      <c r="AY7" s="543">
        <f t="shared" si="7"/>
        <v>265.27300000000002</v>
      </c>
      <c r="AZ7" s="543">
        <f t="shared" si="7"/>
        <v>282.161</v>
      </c>
      <c r="BA7" s="543">
        <f t="shared" si="7"/>
        <v>332.161</v>
      </c>
      <c r="BB7" s="543">
        <f t="shared" si="7"/>
        <v>422.161</v>
      </c>
      <c r="BC7" s="543">
        <f t="shared" si="7"/>
        <v>447.161</v>
      </c>
      <c r="BD7" s="543">
        <f t="shared" si="7"/>
        <v>447.161</v>
      </c>
      <c r="BE7" s="543">
        <f t="shared" si="7"/>
        <v>417.161</v>
      </c>
      <c r="BF7" s="543">
        <f t="shared" si="7"/>
        <v>452.161</v>
      </c>
      <c r="BG7" s="543">
        <f t="shared" si="7"/>
        <v>472.161</v>
      </c>
      <c r="BH7" s="543">
        <f t="shared" si="7"/>
        <v>507.161</v>
      </c>
      <c r="BI7" s="543">
        <f t="shared" si="7"/>
        <v>507.161</v>
      </c>
      <c r="BJ7" s="543">
        <f t="shared" si="7"/>
        <v>447.161</v>
      </c>
      <c r="BK7" s="543">
        <f t="shared" si="7"/>
        <v>462.161</v>
      </c>
      <c r="BL7" s="543">
        <f t="shared" si="7"/>
        <v>433.40899999999999</v>
      </c>
      <c r="BM7" s="543">
        <f t="shared" si="7"/>
        <v>446.40899999999999</v>
      </c>
      <c r="BN7" s="543">
        <f t="shared" si="7"/>
        <v>470.90899999999999</v>
      </c>
      <c r="BO7" s="543">
        <f t="shared" si="7"/>
        <v>352.524</v>
      </c>
      <c r="BP7" s="543">
        <f t="shared" si="7"/>
        <v>322.524</v>
      </c>
      <c r="BQ7" s="543">
        <f t="shared" ref="BQ7:EB7" si="8">BQ9-BQ5</f>
        <v>232.524</v>
      </c>
      <c r="BR7" s="543">
        <f t="shared" si="8"/>
        <v>182.524</v>
      </c>
      <c r="BS7" s="543">
        <f t="shared" si="8"/>
        <v>190.85733333333332</v>
      </c>
      <c r="BT7" s="543">
        <f t="shared" si="8"/>
        <v>235.524</v>
      </c>
      <c r="BU7" s="543">
        <f t="shared" si="8"/>
        <v>245.524</v>
      </c>
      <c r="BV7" s="543">
        <f t="shared" si="8"/>
        <v>245.024</v>
      </c>
      <c r="BW7" s="543">
        <f t="shared" si="8"/>
        <v>197.524</v>
      </c>
      <c r="BX7" s="543">
        <f t="shared" si="8"/>
        <v>199.56</v>
      </c>
      <c r="BY7" s="543">
        <f t="shared" si="8"/>
        <v>197.56</v>
      </c>
      <c r="BZ7" s="543">
        <f t="shared" si="8"/>
        <v>256.65999999999997</v>
      </c>
      <c r="CA7" s="543">
        <f t="shared" si="8"/>
        <v>283.0677333333</v>
      </c>
      <c r="CB7" s="543">
        <f t="shared" si="8"/>
        <v>311.73439999999999</v>
      </c>
      <c r="CC7" s="543">
        <f t="shared" si="8"/>
        <v>365.81439999999998</v>
      </c>
      <c r="CD7" s="543">
        <f t="shared" si="8"/>
        <v>343.93439999999998</v>
      </c>
      <c r="CE7" s="543">
        <f t="shared" si="8"/>
        <v>294.13440000000003</v>
      </c>
      <c r="CF7" s="543">
        <f t="shared" si="8"/>
        <v>272.73439999999999</v>
      </c>
      <c r="CG7" s="543">
        <f t="shared" si="8"/>
        <v>300.70940000000002</v>
      </c>
      <c r="CH7" s="543">
        <f t="shared" si="8"/>
        <v>296.38440000000003</v>
      </c>
      <c r="CI7" s="543">
        <f t="shared" si="8"/>
        <v>291.17439999999999</v>
      </c>
      <c r="CJ7" s="543">
        <f t="shared" si="8"/>
        <v>282.53440000000001</v>
      </c>
      <c r="CK7" s="543">
        <f t="shared" si="8"/>
        <v>292.38440000000003</v>
      </c>
      <c r="CL7" s="543">
        <f t="shared" si="8"/>
        <v>366.83440000000002</v>
      </c>
      <c r="CM7" s="543">
        <f t="shared" si="8"/>
        <v>353.06483466670005</v>
      </c>
      <c r="CN7" s="543">
        <f t="shared" si="8"/>
        <v>375.42316799999998</v>
      </c>
      <c r="CO7" s="543">
        <f t="shared" si="8"/>
        <v>355.69816800000001</v>
      </c>
      <c r="CP7" s="543">
        <f t="shared" si="8"/>
        <v>296.70774246808509</v>
      </c>
      <c r="CQ7" s="543">
        <f t="shared" si="8"/>
        <v>289.24923182978722</v>
      </c>
      <c r="CR7" s="543">
        <f t="shared" si="8"/>
        <v>293.08965736170217</v>
      </c>
      <c r="CS7" s="543">
        <f t="shared" si="8"/>
        <v>270.96731693617016</v>
      </c>
      <c r="CT7" s="543">
        <f t="shared" si="8"/>
        <v>283.66944459574472</v>
      </c>
      <c r="CU7" s="543">
        <f t="shared" si="8"/>
        <v>330.62157225531917</v>
      </c>
      <c r="CV7" s="543">
        <f t="shared" si="8"/>
        <v>377.17476374468083</v>
      </c>
      <c r="CW7" s="543">
        <f t="shared" si="8"/>
        <v>294.86359353191489</v>
      </c>
      <c r="CX7" s="543">
        <f t="shared" si="8"/>
        <v>395.44072119148939</v>
      </c>
      <c r="CY7" s="543">
        <f t="shared" si="8"/>
        <v>354.69220393634043</v>
      </c>
      <c r="CZ7" s="543">
        <f t="shared" si="8"/>
        <v>422.84911882995743</v>
      </c>
      <c r="DA7" s="543">
        <f t="shared" si="8"/>
        <v>457.41294861719143</v>
      </c>
      <c r="DB7" s="543">
        <f t="shared" si="8"/>
        <v>473.56720393634043</v>
      </c>
      <c r="DC7" s="543">
        <f t="shared" si="8"/>
        <v>428.46614010655321</v>
      </c>
      <c r="DD7" s="543">
        <f t="shared" si="8"/>
        <v>316</v>
      </c>
      <c r="DE7" s="543">
        <f t="shared" si="8"/>
        <v>224.2</v>
      </c>
      <c r="DF7" s="543">
        <f t="shared" si="8"/>
        <v>207</v>
      </c>
      <c r="DG7" s="543">
        <f t="shared" si="8"/>
        <v>274.13333333330002</v>
      </c>
      <c r="DH7" s="543">
        <f t="shared" si="8"/>
        <v>329.4</v>
      </c>
      <c r="DI7" s="543">
        <f t="shared" si="8"/>
        <v>287.5</v>
      </c>
      <c r="DJ7" s="543">
        <f t="shared" si="8"/>
        <v>293.14999999999998</v>
      </c>
      <c r="DK7" s="543">
        <f t="shared" si="8"/>
        <v>257.60000000000002</v>
      </c>
      <c r="DL7" s="543">
        <f t="shared" si="8"/>
        <v>281.89999999999998</v>
      </c>
      <c r="DM7" s="543">
        <f t="shared" si="8"/>
        <v>272.89999999999998</v>
      </c>
      <c r="DN7" s="543">
        <f t="shared" si="8"/>
        <v>284.2</v>
      </c>
      <c r="DO7" s="543">
        <f t="shared" si="8"/>
        <v>260.10000000000002</v>
      </c>
      <c r="DP7" s="543">
        <f t="shared" si="8"/>
        <v>250.75</v>
      </c>
      <c r="DQ7" s="543">
        <f t="shared" si="8"/>
        <v>188.2</v>
      </c>
      <c r="DR7" s="543">
        <f t="shared" si="8"/>
        <v>194.14999999999998</v>
      </c>
      <c r="DS7" s="543">
        <f t="shared" si="8"/>
        <v>206.10000000000002</v>
      </c>
      <c r="DT7" s="543">
        <f t="shared" si="8"/>
        <v>165.5</v>
      </c>
      <c r="DU7" s="543">
        <f t="shared" si="8"/>
        <v>153.39999999999998</v>
      </c>
      <c r="DV7" s="543">
        <f t="shared" si="8"/>
        <v>204.47500000000002</v>
      </c>
      <c r="DW7" s="543">
        <f t="shared" si="8"/>
        <v>190.27499999999998</v>
      </c>
      <c r="DX7" s="543">
        <f t="shared" si="8"/>
        <v>192.27499999999998</v>
      </c>
      <c r="DY7" s="543">
        <f t="shared" si="8"/>
        <v>181.22500000000002</v>
      </c>
      <c r="DZ7" s="543">
        <f t="shared" si="8"/>
        <v>235.29999999999995</v>
      </c>
      <c r="EA7" s="543">
        <f t="shared" si="8"/>
        <v>232.7</v>
      </c>
      <c r="EB7" s="543">
        <f t="shared" si="8"/>
        <v>216.79999999999995</v>
      </c>
      <c r="EC7" s="543">
        <f t="shared" ref="EC7:FR7" si="9">EC9-EC5</f>
        <v>159.10000000000002</v>
      </c>
      <c r="ED7" s="543">
        <f t="shared" si="9"/>
        <v>171.22500000000002</v>
      </c>
      <c r="EE7" s="543">
        <f t="shared" si="9"/>
        <v>162.39999999999998</v>
      </c>
      <c r="EF7" s="543">
        <f t="shared" si="9"/>
        <v>102.79999999999995</v>
      </c>
      <c r="EG7" s="543">
        <f t="shared" si="9"/>
        <v>178.16666666670005</v>
      </c>
      <c r="EH7" s="543">
        <f t="shared" si="9"/>
        <v>147.32500000000005</v>
      </c>
      <c r="EI7" s="543">
        <f t="shared" si="9"/>
        <v>132</v>
      </c>
      <c r="EJ7" s="543">
        <f t="shared" si="9"/>
        <v>140.29999999999995</v>
      </c>
      <c r="EK7" s="543">
        <f t="shared" si="9"/>
        <v>149.20000000000005</v>
      </c>
      <c r="EL7" s="543">
        <f t="shared" si="9"/>
        <v>137.20000000000005</v>
      </c>
      <c r="EM7" s="543">
        <f t="shared" si="9"/>
        <v>157.57500000000005</v>
      </c>
      <c r="EN7" s="543">
        <f t="shared" si="9"/>
        <v>165.29999999999995</v>
      </c>
      <c r="EO7" s="543">
        <f t="shared" si="9"/>
        <v>169.25</v>
      </c>
      <c r="EP7" s="543">
        <f t="shared" si="9"/>
        <v>176.52499999999998</v>
      </c>
      <c r="EQ7" s="543">
        <f t="shared" si="9"/>
        <v>196.79999999999995</v>
      </c>
      <c r="ER7" s="543">
        <f t="shared" si="9"/>
        <v>200.29999999999995</v>
      </c>
      <c r="ES7" s="543">
        <f t="shared" si="9"/>
        <v>218.75</v>
      </c>
      <c r="ET7" s="543">
        <f t="shared" si="9"/>
        <v>239.29999999999995</v>
      </c>
      <c r="EU7" s="543">
        <f t="shared" si="9"/>
        <v>217.66333333333341</v>
      </c>
      <c r="EV7" s="543">
        <f t="shared" si="9"/>
        <v>198.56666666666661</v>
      </c>
      <c r="EW7" s="543">
        <f t="shared" si="9"/>
        <v>191.64999999999998</v>
      </c>
      <c r="EX7" s="543">
        <f t="shared" si="9"/>
        <v>167.1966666666666</v>
      </c>
      <c r="EY7" s="543">
        <f t="shared" si="9"/>
        <v>192.73333333333329</v>
      </c>
      <c r="EZ7" s="543">
        <f t="shared" si="9"/>
        <v>229.02999999999997</v>
      </c>
      <c r="FA7" s="543">
        <f t="shared" si="9"/>
        <v>237.9666666666667</v>
      </c>
      <c r="FB7" s="543">
        <f t="shared" si="9"/>
        <v>213.5</v>
      </c>
      <c r="FC7" s="543">
        <f t="shared" si="9"/>
        <v>222.11333333333329</v>
      </c>
      <c r="FD7" s="543">
        <f t="shared" si="9"/>
        <v>186.81333333333333</v>
      </c>
      <c r="FE7" s="543">
        <f t="shared" si="9"/>
        <v>206.5</v>
      </c>
      <c r="FF7" s="543">
        <f t="shared" si="9"/>
        <v>219.10000000000002</v>
      </c>
      <c r="FG7" s="543">
        <f t="shared" si="9"/>
        <v>200.17999999999995</v>
      </c>
      <c r="FH7" s="543">
        <f t="shared" si="9"/>
        <v>185.93333333333334</v>
      </c>
      <c r="FI7" s="543">
        <f t="shared" si="9"/>
        <v>191.48000000000002</v>
      </c>
      <c r="FJ7" s="543">
        <f t="shared" si="9"/>
        <v>188.32</v>
      </c>
      <c r="FK7" s="543">
        <f t="shared" si="9"/>
        <v>180.64</v>
      </c>
      <c r="FL7" s="543">
        <f t="shared" si="9"/>
        <v>187.98200000000003</v>
      </c>
      <c r="FM7" s="543">
        <f t="shared" si="9"/>
        <v>175.85000000000002</v>
      </c>
      <c r="FN7" s="543">
        <f t="shared" si="9"/>
        <v>172.64800000000002</v>
      </c>
      <c r="FO7" s="543">
        <f t="shared" si="9"/>
        <v>184.39</v>
      </c>
      <c r="FP7" s="543">
        <f t="shared" si="9"/>
        <v>205.06299999999999</v>
      </c>
      <c r="FQ7" s="543">
        <f t="shared" si="9"/>
        <v>218.99599999999998</v>
      </c>
      <c r="FR7" s="544">
        <f t="shared" si="9"/>
        <v>236.55599999999998</v>
      </c>
      <c r="FS7" s="545">
        <f t="shared" ref="FS7:FY7" si="10">FS9-FS5</f>
        <v>243.90966666666657</v>
      </c>
      <c r="FT7" s="543">
        <f t="shared" si="10"/>
        <v>254.19069333333334</v>
      </c>
      <c r="FU7" s="543">
        <f t="shared" si="10"/>
        <v>247.7800533333334</v>
      </c>
      <c r="FV7" s="543">
        <f t="shared" si="10"/>
        <v>194.48942953342959</v>
      </c>
      <c r="FW7" s="543">
        <f t="shared" si="10"/>
        <v>183.60500000000005</v>
      </c>
      <c r="FX7" s="543">
        <f t="shared" si="10"/>
        <v>137.83366666666666</v>
      </c>
      <c r="FY7" s="543">
        <f t="shared" si="10"/>
        <v>119.22959139784939</v>
      </c>
      <c r="FZ7" s="543">
        <f t="shared" ref="FZ7:GT7" si="11">FZ9-FZ5</f>
        <v>151.91314608824615</v>
      </c>
      <c r="GA7" s="543">
        <f t="shared" si="11"/>
        <v>206.90410752688172</v>
      </c>
      <c r="GB7" s="543">
        <f t="shared" si="11"/>
        <v>160.7520896057348</v>
      </c>
      <c r="GC7" s="543">
        <f t="shared" si="11"/>
        <v>96.261286738351203</v>
      </c>
      <c r="GD7" s="543">
        <f t="shared" si="11"/>
        <v>209.20643625192008</v>
      </c>
      <c r="GE7" s="543">
        <f t="shared" si="11"/>
        <v>156.87046360153261</v>
      </c>
      <c r="GF7" s="543">
        <f t="shared" si="11"/>
        <v>253.43093010752693</v>
      </c>
      <c r="GG7" s="543">
        <f t="shared" si="11"/>
        <v>266.07542613927296</v>
      </c>
      <c r="GH7" s="543">
        <f t="shared" si="11"/>
        <v>260.0206404939147</v>
      </c>
      <c r="GI7" s="543">
        <f t="shared" si="11"/>
        <v>311.19750250896055</v>
      </c>
      <c r="GJ7" s="543">
        <f t="shared" si="11"/>
        <v>298.12642293906811</v>
      </c>
      <c r="GK7" s="543">
        <f t="shared" si="11"/>
        <v>198.65614888337461</v>
      </c>
      <c r="GL7" s="543">
        <f t="shared" si="11"/>
        <v>190.41915885816701</v>
      </c>
      <c r="GM7" s="543">
        <f t="shared" si="11"/>
        <v>170.04253225806451</v>
      </c>
      <c r="GN7" s="543">
        <f t="shared" si="11"/>
        <v>176.19038172043014</v>
      </c>
      <c r="GO7" s="543">
        <f t="shared" si="11"/>
        <v>183.79357158541933</v>
      </c>
      <c r="GP7" s="543">
        <f t="shared" si="11"/>
        <v>183.17950757575755</v>
      </c>
      <c r="GQ7" s="543">
        <f t="shared" si="11"/>
        <v>162.27176262626264</v>
      </c>
      <c r="GR7" s="543">
        <f t="shared" si="11"/>
        <v>198.108</v>
      </c>
      <c r="GS7" s="543">
        <f t="shared" si="11"/>
        <v>258.72533333333331</v>
      </c>
      <c r="GT7" s="543">
        <f t="shared" si="11"/>
        <v>304.05817715484363</v>
      </c>
      <c r="GU7" s="543">
        <f t="shared" ref="GU7:HG7" si="12">GU9-GU5</f>
        <v>474.97158730158731</v>
      </c>
      <c r="GV7" s="543">
        <f t="shared" si="12"/>
        <v>413.88280777701834</v>
      </c>
      <c r="GW7" s="543">
        <f t="shared" si="12"/>
        <v>309.63243754313328</v>
      </c>
      <c r="GX7" s="543">
        <f t="shared" si="12"/>
        <v>141.82870117322284</v>
      </c>
      <c r="GY7" s="543">
        <f t="shared" si="12"/>
        <v>151.31795454545454</v>
      </c>
      <c r="GZ7" s="543">
        <f t="shared" si="12"/>
        <v>209.19570681975028</v>
      </c>
      <c r="HA7" s="543">
        <f t="shared" si="12"/>
        <v>141.21694372294371</v>
      </c>
      <c r="HB7" s="543">
        <f t="shared" si="12"/>
        <v>135.09976035196678</v>
      </c>
      <c r="HC7" s="543">
        <f t="shared" si="12"/>
        <v>178.10964365459097</v>
      </c>
      <c r="HD7" s="543">
        <f t="shared" si="12"/>
        <v>126.16745238095234</v>
      </c>
      <c r="HE7" s="543">
        <f t="shared" si="12"/>
        <v>36.680202020201932</v>
      </c>
      <c r="HF7" s="543">
        <f t="shared" si="12"/>
        <v>71.565810606060722</v>
      </c>
      <c r="HG7" s="594">
        <f t="shared" si="12"/>
        <v>125.83760568086882</v>
      </c>
      <c r="HI7" s="478"/>
      <c r="HJ7" s="478"/>
      <c r="HL7" s="468"/>
    </row>
    <row r="8" spans="1:220" s="481" customFormat="1" ht="14.5">
      <c r="A8" s="532" t="s">
        <v>245</v>
      </c>
      <c r="B8" s="533" t="s">
        <v>251</v>
      </c>
      <c r="C8" s="541" t="s">
        <v>2</v>
      </c>
      <c r="D8" s="542" t="s">
        <v>242</v>
      </c>
      <c r="E8" s="543" t="s">
        <v>242</v>
      </c>
      <c r="F8" s="543" t="s">
        <v>242</v>
      </c>
      <c r="G8" s="543" t="s">
        <v>242</v>
      </c>
      <c r="H8" s="543" t="s">
        <v>242</v>
      </c>
      <c r="I8" s="543" t="s">
        <v>242</v>
      </c>
      <c r="J8" s="543" t="s">
        <v>242</v>
      </c>
      <c r="K8" s="543" t="s">
        <v>242</v>
      </c>
      <c r="L8" s="543" t="s">
        <v>242</v>
      </c>
      <c r="M8" s="543" t="s">
        <v>242</v>
      </c>
      <c r="N8" s="543" t="s">
        <v>242</v>
      </c>
      <c r="O8" s="543" t="s">
        <v>242</v>
      </c>
      <c r="P8" s="543" t="s">
        <v>242</v>
      </c>
      <c r="Q8" s="543" t="s">
        <v>242</v>
      </c>
      <c r="R8" s="543" t="s">
        <v>242</v>
      </c>
      <c r="S8" s="543" t="s">
        <v>242</v>
      </c>
      <c r="T8" s="543" t="s">
        <v>242</v>
      </c>
      <c r="U8" s="543" t="s">
        <v>242</v>
      </c>
      <c r="V8" s="543" t="s">
        <v>242</v>
      </c>
      <c r="W8" s="543" t="s">
        <v>242</v>
      </c>
      <c r="X8" s="543" t="s">
        <v>242</v>
      </c>
      <c r="Y8" s="543" t="s">
        <v>242</v>
      </c>
      <c r="Z8" s="543" t="s">
        <v>242</v>
      </c>
      <c r="AA8" s="543" t="s">
        <v>242</v>
      </c>
      <c r="AB8" s="543" t="s">
        <v>242</v>
      </c>
      <c r="AC8" s="543" t="s">
        <v>242</v>
      </c>
      <c r="AD8" s="543" t="s">
        <v>242</v>
      </c>
      <c r="AE8" s="543" t="s">
        <v>242</v>
      </c>
      <c r="AF8" s="543" t="s">
        <v>242</v>
      </c>
      <c r="AG8" s="543" t="s">
        <v>242</v>
      </c>
      <c r="AH8" s="543" t="s">
        <v>242</v>
      </c>
      <c r="AI8" s="543" t="s">
        <v>242</v>
      </c>
      <c r="AJ8" s="543" t="s">
        <v>242</v>
      </c>
      <c r="AK8" s="543" t="s">
        <v>242</v>
      </c>
      <c r="AL8" s="543" t="s">
        <v>242</v>
      </c>
      <c r="AM8" s="543" t="s">
        <v>242</v>
      </c>
      <c r="AN8" s="543" t="s">
        <v>242</v>
      </c>
      <c r="AO8" s="543" t="s">
        <v>242</v>
      </c>
      <c r="AP8" s="543" t="s">
        <v>242</v>
      </c>
      <c r="AQ8" s="543" t="s">
        <v>242</v>
      </c>
      <c r="AR8" s="543" t="s">
        <v>242</v>
      </c>
      <c r="AS8" s="543" t="s">
        <v>242</v>
      </c>
      <c r="AT8" s="543" t="s">
        <v>242</v>
      </c>
      <c r="AU8" s="543" t="s">
        <v>242</v>
      </c>
      <c r="AV8" s="543" t="s">
        <v>242</v>
      </c>
      <c r="AW8" s="543" t="s">
        <v>242</v>
      </c>
      <c r="AX8" s="543" t="s">
        <v>242</v>
      </c>
      <c r="AY8" s="543" t="s">
        <v>242</v>
      </c>
      <c r="AZ8" s="543" t="s">
        <v>242</v>
      </c>
      <c r="BA8" s="543" t="s">
        <v>242</v>
      </c>
      <c r="BB8" s="543" t="s">
        <v>242</v>
      </c>
      <c r="BC8" s="543" t="s">
        <v>242</v>
      </c>
      <c r="BD8" s="543" t="s">
        <v>242</v>
      </c>
      <c r="BE8" s="543" t="s">
        <v>242</v>
      </c>
      <c r="BF8" s="543" t="s">
        <v>242</v>
      </c>
      <c r="BG8" s="543" t="s">
        <v>242</v>
      </c>
      <c r="BH8" s="543" t="s">
        <v>242</v>
      </c>
      <c r="BI8" s="543" t="s">
        <v>242</v>
      </c>
      <c r="BJ8" s="543" t="s">
        <v>242</v>
      </c>
      <c r="BK8" s="543" t="s">
        <v>242</v>
      </c>
      <c r="BL8" s="543" t="s">
        <v>242</v>
      </c>
      <c r="BM8" s="543" t="s">
        <v>242</v>
      </c>
      <c r="BN8" s="543" t="s">
        <v>242</v>
      </c>
      <c r="BO8" s="543" t="s">
        <v>242</v>
      </c>
      <c r="BP8" s="543" t="s">
        <v>242</v>
      </c>
      <c r="BQ8" s="543" t="s">
        <v>242</v>
      </c>
      <c r="BR8" s="543" t="s">
        <v>242</v>
      </c>
      <c r="BS8" s="543" t="s">
        <v>242</v>
      </c>
      <c r="BT8" s="543" t="s">
        <v>242</v>
      </c>
      <c r="BU8" s="543" t="s">
        <v>242</v>
      </c>
      <c r="BV8" s="543" t="s">
        <v>242</v>
      </c>
      <c r="BW8" s="543" t="s">
        <v>242</v>
      </c>
      <c r="BX8" s="543" t="s">
        <v>242</v>
      </c>
      <c r="BY8" s="543" t="s">
        <v>242</v>
      </c>
      <c r="BZ8" s="543" t="s">
        <v>242</v>
      </c>
      <c r="CA8" s="543" t="s">
        <v>242</v>
      </c>
      <c r="CB8" s="543" t="s">
        <v>242</v>
      </c>
      <c r="CC8" s="543" t="s">
        <v>242</v>
      </c>
      <c r="CD8" s="543" t="s">
        <v>242</v>
      </c>
      <c r="CE8" s="543" t="s">
        <v>242</v>
      </c>
      <c r="CF8" s="543" t="s">
        <v>242</v>
      </c>
      <c r="CG8" s="543" t="s">
        <v>242</v>
      </c>
      <c r="CH8" s="543" t="s">
        <v>242</v>
      </c>
      <c r="CI8" s="543" t="s">
        <v>242</v>
      </c>
      <c r="CJ8" s="543" t="s">
        <v>242</v>
      </c>
      <c r="CK8" s="543" t="s">
        <v>242</v>
      </c>
      <c r="CL8" s="543" t="s">
        <v>242</v>
      </c>
      <c r="CM8" s="543" t="s">
        <v>242</v>
      </c>
      <c r="CN8" s="543" t="s">
        <v>242</v>
      </c>
      <c r="CO8" s="543" t="s">
        <v>242</v>
      </c>
      <c r="CP8" s="543" t="s">
        <v>242</v>
      </c>
      <c r="CQ8" s="543" t="s">
        <v>242</v>
      </c>
      <c r="CR8" s="543" t="s">
        <v>242</v>
      </c>
      <c r="CS8" s="543" t="s">
        <v>242</v>
      </c>
      <c r="CT8" s="543" t="s">
        <v>242</v>
      </c>
      <c r="CU8" s="543" t="s">
        <v>242</v>
      </c>
      <c r="CV8" s="543" t="s">
        <v>242</v>
      </c>
      <c r="CW8" s="543" t="s">
        <v>242</v>
      </c>
      <c r="CX8" s="543" t="s">
        <v>242</v>
      </c>
      <c r="CY8" s="543" t="s">
        <v>242</v>
      </c>
      <c r="CZ8" s="543" t="s">
        <v>242</v>
      </c>
      <c r="DA8" s="543" t="s">
        <v>242</v>
      </c>
      <c r="DB8" s="543" t="s">
        <v>242</v>
      </c>
      <c r="DC8" s="543" t="s">
        <v>242</v>
      </c>
      <c r="DD8" s="543" t="s">
        <v>242</v>
      </c>
      <c r="DE8" s="543" t="s">
        <v>242</v>
      </c>
      <c r="DF8" s="543" t="s">
        <v>242</v>
      </c>
      <c r="DG8" s="543" t="s">
        <v>242</v>
      </c>
      <c r="DH8" s="543" t="s">
        <v>242</v>
      </c>
      <c r="DI8" s="543" t="s">
        <v>242</v>
      </c>
      <c r="DJ8" s="543" t="s">
        <v>242</v>
      </c>
      <c r="DK8" s="543" t="s">
        <v>242</v>
      </c>
      <c r="DL8" s="543" t="s">
        <v>242</v>
      </c>
      <c r="DM8" s="543" t="s">
        <v>242</v>
      </c>
      <c r="DN8" s="543" t="s">
        <v>242</v>
      </c>
      <c r="DO8" s="543" t="s">
        <v>242</v>
      </c>
      <c r="DP8" s="543" t="s">
        <v>242</v>
      </c>
      <c r="DQ8" s="543" t="s">
        <v>242</v>
      </c>
      <c r="DR8" s="543" t="s">
        <v>242</v>
      </c>
      <c r="DS8" s="543" t="s">
        <v>242</v>
      </c>
      <c r="DT8" s="543" t="s">
        <v>242</v>
      </c>
      <c r="DU8" s="543" t="s">
        <v>242</v>
      </c>
      <c r="DV8" s="543" t="s">
        <v>242</v>
      </c>
      <c r="DW8" s="543" t="s">
        <v>242</v>
      </c>
      <c r="DX8" s="543" t="s">
        <v>242</v>
      </c>
      <c r="DY8" s="543" t="s">
        <v>242</v>
      </c>
      <c r="DZ8" s="543" t="s">
        <v>242</v>
      </c>
      <c r="EA8" s="543" t="s">
        <v>242</v>
      </c>
      <c r="EB8" s="543" t="s">
        <v>242</v>
      </c>
      <c r="EC8" s="543" t="s">
        <v>242</v>
      </c>
      <c r="ED8" s="543" t="s">
        <v>242</v>
      </c>
      <c r="EE8" s="543" t="s">
        <v>242</v>
      </c>
      <c r="EF8" s="543" t="s">
        <v>242</v>
      </c>
      <c r="EG8" s="543" t="s">
        <v>242</v>
      </c>
      <c r="EH8" s="543" t="s">
        <v>242</v>
      </c>
      <c r="EI8" s="543" t="s">
        <v>242</v>
      </c>
      <c r="EJ8" s="543" t="s">
        <v>242</v>
      </c>
      <c r="EK8" s="543" t="s">
        <v>242</v>
      </c>
      <c r="EL8" s="543" t="s">
        <v>242</v>
      </c>
      <c r="EM8" s="543" t="s">
        <v>242</v>
      </c>
      <c r="EN8" s="543" t="s">
        <v>242</v>
      </c>
      <c r="EO8" s="543" t="s">
        <v>242</v>
      </c>
      <c r="EP8" s="543" t="s">
        <v>242</v>
      </c>
      <c r="EQ8" s="543" t="s">
        <v>242</v>
      </c>
      <c r="ER8" s="543" t="s">
        <v>242</v>
      </c>
      <c r="ES8" s="543" t="s">
        <v>242</v>
      </c>
      <c r="ET8" s="543" t="s">
        <v>242</v>
      </c>
      <c r="EU8" s="543" t="s">
        <v>242</v>
      </c>
      <c r="EV8" s="543" t="s">
        <v>242</v>
      </c>
      <c r="EW8" s="543" t="s">
        <v>242</v>
      </c>
      <c r="EX8" s="543" t="s">
        <v>242</v>
      </c>
      <c r="EY8" s="543" t="s">
        <v>242</v>
      </c>
      <c r="EZ8" s="543" t="s">
        <v>242</v>
      </c>
      <c r="FA8" s="543" t="s">
        <v>242</v>
      </c>
      <c r="FB8" s="543" t="s">
        <v>242</v>
      </c>
      <c r="FC8" s="543" t="s">
        <v>242</v>
      </c>
      <c r="FD8" s="543" t="s">
        <v>242</v>
      </c>
      <c r="FE8" s="543" t="s">
        <v>242</v>
      </c>
      <c r="FF8" s="543" t="s">
        <v>242</v>
      </c>
      <c r="FG8" s="543" t="s">
        <v>242</v>
      </c>
      <c r="FH8" s="543" t="s">
        <v>242</v>
      </c>
      <c r="FI8" s="543" t="s">
        <v>242</v>
      </c>
      <c r="FJ8" s="543" t="s">
        <v>242</v>
      </c>
      <c r="FK8" s="543" t="s">
        <v>242</v>
      </c>
      <c r="FL8" s="543" t="s">
        <v>242</v>
      </c>
      <c r="FM8" s="543" t="s">
        <v>242</v>
      </c>
      <c r="FN8" s="543" t="s">
        <v>242</v>
      </c>
      <c r="FO8" s="543" t="s">
        <v>242</v>
      </c>
      <c r="FP8" s="543" t="s">
        <v>242</v>
      </c>
      <c r="FQ8" s="543" t="s">
        <v>242</v>
      </c>
      <c r="FR8" s="544" t="s">
        <v>242</v>
      </c>
      <c r="FS8" s="545" t="s">
        <v>242</v>
      </c>
      <c r="FT8" s="543" t="s">
        <v>242</v>
      </c>
      <c r="FU8" s="543" t="s">
        <v>242</v>
      </c>
      <c r="FV8" s="543" t="s">
        <v>242</v>
      </c>
      <c r="FW8" s="543" t="s">
        <v>242</v>
      </c>
      <c r="FX8" s="543" t="s">
        <v>242</v>
      </c>
      <c r="FY8" s="543" t="s">
        <v>242</v>
      </c>
      <c r="FZ8" s="543">
        <f t="shared" ref="FZ8:GT8" si="13">FZ9-FZ6</f>
        <v>111.58780224314444</v>
      </c>
      <c r="GA8" s="543">
        <f t="shared" si="13"/>
        <v>176.0528932411674</v>
      </c>
      <c r="GB8" s="543">
        <f t="shared" si="13"/>
        <v>157.8162148885165</v>
      </c>
      <c r="GC8" s="543">
        <f t="shared" si="13"/>
        <v>132.68950605129629</v>
      </c>
      <c r="GD8" s="543">
        <f t="shared" si="13"/>
        <v>150.95898954785275</v>
      </c>
      <c r="GE8" s="543">
        <f t="shared" si="13"/>
        <v>166.11607884654165</v>
      </c>
      <c r="GF8" s="543">
        <f t="shared" si="13"/>
        <v>245.93309862449377</v>
      </c>
      <c r="GG8" s="543">
        <f t="shared" si="13"/>
        <v>256.25469065540199</v>
      </c>
      <c r="GH8" s="543">
        <f t="shared" si="13"/>
        <v>253.24345082280479</v>
      </c>
      <c r="GI8" s="543">
        <f t="shared" si="13"/>
        <v>267.57773061955965</v>
      </c>
      <c r="GJ8" s="543">
        <f t="shared" si="13"/>
        <v>262.17848986407853</v>
      </c>
      <c r="GK8" s="543">
        <f t="shared" si="13"/>
        <v>192.56434990983769</v>
      </c>
      <c r="GL8" s="543">
        <f t="shared" si="13"/>
        <v>159.41521300563244</v>
      </c>
      <c r="GM8" s="543">
        <f t="shared" si="13"/>
        <v>131.71430875576038</v>
      </c>
      <c r="GN8" s="543">
        <f t="shared" si="13"/>
        <v>109.7540107526882</v>
      </c>
      <c r="GO8" s="543">
        <f t="shared" si="13"/>
        <v>129.7358897672375</v>
      </c>
      <c r="GP8" s="543">
        <f t="shared" si="13"/>
        <v>142.98039393939399</v>
      </c>
      <c r="GQ8" s="543">
        <f t="shared" si="13"/>
        <v>98.024753968254004</v>
      </c>
      <c r="GR8" s="543">
        <f t="shared" si="13"/>
        <v>133.65899999999999</v>
      </c>
      <c r="GS8" s="543">
        <f t="shared" si="13"/>
        <v>186.9539047619046</v>
      </c>
      <c r="GT8" s="543">
        <f t="shared" si="13"/>
        <v>217.73526239511818</v>
      </c>
      <c r="GU8" s="543">
        <f t="shared" ref="GU8:HG8" si="14">GU9-GU6</f>
        <v>353.55730432140967</v>
      </c>
      <c r="GV8" s="543">
        <f t="shared" si="14"/>
        <v>234.80423634844681</v>
      </c>
      <c r="GW8" s="543">
        <f t="shared" si="14"/>
        <v>193.588262218458</v>
      </c>
      <c r="GX8" s="543">
        <f t="shared" si="14"/>
        <v>188.9345096618357</v>
      </c>
      <c r="GY8" s="543">
        <f t="shared" si="14"/>
        <v>140.48173636363629</v>
      </c>
      <c r="GZ8" s="543">
        <f t="shared" si="14"/>
        <v>113.37377175481527</v>
      </c>
      <c r="HA8" s="543">
        <f t="shared" si="14"/>
        <v>81.282271645021638</v>
      </c>
      <c r="HB8" s="543">
        <f t="shared" si="14"/>
        <v>123.2201541571319</v>
      </c>
      <c r="HC8" s="543">
        <f t="shared" si="14"/>
        <v>166.04905988835708</v>
      </c>
      <c r="HD8" s="543">
        <f t="shared" si="14"/>
        <v>120.863884989648</v>
      </c>
      <c r="HE8" s="543">
        <f t="shared" si="14"/>
        <v>47.483703318903167</v>
      </c>
      <c r="HF8" s="543">
        <f t="shared" si="14"/>
        <v>57.663456060606109</v>
      </c>
      <c r="HG8" s="594">
        <f t="shared" si="14"/>
        <v>103.52310944026726</v>
      </c>
      <c r="HI8" s="478"/>
      <c r="HL8" s="468"/>
    </row>
    <row r="9" spans="1:220" s="481" customFormat="1">
      <c r="A9" s="519" t="s">
        <v>243</v>
      </c>
      <c r="B9" s="521" t="s">
        <v>89</v>
      </c>
      <c r="C9" s="522" t="s">
        <v>2</v>
      </c>
      <c r="D9" s="524">
        <v>220</v>
      </c>
      <c r="E9" s="483">
        <v>220</v>
      </c>
      <c r="F9" s="483">
        <v>220</v>
      </c>
      <c r="G9" s="483">
        <v>240</v>
      </c>
      <c r="H9" s="483">
        <v>235</v>
      </c>
      <c r="I9" s="483">
        <v>215</v>
      </c>
      <c r="J9" s="483">
        <v>200</v>
      </c>
      <c r="K9" s="483">
        <v>190</v>
      </c>
      <c r="L9" s="483">
        <v>180</v>
      </c>
      <c r="M9" s="483">
        <v>180</v>
      </c>
      <c r="N9" s="483">
        <v>178</v>
      </c>
      <c r="O9" s="483">
        <v>175</v>
      </c>
      <c r="P9" s="483">
        <v>160</v>
      </c>
      <c r="Q9" s="483">
        <v>160</v>
      </c>
      <c r="R9" s="483">
        <v>175</v>
      </c>
      <c r="S9" s="483">
        <v>175</v>
      </c>
      <c r="T9" s="483">
        <v>170</v>
      </c>
      <c r="U9" s="483">
        <v>170</v>
      </c>
      <c r="V9" s="483">
        <v>170</v>
      </c>
      <c r="W9" s="483">
        <v>170</v>
      </c>
      <c r="X9" s="483">
        <v>168</v>
      </c>
      <c r="Y9" s="483">
        <v>168</v>
      </c>
      <c r="Z9" s="483">
        <v>160</v>
      </c>
      <c r="AA9" s="483">
        <v>155</v>
      </c>
      <c r="AB9" s="483">
        <v>165</v>
      </c>
      <c r="AC9" s="483">
        <v>165</v>
      </c>
      <c r="AD9" s="483">
        <v>170</v>
      </c>
      <c r="AE9" s="483">
        <v>185</v>
      </c>
      <c r="AF9" s="483">
        <v>210</v>
      </c>
      <c r="AG9" s="483">
        <v>210</v>
      </c>
      <c r="AH9" s="483">
        <v>210</v>
      </c>
      <c r="AI9" s="483">
        <v>230</v>
      </c>
      <c r="AJ9" s="483">
        <v>230</v>
      </c>
      <c r="AK9" s="483">
        <v>255</v>
      </c>
      <c r="AL9" s="483">
        <v>267.5</v>
      </c>
      <c r="AM9" s="483">
        <v>268</v>
      </c>
      <c r="AN9" s="483">
        <v>275</v>
      </c>
      <c r="AO9" s="483">
        <v>280</v>
      </c>
      <c r="AP9" s="483">
        <v>285</v>
      </c>
      <c r="AQ9" s="483">
        <v>265</v>
      </c>
      <c r="AR9" s="483">
        <v>225</v>
      </c>
      <c r="AS9" s="483">
        <v>225</v>
      </c>
      <c r="AT9" s="483">
        <v>265</v>
      </c>
      <c r="AU9" s="483">
        <v>265</v>
      </c>
      <c r="AV9" s="483">
        <v>265</v>
      </c>
      <c r="AW9" s="483">
        <v>267</v>
      </c>
      <c r="AX9" s="483">
        <v>290</v>
      </c>
      <c r="AY9" s="483">
        <v>330</v>
      </c>
      <c r="AZ9" s="483">
        <v>360</v>
      </c>
      <c r="BA9" s="483">
        <v>410</v>
      </c>
      <c r="BB9" s="483">
        <v>500</v>
      </c>
      <c r="BC9" s="483">
        <v>525</v>
      </c>
      <c r="BD9" s="483">
        <v>525</v>
      </c>
      <c r="BE9" s="483">
        <v>495</v>
      </c>
      <c r="BF9" s="483">
        <v>530</v>
      </c>
      <c r="BG9" s="483">
        <v>550</v>
      </c>
      <c r="BH9" s="483">
        <v>585</v>
      </c>
      <c r="BI9" s="483">
        <v>585</v>
      </c>
      <c r="BJ9" s="483">
        <v>525</v>
      </c>
      <c r="BK9" s="483">
        <v>540</v>
      </c>
      <c r="BL9" s="483">
        <v>530</v>
      </c>
      <c r="BM9" s="483">
        <v>543</v>
      </c>
      <c r="BN9" s="483">
        <v>567.5</v>
      </c>
      <c r="BO9" s="483">
        <v>510</v>
      </c>
      <c r="BP9" s="483">
        <v>480</v>
      </c>
      <c r="BQ9" s="483">
        <v>390</v>
      </c>
      <c r="BR9" s="483">
        <v>340</v>
      </c>
      <c r="BS9" s="483">
        <v>348.33333333333331</v>
      </c>
      <c r="BT9" s="483">
        <v>393</v>
      </c>
      <c r="BU9" s="483">
        <v>403</v>
      </c>
      <c r="BV9" s="483">
        <v>402.5</v>
      </c>
      <c r="BW9" s="483">
        <v>355</v>
      </c>
      <c r="BX9" s="483">
        <v>387.5</v>
      </c>
      <c r="BY9" s="483">
        <v>387.5</v>
      </c>
      <c r="BZ9" s="483">
        <v>449</v>
      </c>
      <c r="CA9" s="483">
        <v>478.3333333333</v>
      </c>
      <c r="CB9" s="483">
        <v>505</v>
      </c>
      <c r="CC9" s="483">
        <v>559</v>
      </c>
      <c r="CD9" s="483">
        <v>540</v>
      </c>
      <c r="CE9" s="483">
        <v>495</v>
      </c>
      <c r="CF9" s="483">
        <v>472</v>
      </c>
      <c r="CG9" s="483">
        <v>476.875</v>
      </c>
      <c r="CH9" s="483">
        <v>470</v>
      </c>
      <c r="CI9" s="483">
        <v>470</v>
      </c>
      <c r="CJ9" s="483">
        <v>470</v>
      </c>
      <c r="CK9" s="483">
        <v>481.25</v>
      </c>
      <c r="CL9" s="483">
        <v>560</v>
      </c>
      <c r="CM9" s="483">
        <v>561.66666666670005</v>
      </c>
      <c r="CN9" s="483">
        <v>590.625</v>
      </c>
      <c r="CO9" s="483">
        <v>572</v>
      </c>
      <c r="CP9" s="483">
        <v>526.25</v>
      </c>
      <c r="CQ9" s="483">
        <v>535.5</v>
      </c>
      <c r="CR9" s="483">
        <v>556</v>
      </c>
      <c r="CS9" s="483">
        <v>565.25</v>
      </c>
      <c r="CT9" s="483">
        <v>583</v>
      </c>
      <c r="CU9" s="483">
        <v>635</v>
      </c>
      <c r="CV9" s="483">
        <v>677</v>
      </c>
      <c r="CW9" s="483">
        <v>720.625</v>
      </c>
      <c r="CX9" s="483">
        <v>837.5</v>
      </c>
      <c r="CY9" s="483">
        <v>891.875</v>
      </c>
      <c r="CZ9" s="483">
        <v>979</v>
      </c>
      <c r="DA9" s="483">
        <v>1002.5</v>
      </c>
      <c r="DB9" s="483">
        <v>1028.75</v>
      </c>
      <c r="DC9" s="483">
        <v>971</v>
      </c>
      <c r="DD9" s="483">
        <v>837.5</v>
      </c>
      <c r="DE9" s="375">
        <v>671</v>
      </c>
      <c r="DF9" s="375">
        <v>520</v>
      </c>
      <c r="DG9" s="375">
        <v>508.3333333333</v>
      </c>
      <c r="DH9" s="375">
        <v>569</v>
      </c>
      <c r="DI9" s="375">
        <v>542.5</v>
      </c>
      <c r="DJ9" s="375">
        <v>498.75</v>
      </c>
      <c r="DK9" s="375">
        <v>460</v>
      </c>
      <c r="DL9" s="375">
        <v>483</v>
      </c>
      <c r="DM9" s="375">
        <v>490</v>
      </c>
      <c r="DN9" s="375">
        <v>535</v>
      </c>
      <c r="DO9" s="375">
        <v>575</v>
      </c>
      <c r="DP9" s="375">
        <v>523.75</v>
      </c>
      <c r="DQ9" s="375">
        <v>474</v>
      </c>
      <c r="DR9" s="375">
        <v>496.25</v>
      </c>
      <c r="DS9" s="375">
        <v>517.5</v>
      </c>
      <c r="DT9" s="375">
        <v>550</v>
      </c>
      <c r="DU9" s="375">
        <v>545</v>
      </c>
      <c r="DV9" s="375">
        <v>616.875</v>
      </c>
      <c r="DW9" s="375">
        <v>696.875</v>
      </c>
      <c r="DX9" s="375">
        <v>669.375</v>
      </c>
      <c r="DY9" s="375">
        <v>610.625</v>
      </c>
      <c r="DZ9" s="375">
        <v>608</v>
      </c>
      <c r="EA9" s="375">
        <v>632.5</v>
      </c>
      <c r="EB9" s="375">
        <v>625</v>
      </c>
      <c r="EC9" s="375">
        <v>595.5</v>
      </c>
      <c r="ED9" s="375">
        <v>615.625</v>
      </c>
      <c r="EE9" s="375">
        <v>622.5</v>
      </c>
      <c r="EF9" s="375">
        <v>685</v>
      </c>
      <c r="EG9" s="375">
        <v>766.66666666670005</v>
      </c>
      <c r="EH9" s="375">
        <v>713.125</v>
      </c>
      <c r="EI9" s="375">
        <v>712.5</v>
      </c>
      <c r="EJ9" s="375">
        <v>702.5</v>
      </c>
      <c r="EK9" s="375">
        <v>692.5</v>
      </c>
      <c r="EL9" s="375">
        <v>688.5</v>
      </c>
      <c r="EM9" s="375">
        <v>704.375</v>
      </c>
      <c r="EN9" s="375">
        <v>704</v>
      </c>
      <c r="EO9" s="375">
        <v>651.25</v>
      </c>
      <c r="EP9" s="375">
        <v>605.625</v>
      </c>
      <c r="EQ9" s="375">
        <v>610</v>
      </c>
      <c r="ER9" s="375">
        <v>615</v>
      </c>
      <c r="ES9" s="375">
        <v>636.25</v>
      </c>
      <c r="ET9" s="375">
        <v>647.5</v>
      </c>
      <c r="EU9" s="375">
        <v>645.83000000000004</v>
      </c>
      <c r="EV9" s="375">
        <v>627.5</v>
      </c>
      <c r="EW9" s="375">
        <v>604</v>
      </c>
      <c r="EX9" s="375">
        <v>573.13</v>
      </c>
      <c r="EY9" s="375">
        <v>533.5</v>
      </c>
      <c r="EZ9" s="375">
        <v>510.63</v>
      </c>
      <c r="FA9" s="375">
        <v>532.5</v>
      </c>
      <c r="FB9" s="375">
        <v>540</v>
      </c>
      <c r="FC9" s="375">
        <v>546.88</v>
      </c>
      <c r="FD9" s="375">
        <v>586.88</v>
      </c>
      <c r="FE9" s="375">
        <v>610</v>
      </c>
      <c r="FF9" s="375">
        <v>593.5</v>
      </c>
      <c r="FG9" s="375">
        <v>551.88</v>
      </c>
      <c r="FH9" s="375">
        <v>523</v>
      </c>
      <c r="FI9" s="375">
        <v>501.88</v>
      </c>
      <c r="FJ9" s="375">
        <v>512.5</v>
      </c>
      <c r="FK9" s="375">
        <v>531</v>
      </c>
      <c r="FL9" s="375">
        <v>540.83000000000004</v>
      </c>
      <c r="FM9" s="375">
        <v>520.83000000000004</v>
      </c>
      <c r="FN9" s="375">
        <v>520.5</v>
      </c>
      <c r="FO9" s="375">
        <v>524.38</v>
      </c>
      <c r="FP9" s="375">
        <v>529</v>
      </c>
      <c r="FQ9" s="375">
        <v>527.5</v>
      </c>
      <c r="FR9" s="526">
        <v>518.75</v>
      </c>
      <c r="FS9" s="374">
        <f>AVERAGE('Input Sheet (Monthly)'!FS9:FU9)</f>
        <v>512.16666666666663</v>
      </c>
      <c r="FT9" s="375">
        <f>AVERAGE('Input Sheet (Monthly)'!FV9:FX9)</f>
        <v>501.21000000000004</v>
      </c>
      <c r="FU9" s="375">
        <f>AVERAGE('Input Sheet (Monthly)'!FY9:GA9)</f>
        <v>468.6133333333334</v>
      </c>
      <c r="FV9" s="375">
        <f>AVERAGE('Input Sheet (Monthly)'!GB9:GD9)</f>
        <v>392.62666666666672</v>
      </c>
      <c r="FW9" s="375">
        <f>AVERAGE('Input Sheet (Monthly)'!GE9:GG9)</f>
        <v>357.87666666666672</v>
      </c>
      <c r="FX9" s="375">
        <f>AVERAGE('Input Sheet (Monthly)'!GH9:GJ9)</f>
        <v>301.83333333333331</v>
      </c>
      <c r="FY9" s="375">
        <f>AVERAGE('Input Sheet (Monthly)'!GK9:GM9)</f>
        <v>263.47999999999996</v>
      </c>
      <c r="FZ9" s="375">
        <f>AVERAGE('Input Sheet (Monthly)'!GN9:GP9)</f>
        <v>299.4783333333333</v>
      </c>
      <c r="GA9" s="375">
        <f>AVERAGE('Input Sheet (Monthly)'!GQ9:GS9)</f>
        <v>377.89166666666665</v>
      </c>
      <c r="GB9" s="375">
        <f>AVERAGE('Input Sheet (Monthly)'!GT9:GV9)</f>
        <v>373.17</v>
      </c>
      <c r="GC9" s="375">
        <f>AVERAGE('Input Sheet (Monthly)'!GW9:GY9)</f>
        <v>448.3533333333333</v>
      </c>
      <c r="GD9" s="375">
        <f>AVERAGE('Input Sheet (Monthly)'!GZ9:HB9)</f>
        <v>497.52666666666664</v>
      </c>
      <c r="GE9" s="375">
        <f>AVERAGE('Input Sheet (Monthly)'!HC9:HE9)</f>
        <v>433.00166666666672</v>
      </c>
      <c r="GF9" s="375">
        <f>AVERAGE('Input Sheet (Monthly)'!HF9:HH9)</f>
        <v>537.08333333333337</v>
      </c>
      <c r="GG9" s="375">
        <f>AVERAGE('Input Sheet (Monthly)'!HI9:HK9)</f>
        <v>553.32150537634413</v>
      </c>
      <c r="GH9" s="375">
        <f>AVERAGE('Input Sheet (Monthly)'!HL9:HN9)</f>
        <v>583.31374807987709</v>
      </c>
      <c r="GI9" s="375">
        <f>AVERAGE('Input Sheet (Monthly)'!HO9:HQ9)</f>
        <v>586.68530465949823</v>
      </c>
      <c r="GJ9" s="375">
        <f>AVERAGE('Input Sheet (Monthly)'!HR9:HT9)</f>
        <v>574.60322580645163</v>
      </c>
      <c r="GK9" s="375">
        <f>AVERAGE('Input Sheet (Monthly)'!HU9:HW9)</f>
        <v>512.63691756272397</v>
      </c>
      <c r="GL9" s="375">
        <f>AVERAGE('Input Sheet (Monthly)'!HX9:HZ9)</f>
        <v>508.11991807475687</v>
      </c>
      <c r="GM9" s="375">
        <f>AVERAGE('Input Sheet (Monthly)'!IA9:IC9)</f>
        <v>513.37921146953408</v>
      </c>
      <c r="GN9" s="375">
        <f>AVERAGE('Input Sheet (Monthly)'!ID9:IF9)</f>
        <v>482.77813620071692</v>
      </c>
      <c r="GO9" s="375">
        <f>AVERAGE('Input Sheet (Monthly)'!IG9:II9)</f>
        <v>451.1421356421356</v>
      </c>
      <c r="GP9" s="375">
        <f>AVERAGE('Input Sheet (Monthly)'!IJ9:IL9)</f>
        <v>465.94545454545454</v>
      </c>
      <c r="GQ9" s="375">
        <f>AVERAGE('Input Sheet (Monthly)'!IM9:IO9)</f>
        <v>417.24444444444447</v>
      </c>
      <c r="GR9" s="375">
        <f>AVERAGE('Input Sheet (Monthly)'!IP9:IR9)</f>
        <v>489.74</v>
      </c>
      <c r="GS9" s="375">
        <f>AVERAGE('Input Sheet (Monthly)'!IS9:IU9)</f>
        <v>568.44333333333327</v>
      </c>
      <c r="GT9" s="375">
        <f>AVERAGE('Input Sheet (Monthly)'!IV9:IX9)</f>
        <v>685.61014492753623</v>
      </c>
      <c r="GU9" s="375">
        <f>AVERAGE('Input Sheet (Monthly)'!IY9:JA9)</f>
        <v>917.6529100529101</v>
      </c>
      <c r="GV9" s="375">
        <f>AVERAGE('Input Sheet (Monthly)'!JB9:JD9)</f>
        <v>911.22005772005775</v>
      </c>
      <c r="GW9" s="375">
        <f>AVERAGE('Input Sheet (Monthly)'!JE9:JG9)</f>
        <v>818.38239538239543</v>
      </c>
      <c r="GX9" s="375">
        <f>AVERAGE('Input Sheet (Monthly)'!JH9:JJ9)</f>
        <v>800.59282263630087</v>
      </c>
      <c r="GY9" s="375">
        <f>AVERAGE('Input Sheet (Monthly)'!JK9:JM9)</f>
        <v>776.60757575757577</v>
      </c>
      <c r="GZ9" s="375">
        <f>AVERAGE('Input Sheet (Monthly)'!JN9:JP9)</f>
        <v>598.84704184704185</v>
      </c>
      <c r="HA9" s="375">
        <f>AVERAGE('Input Sheet (Monthly)'!JQ9:JS9)</f>
        <v>549.52720057720057</v>
      </c>
      <c r="HB9" s="375">
        <f>AVERAGE('Input Sheet (Monthly)'!JT9:JV9)</f>
        <v>644.945652173913</v>
      </c>
      <c r="HC9" s="375">
        <f>AVERAGE('Input Sheet (Monthly)'!JW9:JY9)</f>
        <v>575.45063795853264</v>
      </c>
      <c r="HD9" s="375">
        <f>AVERAGE('Input Sheet (Monthly)'!JZ9:KB9)</f>
        <v>546.63302277432706</v>
      </c>
      <c r="HE9" s="375">
        <f>AVERAGE('Input Sheet (Monthly)'!KC9:KE9)</f>
        <v>542.54769119769117</v>
      </c>
      <c r="HF9" s="375">
        <f>AVERAGE('Input Sheet (Monthly)'!KF9:KH9)</f>
        <v>545.49545454545466</v>
      </c>
      <c r="HG9" s="376">
        <f>AVERAGE('Input Sheet (Monthly)'!KI9:KK9)</f>
        <v>522.75856307435254</v>
      </c>
      <c r="HL9" s="468"/>
    </row>
    <row r="10" spans="1:220" s="481" customFormat="1">
      <c r="A10" s="546" t="s">
        <v>252</v>
      </c>
      <c r="B10" s="533" t="s">
        <v>251</v>
      </c>
      <c r="C10" s="547" t="s">
        <v>2</v>
      </c>
      <c r="D10" s="548"/>
      <c r="E10" s="549"/>
      <c r="F10" s="549"/>
      <c r="G10" s="549"/>
      <c r="H10" s="549"/>
      <c r="I10" s="549"/>
      <c r="J10" s="549"/>
      <c r="K10" s="549"/>
      <c r="L10" s="549"/>
      <c r="M10" s="549"/>
      <c r="N10" s="549"/>
      <c r="O10" s="549"/>
      <c r="P10" s="549"/>
      <c r="Q10" s="549"/>
      <c r="R10" s="549"/>
      <c r="S10" s="549"/>
      <c r="T10" s="549"/>
      <c r="U10" s="549"/>
      <c r="V10" s="549"/>
      <c r="W10" s="549"/>
      <c r="X10" s="549"/>
      <c r="Y10" s="549"/>
      <c r="Z10" s="549"/>
      <c r="AA10" s="549"/>
      <c r="AB10" s="549"/>
      <c r="AC10" s="549"/>
      <c r="AD10" s="549"/>
      <c r="AE10" s="549"/>
      <c r="AF10" s="549"/>
      <c r="AG10" s="549"/>
      <c r="AH10" s="549"/>
      <c r="AI10" s="549"/>
      <c r="AJ10" s="549"/>
      <c r="AK10" s="549"/>
      <c r="AL10" s="549"/>
      <c r="AM10" s="549"/>
      <c r="AN10" s="549"/>
      <c r="AO10" s="549"/>
      <c r="AP10" s="549"/>
      <c r="AQ10" s="549"/>
      <c r="AR10" s="549"/>
      <c r="AS10" s="549"/>
      <c r="AT10" s="549"/>
      <c r="AU10" s="549"/>
      <c r="AV10" s="549"/>
      <c r="AW10" s="549"/>
      <c r="AX10" s="549"/>
      <c r="AY10" s="549"/>
      <c r="AZ10" s="549"/>
      <c r="BA10" s="549"/>
      <c r="BB10" s="549"/>
      <c r="BC10" s="549"/>
      <c r="BD10" s="549"/>
      <c r="BE10" s="549"/>
      <c r="BF10" s="549"/>
      <c r="BG10" s="549"/>
      <c r="BH10" s="549"/>
      <c r="BI10" s="549"/>
      <c r="BJ10" s="549"/>
      <c r="BK10" s="549"/>
      <c r="BL10" s="549"/>
      <c r="BM10" s="549"/>
      <c r="BN10" s="549"/>
      <c r="BO10" s="549"/>
      <c r="BP10" s="549"/>
      <c r="BQ10" s="549"/>
      <c r="BR10" s="549"/>
      <c r="BS10" s="549"/>
      <c r="BT10" s="549"/>
      <c r="BU10" s="549"/>
      <c r="BV10" s="549"/>
      <c r="BW10" s="549"/>
      <c r="BX10" s="549"/>
      <c r="BY10" s="549"/>
      <c r="BZ10" s="549"/>
      <c r="CA10" s="549"/>
      <c r="CB10" s="549"/>
      <c r="CC10" s="549"/>
      <c r="CD10" s="549"/>
      <c r="CE10" s="549"/>
      <c r="CF10" s="549"/>
      <c r="CG10" s="549"/>
      <c r="CH10" s="549"/>
      <c r="CI10" s="549"/>
      <c r="CJ10" s="549"/>
      <c r="CK10" s="549"/>
      <c r="CL10" s="549"/>
      <c r="CM10" s="549"/>
      <c r="CN10" s="549"/>
      <c r="CO10" s="549"/>
      <c r="CP10" s="549"/>
      <c r="CQ10" s="549"/>
      <c r="CR10" s="549"/>
      <c r="CS10" s="549"/>
      <c r="CT10" s="549"/>
      <c r="CU10" s="549"/>
      <c r="CV10" s="549"/>
      <c r="CW10" s="549"/>
      <c r="CX10" s="549"/>
      <c r="CY10" s="549"/>
      <c r="CZ10" s="549"/>
      <c r="DA10" s="549"/>
      <c r="DB10" s="549"/>
      <c r="DC10" s="549"/>
      <c r="DD10" s="549"/>
      <c r="DE10" s="540"/>
      <c r="DF10" s="540"/>
      <c r="DG10" s="540"/>
      <c r="DH10" s="540"/>
      <c r="DI10" s="540"/>
      <c r="DJ10" s="540"/>
      <c r="DK10" s="540"/>
      <c r="DL10" s="540"/>
      <c r="DM10" s="540"/>
      <c r="DN10" s="540"/>
      <c r="DO10" s="540"/>
      <c r="DP10" s="540"/>
      <c r="DQ10" s="540"/>
      <c r="DR10" s="540"/>
      <c r="DS10" s="540"/>
      <c r="DT10" s="540"/>
      <c r="DU10" s="540"/>
      <c r="DV10" s="540"/>
      <c r="DW10" s="540"/>
      <c r="DX10" s="540"/>
      <c r="DY10" s="540"/>
      <c r="DZ10" s="540"/>
      <c r="EA10" s="540"/>
      <c r="EB10" s="540"/>
      <c r="EC10" s="540"/>
      <c r="ED10" s="540"/>
      <c r="EE10" s="540"/>
      <c r="EF10" s="540"/>
      <c r="EG10" s="540"/>
      <c r="EH10" s="540"/>
      <c r="EI10" s="540"/>
      <c r="EJ10" s="540"/>
      <c r="EK10" s="540"/>
      <c r="EL10" s="540"/>
      <c r="EM10" s="540"/>
      <c r="EN10" s="540"/>
      <c r="EO10" s="540"/>
      <c r="EP10" s="540"/>
      <c r="EQ10" s="540"/>
      <c r="ER10" s="540"/>
      <c r="ES10" s="540"/>
      <c r="ET10" s="540"/>
      <c r="EU10" s="540"/>
      <c r="EV10" s="540"/>
      <c r="EW10" s="540"/>
      <c r="EX10" s="540"/>
      <c r="EY10" s="540"/>
      <c r="EZ10" s="540"/>
      <c r="FA10" s="540"/>
      <c r="FB10" s="540"/>
      <c r="FC10" s="540"/>
      <c r="FD10" s="540"/>
      <c r="FE10" s="540"/>
      <c r="FF10" s="540"/>
      <c r="FG10" s="540"/>
      <c r="FH10" s="540"/>
      <c r="FI10" s="540"/>
      <c r="FJ10" s="540"/>
      <c r="FK10" s="540"/>
      <c r="FL10" s="540"/>
      <c r="FM10" s="540"/>
      <c r="FN10" s="540"/>
      <c r="FO10" s="540"/>
      <c r="FP10" s="540"/>
      <c r="FQ10" s="540"/>
      <c r="FR10" s="550">
        <f t="shared" ref="FR10:GK10" si="15">FR11-FR9</f>
        <v>26.25</v>
      </c>
      <c r="FS10" s="551">
        <f t="shared" si="15"/>
        <v>31.166666666666742</v>
      </c>
      <c r="FT10" s="540">
        <f t="shared" si="15"/>
        <v>30.456666666666592</v>
      </c>
      <c r="FU10" s="540">
        <f t="shared" si="15"/>
        <v>28.053333333333285</v>
      </c>
      <c r="FV10" s="540">
        <f t="shared" si="15"/>
        <v>54.039999999999964</v>
      </c>
      <c r="FW10" s="540">
        <f t="shared" si="15"/>
        <v>37.678888888888878</v>
      </c>
      <c r="FX10" s="540">
        <f t="shared" si="15"/>
        <v>20.791666666666686</v>
      </c>
      <c r="FY10" s="540">
        <f t="shared" si="15"/>
        <v>15.186666666666724</v>
      </c>
      <c r="FZ10" s="540">
        <f t="shared" si="15"/>
        <v>38.744166666666729</v>
      </c>
      <c r="GA10" s="540">
        <f t="shared" si="15"/>
        <v>75.233333333333348</v>
      </c>
      <c r="GB10" s="540">
        <f t="shared" si="15"/>
        <v>50.829999999999984</v>
      </c>
      <c r="GC10" s="540">
        <f t="shared" si="15"/>
        <v>21.368888888888932</v>
      </c>
      <c r="GD10" s="540">
        <f t="shared" si="15"/>
        <v>28.917777777777815</v>
      </c>
      <c r="GE10" s="540">
        <f t="shared" si="15"/>
        <v>31.748333333333278</v>
      </c>
      <c r="GF10" s="540">
        <f t="shared" si="15"/>
        <v>23.333333333333258</v>
      </c>
      <c r="GG10" s="540">
        <f t="shared" si="15"/>
        <v>36.195161290322517</v>
      </c>
      <c r="GH10" s="540">
        <f t="shared" si="15"/>
        <v>27.186251920122913</v>
      </c>
      <c r="GI10" s="540">
        <f t="shared" si="15"/>
        <v>29.698028673835097</v>
      </c>
      <c r="GJ10" s="540">
        <f t="shared" si="15"/>
        <v>29.24677419354839</v>
      </c>
      <c r="GK10" s="540">
        <f t="shared" si="15"/>
        <v>29.646415770609337</v>
      </c>
      <c r="GL10" s="540">
        <f t="shared" ref="GL10:HF10" si="16">GL11-GL9</f>
        <v>28.321748591909852</v>
      </c>
      <c r="GM10" s="540">
        <f t="shared" si="16"/>
        <v>29.554121863799196</v>
      </c>
      <c r="GN10" s="540">
        <f t="shared" si="16"/>
        <v>29.655197132616365</v>
      </c>
      <c r="GO10" s="540">
        <f t="shared" si="16"/>
        <v>29.949531024531098</v>
      </c>
      <c r="GP10" s="540">
        <f t="shared" si="16"/>
        <v>38.104545454545473</v>
      </c>
      <c r="GQ10" s="540">
        <f t="shared" si="16"/>
        <v>28.98888888888888</v>
      </c>
      <c r="GR10" s="540">
        <f t="shared" si="16"/>
        <v>31.659999999999968</v>
      </c>
      <c r="GS10" s="540">
        <f t="shared" si="16"/>
        <v>27.323333333333494</v>
      </c>
      <c r="GT10" s="540">
        <f t="shared" si="16"/>
        <v>25.889855072463774</v>
      </c>
      <c r="GU10" s="540">
        <f t="shared" si="16"/>
        <v>68.43042328042327</v>
      </c>
      <c r="GV10" s="540">
        <f t="shared" si="16"/>
        <v>104.86327561327562</v>
      </c>
      <c r="GW10" s="540">
        <f t="shared" si="16"/>
        <v>65.784271284271199</v>
      </c>
      <c r="GX10" s="540">
        <f t="shared" si="16"/>
        <v>51.657177363699134</v>
      </c>
      <c r="GY10" s="540">
        <f t="shared" si="16"/>
        <v>72.642424242424227</v>
      </c>
      <c r="GZ10" s="540">
        <f t="shared" si="16"/>
        <v>37.902958152958149</v>
      </c>
      <c r="HA10" s="540">
        <f t="shared" si="16"/>
        <v>53.472799422799426</v>
      </c>
      <c r="HB10" s="540">
        <f t="shared" si="16"/>
        <v>45.554347826086996</v>
      </c>
      <c r="HC10" s="540">
        <f t="shared" si="16"/>
        <v>58.007695374800733</v>
      </c>
      <c r="HD10" s="540">
        <f t="shared" si="16"/>
        <v>52.658643892339569</v>
      </c>
      <c r="HE10" s="540">
        <f t="shared" si="16"/>
        <v>53.835642135642161</v>
      </c>
      <c r="HF10" s="540">
        <f t="shared" si="16"/>
        <v>53.254545454545337</v>
      </c>
      <c r="HG10" s="595">
        <f t="shared" ref="HG10" si="17">HG11-HG9</f>
        <v>39.741436925647463</v>
      </c>
      <c r="HL10" s="468"/>
    </row>
    <row r="11" spans="1:220" s="487" customFormat="1">
      <c r="A11" s="519" t="s">
        <v>254</v>
      </c>
      <c r="B11" s="522" t="s">
        <v>248</v>
      </c>
      <c r="C11" s="522" t="s">
        <v>2</v>
      </c>
      <c r="D11" s="524"/>
      <c r="E11" s="483"/>
      <c r="F11" s="483"/>
      <c r="G11" s="483"/>
      <c r="H11" s="483"/>
      <c r="I11" s="483"/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483"/>
      <c r="AI11" s="483"/>
      <c r="AJ11" s="483"/>
      <c r="AK11" s="483"/>
      <c r="AL11" s="483"/>
      <c r="AM11" s="483"/>
      <c r="AN11" s="483"/>
      <c r="AO11" s="483"/>
      <c r="AP11" s="483"/>
      <c r="AQ11" s="483"/>
      <c r="AR11" s="483"/>
      <c r="AS11" s="483"/>
      <c r="AT11" s="483"/>
      <c r="AU11" s="483"/>
      <c r="AV11" s="483"/>
      <c r="AW11" s="483"/>
      <c r="AX11" s="483"/>
      <c r="AY11" s="483"/>
      <c r="AZ11" s="483"/>
      <c r="BA11" s="483"/>
      <c r="BB11" s="483"/>
      <c r="BC11" s="483"/>
      <c r="BD11" s="483"/>
      <c r="BE11" s="483"/>
      <c r="BF11" s="483"/>
      <c r="BG11" s="483"/>
      <c r="BH11" s="483"/>
      <c r="BI11" s="483"/>
      <c r="BJ11" s="483"/>
      <c r="BK11" s="483"/>
      <c r="BL11" s="483"/>
      <c r="BM11" s="483"/>
      <c r="BN11" s="483"/>
      <c r="BO11" s="483"/>
      <c r="BP11" s="483"/>
      <c r="BQ11" s="483"/>
      <c r="BR11" s="483"/>
      <c r="BS11" s="483"/>
      <c r="BT11" s="483"/>
      <c r="BU11" s="483"/>
      <c r="BV11" s="483"/>
      <c r="BW11" s="483"/>
      <c r="BX11" s="483"/>
      <c r="BY11" s="483"/>
      <c r="BZ11" s="483"/>
      <c r="CA11" s="483"/>
      <c r="CB11" s="483"/>
      <c r="CC11" s="483"/>
      <c r="CD11" s="483"/>
      <c r="CE11" s="483"/>
      <c r="CF11" s="483"/>
      <c r="CG11" s="483"/>
      <c r="CH11" s="483"/>
      <c r="CI11" s="483"/>
      <c r="CJ11" s="484"/>
      <c r="CK11" s="484"/>
      <c r="CL11" s="484"/>
      <c r="CM11" s="484"/>
      <c r="CN11" s="484"/>
      <c r="CO11" s="484"/>
      <c r="CP11" s="484"/>
      <c r="CQ11" s="484"/>
      <c r="CR11" s="484"/>
      <c r="CS11" s="484"/>
      <c r="CT11" s="484"/>
      <c r="CU11" s="484"/>
      <c r="CV11" s="484"/>
      <c r="CW11" s="484"/>
      <c r="CX11" s="484"/>
      <c r="CY11" s="484"/>
      <c r="CZ11" s="484"/>
      <c r="DA11" s="484"/>
      <c r="DB11" s="484"/>
      <c r="DC11" s="484"/>
      <c r="DD11" s="484"/>
      <c r="DE11" s="484"/>
      <c r="DF11" s="484"/>
      <c r="DG11" s="484"/>
      <c r="DH11" s="484"/>
      <c r="DI11" s="484"/>
      <c r="DJ11" s="484"/>
      <c r="DK11" s="484"/>
      <c r="DL11" s="484"/>
      <c r="DM11" s="484"/>
      <c r="DN11" s="484"/>
      <c r="DO11" s="484"/>
      <c r="DP11" s="484"/>
      <c r="DQ11" s="484"/>
      <c r="DR11" s="484"/>
      <c r="DS11" s="484"/>
      <c r="DT11" s="484"/>
      <c r="DU11" s="484"/>
      <c r="DV11" s="484"/>
      <c r="DW11" s="484"/>
      <c r="DX11" s="484"/>
      <c r="DY11" s="484"/>
      <c r="DZ11" s="484"/>
      <c r="EA11" s="484"/>
      <c r="EB11" s="484"/>
      <c r="EC11" s="484"/>
      <c r="ED11" s="484"/>
      <c r="EE11" s="484"/>
      <c r="EF11" s="484"/>
      <c r="EG11" s="484"/>
      <c r="EH11" s="484"/>
      <c r="EI11" s="484"/>
      <c r="EJ11" s="484"/>
      <c r="EK11" s="484"/>
      <c r="EL11" s="484"/>
      <c r="EM11" s="484"/>
      <c r="EN11" s="484"/>
      <c r="EO11" s="484"/>
      <c r="EP11" s="484"/>
      <c r="EQ11" s="484"/>
      <c r="ER11" s="484"/>
      <c r="ES11" s="484"/>
      <c r="ET11" s="484"/>
      <c r="EU11" s="484"/>
      <c r="EV11" s="484"/>
      <c r="EW11" s="484"/>
      <c r="EX11" s="484"/>
      <c r="EY11" s="484"/>
      <c r="EZ11" s="484"/>
      <c r="FA11" s="484"/>
      <c r="FB11" s="484"/>
      <c r="FC11" s="484"/>
      <c r="FD11" s="484"/>
      <c r="FE11" s="484"/>
      <c r="FF11" s="484"/>
      <c r="FG11" s="484"/>
      <c r="FH11" s="484"/>
      <c r="FI11" s="484"/>
      <c r="FJ11" s="484"/>
      <c r="FK11" s="484"/>
      <c r="FL11" s="484"/>
      <c r="FM11" s="484"/>
      <c r="FN11" s="484"/>
      <c r="FO11" s="484"/>
      <c r="FP11" s="484"/>
      <c r="FQ11" s="484"/>
      <c r="FR11" s="589">
        <v>545</v>
      </c>
      <c r="FS11" s="374">
        <f>AVERAGE('Input Sheet (Monthly)'!FS11:FU11)</f>
        <v>543.33333333333337</v>
      </c>
      <c r="FT11" s="375">
        <f>AVERAGE('Input Sheet (Monthly)'!FV11:FX11)</f>
        <v>531.66666666666663</v>
      </c>
      <c r="FU11" s="375">
        <f>AVERAGE('Input Sheet (Monthly)'!FY11:GA11)</f>
        <v>496.66666666666669</v>
      </c>
      <c r="FV11" s="375">
        <f>AVERAGE('Input Sheet (Monthly)'!GB11:GD11)</f>
        <v>446.66666666666669</v>
      </c>
      <c r="FW11" s="375">
        <f>AVERAGE('Input Sheet (Monthly)'!GE11:GG11)</f>
        <v>395.5555555555556</v>
      </c>
      <c r="FX11" s="375">
        <f>AVERAGE('Input Sheet (Monthly)'!GH11:GJ11)</f>
        <v>322.625</v>
      </c>
      <c r="FY11" s="375">
        <f>AVERAGE('Input Sheet (Monthly)'!GK11:GM11)</f>
        <v>278.66666666666669</v>
      </c>
      <c r="FZ11" s="375">
        <f>AVERAGE('Input Sheet (Monthly)'!GN11:GP11)</f>
        <v>338.22250000000003</v>
      </c>
      <c r="GA11" s="375">
        <f>AVERAGE('Input Sheet (Monthly)'!GQ11:GS11)</f>
        <v>453.125</v>
      </c>
      <c r="GB11" s="375">
        <f>AVERAGE('Input Sheet (Monthly)'!GT11:GV11)</f>
        <v>424</v>
      </c>
      <c r="GC11" s="375">
        <f>AVERAGE('Input Sheet (Monthly)'!GW11:GY11)</f>
        <v>469.72222222222223</v>
      </c>
      <c r="GD11" s="375">
        <f>AVERAGE('Input Sheet (Monthly)'!GZ11:HB11)</f>
        <v>526.44444444444446</v>
      </c>
      <c r="GE11" s="375">
        <f>AVERAGE('Input Sheet (Monthly)'!HC11:HE11)</f>
        <v>464.75</v>
      </c>
      <c r="GF11" s="375">
        <f>AVERAGE('Input Sheet (Monthly)'!HF11:HH11)</f>
        <v>560.41666666666663</v>
      </c>
      <c r="GG11" s="375">
        <f>AVERAGE('Input Sheet (Monthly)'!HI11:HK11)</f>
        <v>589.51666666666665</v>
      </c>
      <c r="GH11" s="375">
        <f>AVERAGE('Input Sheet (Monthly)'!HL11:HN11)</f>
        <v>610.5</v>
      </c>
      <c r="GI11" s="375">
        <f>AVERAGE('Input Sheet (Monthly)'!HO11:HQ11)</f>
        <v>616.38333333333333</v>
      </c>
      <c r="GJ11" s="375">
        <f>AVERAGE('Input Sheet (Monthly)'!HR11:HT11)</f>
        <v>603.85</v>
      </c>
      <c r="GK11" s="375">
        <f>AVERAGE('Input Sheet (Monthly)'!HU11:HW11)</f>
        <v>542.2833333333333</v>
      </c>
      <c r="GL11" s="375">
        <f>AVERAGE('Input Sheet (Monthly)'!HX11:HZ11)</f>
        <v>536.44166666666672</v>
      </c>
      <c r="GM11" s="375">
        <f>AVERAGE('Input Sheet (Monthly)'!IA11:IC11)</f>
        <v>542.93333333333328</v>
      </c>
      <c r="GN11" s="375">
        <f>AVERAGE('Input Sheet (Monthly)'!ID11:IF11)</f>
        <v>512.43333333333328</v>
      </c>
      <c r="GO11" s="375">
        <f>AVERAGE('Input Sheet (Monthly)'!IG11:II11)</f>
        <v>481.0916666666667</v>
      </c>
      <c r="GP11" s="375">
        <f>AVERAGE('Input Sheet (Monthly)'!IJ11:IL11)</f>
        <v>504.05</v>
      </c>
      <c r="GQ11" s="375">
        <f>AVERAGE('Input Sheet (Monthly)'!IM11:IO11)</f>
        <v>446.23333333333335</v>
      </c>
      <c r="GR11" s="375">
        <f>AVERAGE('Input Sheet (Monthly)'!IP11:IR11)</f>
        <v>521.4</v>
      </c>
      <c r="GS11" s="375">
        <f>AVERAGE('Input Sheet (Monthly)'!IS11:IU11)</f>
        <v>595.76666666666677</v>
      </c>
      <c r="GT11" s="375">
        <f>AVERAGE('Input Sheet (Monthly)'!IV11:IX11)</f>
        <v>711.5</v>
      </c>
      <c r="GU11" s="375">
        <f>AVERAGE('Input Sheet (Monthly)'!IY11:JA11)</f>
        <v>986.08333333333337</v>
      </c>
      <c r="GV11" s="375">
        <f>AVERAGE('Input Sheet (Monthly)'!JB11:JD11)</f>
        <v>1016.0833333333334</v>
      </c>
      <c r="GW11" s="375">
        <f>AVERAGE('Input Sheet (Monthly)'!JE11:JG11)</f>
        <v>884.16666666666663</v>
      </c>
      <c r="GX11" s="375">
        <f>AVERAGE('Input Sheet (Monthly)'!JH11:JJ11)</f>
        <v>852.25</v>
      </c>
      <c r="GY11" s="375">
        <f>AVERAGE('Input Sheet (Monthly)'!JK11:JM11)</f>
        <v>849.25</v>
      </c>
      <c r="GZ11" s="375">
        <f>AVERAGE('Input Sheet (Monthly)'!JN11:JP11)</f>
        <v>636.75</v>
      </c>
      <c r="HA11" s="375">
        <f>AVERAGE('Input Sheet (Monthly)'!JQ11:JS11)</f>
        <v>603</v>
      </c>
      <c r="HB11" s="375">
        <f>AVERAGE('Input Sheet (Monthly)'!JT11:JV11)</f>
        <v>690.5</v>
      </c>
      <c r="HC11" s="375">
        <f>AVERAGE('Input Sheet (Monthly)'!JW11:JY11)</f>
        <v>633.45833333333337</v>
      </c>
      <c r="HD11" s="375">
        <f>AVERAGE('Input Sheet (Monthly)'!JZ11:KB11)</f>
        <v>599.29166666666663</v>
      </c>
      <c r="HE11" s="375">
        <f>AVERAGE('Input Sheet (Monthly)'!KC11:KE11)</f>
        <v>596.38333333333333</v>
      </c>
      <c r="HF11" s="375">
        <f>AVERAGE('Input Sheet (Monthly)'!KF11:KH11)</f>
        <v>598.75</v>
      </c>
      <c r="HG11" s="376">
        <f>AVERAGE('Input Sheet (Monthly)'!KI11:KK11)</f>
        <v>562.5</v>
      </c>
    </row>
    <row r="12" spans="1:220" s="487" customFormat="1" ht="13" thickBot="1">
      <c r="A12" s="520" t="s">
        <v>4</v>
      </c>
      <c r="B12" s="523" t="s">
        <v>171</v>
      </c>
      <c r="C12" s="523" t="s">
        <v>5</v>
      </c>
      <c r="D12" s="525">
        <v>43.55</v>
      </c>
      <c r="E12" s="518">
        <v>43.61</v>
      </c>
      <c r="F12" s="518">
        <v>43.59</v>
      </c>
      <c r="G12" s="518">
        <v>43.64</v>
      </c>
      <c r="H12" s="518">
        <v>43.99</v>
      </c>
      <c r="I12" s="518">
        <v>44.69</v>
      </c>
      <c r="J12" s="518">
        <v>44.78</v>
      </c>
      <c r="K12" s="518">
        <v>45.69</v>
      </c>
      <c r="L12" s="518">
        <v>45.89</v>
      </c>
      <c r="M12" s="518">
        <v>46.35</v>
      </c>
      <c r="N12" s="518">
        <v>46.78</v>
      </c>
      <c r="O12" s="518">
        <v>46.75</v>
      </c>
      <c r="P12" s="518">
        <v>46.55</v>
      </c>
      <c r="Q12" s="518">
        <v>46.52</v>
      </c>
      <c r="R12" s="518">
        <v>46.62</v>
      </c>
      <c r="S12" s="518">
        <v>46.79</v>
      </c>
      <c r="T12" s="518">
        <v>46.92</v>
      </c>
      <c r="U12" s="518">
        <v>47</v>
      </c>
      <c r="V12" s="518">
        <v>47.14</v>
      </c>
      <c r="W12" s="518">
        <v>47.13</v>
      </c>
      <c r="X12" s="518">
        <v>47.65</v>
      </c>
      <c r="Y12" s="518">
        <v>48.02</v>
      </c>
      <c r="Z12" s="518">
        <v>48</v>
      </c>
      <c r="AA12" s="518">
        <v>47.92</v>
      </c>
      <c r="AB12" s="518">
        <v>48.32</v>
      </c>
      <c r="AC12" s="518">
        <v>48.69</v>
      </c>
      <c r="AD12" s="518">
        <v>48.74</v>
      </c>
      <c r="AE12" s="518">
        <v>48.92</v>
      </c>
      <c r="AF12" s="518">
        <v>49</v>
      </c>
      <c r="AG12" s="518">
        <v>48.97</v>
      </c>
      <c r="AH12" s="518">
        <v>48.76</v>
      </c>
      <c r="AI12" s="518">
        <v>48.59</v>
      </c>
      <c r="AJ12" s="518">
        <v>48.44</v>
      </c>
      <c r="AK12" s="518">
        <v>48.37</v>
      </c>
      <c r="AL12" s="518">
        <v>48.26</v>
      </c>
      <c r="AM12" s="518">
        <v>48.14</v>
      </c>
      <c r="AN12" s="518">
        <v>47.93</v>
      </c>
      <c r="AO12" s="518">
        <v>47.74</v>
      </c>
      <c r="AP12" s="518">
        <v>47.64</v>
      </c>
      <c r="AQ12" s="518">
        <v>47.38</v>
      </c>
      <c r="AR12" s="518">
        <v>47.08</v>
      </c>
      <c r="AS12" s="518">
        <v>46.71</v>
      </c>
      <c r="AT12" s="518">
        <v>46.23</v>
      </c>
      <c r="AU12" s="518">
        <v>45.94</v>
      </c>
      <c r="AV12" s="518">
        <v>45.85</v>
      </c>
      <c r="AW12" s="518">
        <v>45.39</v>
      </c>
      <c r="AX12" s="518">
        <v>45.52</v>
      </c>
      <c r="AY12" s="518">
        <v>45.59</v>
      </c>
      <c r="AZ12" s="518">
        <v>45.46</v>
      </c>
      <c r="BA12" s="518">
        <v>45.27</v>
      </c>
      <c r="BB12" s="518">
        <v>45.01</v>
      </c>
      <c r="BC12" s="518">
        <v>43.93</v>
      </c>
      <c r="BD12" s="518">
        <v>45.26</v>
      </c>
      <c r="BE12" s="518">
        <v>45.52</v>
      </c>
      <c r="BF12" s="518">
        <v>46.04</v>
      </c>
      <c r="BG12" s="518">
        <v>46.34</v>
      </c>
      <c r="BH12" s="518">
        <v>46.1</v>
      </c>
      <c r="BI12" s="518">
        <v>45.78</v>
      </c>
      <c r="BJ12" s="518">
        <v>45.13</v>
      </c>
      <c r="BK12" s="518">
        <v>43.98</v>
      </c>
      <c r="BL12" s="518">
        <v>43.76</v>
      </c>
      <c r="BM12" s="518">
        <v>43.68</v>
      </c>
      <c r="BN12" s="518">
        <v>43.69</v>
      </c>
      <c r="BO12" s="518">
        <v>43.74</v>
      </c>
      <c r="BP12" s="518">
        <v>43.49</v>
      </c>
      <c r="BQ12" s="518">
        <v>43.59</v>
      </c>
      <c r="BR12" s="518">
        <v>43.54</v>
      </c>
      <c r="BS12" s="518">
        <v>43.63</v>
      </c>
      <c r="BT12" s="518">
        <v>43.92</v>
      </c>
      <c r="BU12" s="518">
        <v>44.82</v>
      </c>
      <c r="BV12" s="518">
        <v>45.73</v>
      </c>
      <c r="BW12" s="518">
        <v>45.65</v>
      </c>
      <c r="BX12" s="518">
        <v>44.4</v>
      </c>
      <c r="BY12" s="518">
        <v>44.33</v>
      </c>
      <c r="BZ12" s="518">
        <v>44.48</v>
      </c>
      <c r="CA12" s="518">
        <v>44.89</v>
      </c>
      <c r="CB12" s="518">
        <v>45.41</v>
      </c>
      <c r="CC12" s="518">
        <v>46.06</v>
      </c>
      <c r="CD12" s="518">
        <v>46.46</v>
      </c>
      <c r="CE12" s="518">
        <v>46.54</v>
      </c>
      <c r="CF12" s="518">
        <v>46.12</v>
      </c>
      <c r="CG12" s="518">
        <v>45.47</v>
      </c>
      <c r="CH12" s="518">
        <v>44.85</v>
      </c>
      <c r="CI12" s="518">
        <v>44.63</v>
      </c>
      <c r="CJ12" s="518">
        <v>44.33</v>
      </c>
      <c r="CK12" s="518">
        <v>44.16</v>
      </c>
      <c r="CL12" s="518">
        <v>44.03</v>
      </c>
      <c r="CM12" s="518">
        <v>42.15</v>
      </c>
      <c r="CN12" s="518">
        <v>40.78</v>
      </c>
      <c r="CO12" s="518">
        <v>40.770000000000003</v>
      </c>
      <c r="CP12" s="518">
        <v>40.42</v>
      </c>
      <c r="CQ12" s="518">
        <v>40.82</v>
      </c>
      <c r="CR12" s="518">
        <v>40.340000000000003</v>
      </c>
      <c r="CS12" s="518">
        <v>39.51</v>
      </c>
      <c r="CT12" s="518">
        <v>39.44</v>
      </c>
      <c r="CU12" s="518">
        <v>39.44</v>
      </c>
      <c r="CV12" s="518">
        <v>39.369999999999997</v>
      </c>
      <c r="CW12" s="518">
        <v>39.729999999999997</v>
      </c>
      <c r="CX12" s="518">
        <v>40.36</v>
      </c>
      <c r="CY12" s="518">
        <v>40.020000000000003</v>
      </c>
      <c r="CZ12" s="518">
        <v>42.13</v>
      </c>
      <c r="DA12" s="518">
        <v>42.82</v>
      </c>
      <c r="DB12" s="518">
        <v>42.84</v>
      </c>
      <c r="DC12" s="518">
        <v>42.94</v>
      </c>
      <c r="DD12" s="518">
        <v>45.56</v>
      </c>
      <c r="DE12" s="518">
        <v>48.66</v>
      </c>
      <c r="DF12" s="518">
        <v>49</v>
      </c>
      <c r="DG12" s="518">
        <v>48.64</v>
      </c>
      <c r="DH12" s="518">
        <v>48.83</v>
      </c>
      <c r="DI12" s="518">
        <v>49.26</v>
      </c>
      <c r="DJ12" s="518">
        <v>51.23</v>
      </c>
      <c r="DK12" s="518">
        <v>50.06</v>
      </c>
      <c r="DL12" s="518">
        <v>48.53</v>
      </c>
      <c r="DM12" s="518">
        <v>47.77</v>
      </c>
      <c r="DN12" s="518">
        <v>48.48</v>
      </c>
      <c r="DO12" s="518">
        <v>48.34</v>
      </c>
      <c r="DP12" s="518">
        <v>48.44</v>
      </c>
      <c r="DQ12" s="518">
        <v>46.72</v>
      </c>
      <c r="DR12" s="518">
        <v>46.57</v>
      </c>
      <c r="DS12" s="518">
        <v>46.63</v>
      </c>
      <c r="DT12" s="518">
        <v>45.96</v>
      </c>
      <c r="DU12" s="518">
        <v>46.33</v>
      </c>
      <c r="DV12" s="518">
        <v>45.5</v>
      </c>
      <c r="DW12" s="518">
        <v>44.5</v>
      </c>
      <c r="DX12" s="518">
        <v>45.8</v>
      </c>
      <c r="DY12" s="518">
        <v>46.56</v>
      </c>
      <c r="DZ12" s="518">
        <v>46.84</v>
      </c>
      <c r="EA12" s="518">
        <v>46.57</v>
      </c>
      <c r="EB12" s="518">
        <v>46.01</v>
      </c>
      <c r="EC12" s="518">
        <v>44.41</v>
      </c>
      <c r="ED12" s="518">
        <v>45.02</v>
      </c>
      <c r="EE12" s="518">
        <v>45.16</v>
      </c>
      <c r="EF12" s="518">
        <v>45.4</v>
      </c>
      <c r="EG12" s="518">
        <v>45.44</v>
      </c>
      <c r="EH12" s="518">
        <v>44.99</v>
      </c>
      <c r="EI12" s="518">
        <v>44.37</v>
      </c>
      <c r="EJ12" s="518">
        <v>44.9</v>
      </c>
      <c r="EK12" s="518">
        <v>44.85</v>
      </c>
      <c r="EL12" s="518">
        <v>44.42</v>
      </c>
      <c r="EM12" s="518">
        <v>45.28</v>
      </c>
      <c r="EN12" s="518">
        <v>47.64</v>
      </c>
      <c r="EO12" s="518">
        <v>49.26</v>
      </c>
      <c r="EP12" s="518">
        <v>50.84</v>
      </c>
      <c r="EQ12" s="518">
        <v>52.67</v>
      </c>
      <c r="ER12" s="518">
        <v>51.35</v>
      </c>
      <c r="ES12" s="518">
        <v>49.16</v>
      </c>
      <c r="ET12" s="518">
        <v>50.32</v>
      </c>
      <c r="EU12" s="518">
        <v>51.8</v>
      </c>
      <c r="EV12" s="518">
        <v>54.47</v>
      </c>
      <c r="EW12" s="518">
        <v>56.03</v>
      </c>
      <c r="EX12" s="518">
        <v>55.5</v>
      </c>
      <c r="EY12" s="518">
        <v>55.56</v>
      </c>
      <c r="EZ12" s="518">
        <v>54.61</v>
      </c>
      <c r="FA12" s="518">
        <v>53.02</v>
      </c>
      <c r="FB12" s="518">
        <v>54.78</v>
      </c>
      <c r="FC12" s="518">
        <v>54.65</v>
      </c>
      <c r="FD12" s="518">
        <v>54.32</v>
      </c>
      <c r="FE12" s="518">
        <v>53.77</v>
      </c>
      <c r="FF12" s="518">
        <v>54.4</v>
      </c>
      <c r="FG12" s="518">
        <v>54.38</v>
      </c>
      <c r="FH12" s="518">
        <v>55.01</v>
      </c>
      <c r="FI12" s="518">
        <v>58.4</v>
      </c>
      <c r="FJ12" s="518">
        <v>59.78</v>
      </c>
      <c r="FK12" s="518">
        <v>63.21</v>
      </c>
      <c r="FL12" s="518">
        <v>63.75</v>
      </c>
      <c r="FM12" s="518">
        <v>61.62</v>
      </c>
      <c r="FN12" s="518">
        <v>62.63</v>
      </c>
      <c r="FO12" s="518">
        <v>61.91</v>
      </c>
      <c r="FP12" s="518">
        <v>62.08</v>
      </c>
      <c r="FQ12" s="518">
        <v>62.25</v>
      </c>
      <c r="FR12" s="528">
        <v>61.01</v>
      </c>
      <c r="FS12" s="617">
        <f>AVERAGE('Input Sheet (Monthly)'!FS12:FU12)</f>
        <v>59.800000000000004</v>
      </c>
      <c r="FT12" s="618">
        <f>AVERAGE('Input Sheet (Monthly)'!FV12:FX12)</f>
        <v>60.606666666666662</v>
      </c>
      <c r="FU12" s="618">
        <f>AVERAGE('Input Sheet (Monthly)'!FY12:GA12)</f>
        <v>61.930000000000007</v>
      </c>
      <c r="FV12" s="618">
        <f>AVERAGE('Input Sheet (Monthly)'!GB12:GD12)</f>
        <v>62.24</v>
      </c>
      <c r="FW12" s="618">
        <f>AVERAGE('Input Sheet (Monthly)'!GE12:GG12)</f>
        <v>63.47</v>
      </c>
      <c r="FX12" s="618">
        <f>AVERAGE('Input Sheet (Monthly)'!GH12:GJ12)</f>
        <v>64.976666666666659</v>
      </c>
      <c r="FY12" s="618">
        <f>AVERAGE('Input Sheet (Monthly)'!GK12:GM12)</f>
        <v>65.926666666666662</v>
      </c>
      <c r="FZ12" s="618">
        <f>AVERAGE('Input Sheet (Monthly)'!GN12:GP12)</f>
        <v>67.50333333333333</v>
      </c>
      <c r="GA12" s="618">
        <f>AVERAGE('Input Sheet (Monthly)'!GQ12:GS12)</f>
        <v>66.893333333333331</v>
      </c>
      <c r="GB12" s="618">
        <f>AVERAGE('Input Sheet (Monthly)'!GT12:GV12)</f>
        <v>66.963333333333324</v>
      </c>
      <c r="GC12" s="618">
        <f>AVERAGE('Input Sheet (Monthly)'!GW12:GY12)</f>
        <v>67.426666666666662</v>
      </c>
      <c r="GD12" s="618">
        <f>AVERAGE('Input Sheet (Monthly)'!GZ12:HB12)</f>
        <v>67.026666666666657</v>
      </c>
      <c r="GE12" s="618">
        <f>AVERAGE('Input Sheet (Monthly)'!HC12:HE12)</f>
        <v>64.456666666666663</v>
      </c>
      <c r="GF12" s="618">
        <f>AVERAGE('Input Sheet (Monthly)'!HF12:HH12)</f>
        <v>64.290000000000006</v>
      </c>
      <c r="GG12" s="618">
        <f>AVERAGE('Input Sheet (Monthly)'!HI12:HK12)</f>
        <v>64.726666666666674</v>
      </c>
      <c r="GH12" s="618">
        <f>AVERAGE('Input Sheet (Monthly)'!HL12:HN12)</f>
        <v>64.34333333333332</v>
      </c>
      <c r="GI12" s="618">
        <f>AVERAGE('Input Sheet (Monthly)'!HO12:HQ12)</f>
        <v>66.990000000000009</v>
      </c>
      <c r="GJ12" s="618">
        <f>AVERAGE('Input Sheet (Monthly)'!HR12:HT12)</f>
        <v>70.153333333333336</v>
      </c>
      <c r="GK12" s="618">
        <f>AVERAGE('Input Sheet (Monthly)'!HU12:HW12)</f>
        <v>72.069999999999993</v>
      </c>
      <c r="GL12" s="618">
        <f>AVERAGE('Input Sheet (Monthly)'!HX12:HZ12)</f>
        <v>70.476666666666674</v>
      </c>
      <c r="GM12" s="618">
        <f>AVERAGE('Input Sheet (Monthly)'!IA12:IC12)</f>
        <v>69.546666666666667</v>
      </c>
      <c r="GN12" s="618">
        <f>AVERAGE('Input Sheet (Monthly)'!ID12:IF12)</f>
        <v>70.430000000000007</v>
      </c>
      <c r="GO12" s="618">
        <f>AVERAGE('Input Sheet (Monthly)'!IG12:II12)</f>
        <v>71.226666666666674</v>
      </c>
      <c r="GP12" s="618">
        <f>AVERAGE('Input Sheet (Monthly)'!IJ12:IL12)</f>
        <v>72.38333333333334</v>
      </c>
      <c r="GQ12" s="618">
        <f>AVERAGE('Input Sheet (Monthly)'!IM12:IO12)</f>
        <v>75.876666666666665</v>
      </c>
      <c r="GR12" s="618">
        <f>AVERAGE('Input Sheet (Monthly)'!IP12:IR12)</f>
        <v>74.38</v>
      </c>
      <c r="GS12" s="618">
        <f>AVERAGE('Input Sheet (Monthly)'!IS12:IU12)</f>
        <v>73.756666666666675</v>
      </c>
      <c r="GT12" s="618">
        <f>AVERAGE('Input Sheet (Monthly)'!IV12:IX12)</f>
        <v>72.88666666666667</v>
      </c>
      <c r="GU12" s="618">
        <f>AVERAGE('Input Sheet (Monthly)'!IY12:JA12)</f>
        <v>73.766666666666666</v>
      </c>
      <c r="GV12" s="618">
        <f>AVERAGE('Input Sheet (Monthly)'!JB12:JD12)</f>
        <v>74.09</v>
      </c>
      <c r="GW12" s="618">
        <f>AVERAGE('Input Sheet (Monthly)'!JE12:JG12)</f>
        <v>74.94</v>
      </c>
      <c r="GX12" s="618">
        <f>AVERAGE('Input Sheet (Monthly)'!JH12:JJ12)</f>
        <v>75.223333333333343</v>
      </c>
      <c r="GY12" s="618">
        <f>AVERAGE('Input Sheet (Monthly)'!JK12:JM12)</f>
        <v>77.179999999999993</v>
      </c>
      <c r="GZ12" s="618">
        <f>AVERAGE('Input Sheet (Monthly)'!JN12:JP12)</f>
        <v>79.793333333333337</v>
      </c>
      <c r="HA12" s="618">
        <f>AVERAGE('Input Sheet (Monthly)'!JQ12:JS12)</f>
        <v>82.219999999999985</v>
      </c>
      <c r="HB12" s="618">
        <f>AVERAGE('Input Sheet (Monthly)'!JT12:JV12)</f>
        <v>82.273333333333326</v>
      </c>
      <c r="HC12" s="618">
        <f>AVERAGE('Input Sheet (Monthly)'!JW12:JY12)</f>
        <v>82.19</v>
      </c>
      <c r="HD12" s="618">
        <f>AVERAGE('Input Sheet (Monthly)'!JZ12:KB12)</f>
        <v>82.663333333333341</v>
      </c>
      <c r="HE12" s="618">
        <f>AVERAGE('Input Sheet (Monthly)'!KC12:KE12)</f>
        <v>83.27</v>
      </c>
      <c r="HF12" s="618">
        <f>AVERAGE('Input Sheet (Monthly)'!KF12:KH12)</f>
        <v>83.026666666666657</v>
      </c>
      <c r="HG12" s="619">
        <f>AVERAGE('Input Sheet (Monthly)'!KI12:KK12)</f>
        <v>83.42</v>
      </c>
    </row>
    <row r="13" spans="1:220" ht="13" thickBot="1"/>
    <row r="14" spans="1:220" ht="13.5" thickBot="1">
      <c r="A14" s="601" t="s">
        <v>175</v>
      </c>
      <c r="B14" s="433" t="s">
        <v>7</v>
      </c>
      <c r="C14" s="569" t="s">
        <v>1</v>
      </c>
      <c r="D14" s="570">
        <f>D1</f>
        <v>36526</v>
      </c>
      <c r="E14" s="571">
        <f t="shared" ref="E14:BP16" si="18">E1</f>
        <v>36557</v>
      </c>
      <c r="F14" s="571">
        <f t="shared" si="18"/>
        <v>36586</v>
      </c>
      <c r="G14" s="571">
        <f t="shared" si="18"/>
        <v>36617</v>
      </c>
      <c r="H14" s="571">
        <f t="shared" si="18"/>
        <v>36647</v>
      </c>
      <c r="I14" s="571">
        <f t="shared" si="18"/>
        <v>36678</v>
      </c>
      <c r="J14" s="571">
        <f t="shared" si="18"/>
        <v>36708</v>
      </c>
      <c r="K14" s="571">
        <f t="shared" si="18"/>
        <v>36739</v>
      </c>
      <c r="L14" s="571">
        <f t="shared" si="18"/>
        <v>36770</v>
      </c>
      <c r="M14" s="571">
        <f t="shared" si="18"/>
        <v>36800</v>
      </c>
      <c r="N14" s="571">
        <f t="shared" si="18"/>
        <v>36831</v>
      </c>
      <c r="O14" s="571">
        <f t="shared" si="18"/>
        <v>36861</v>
      </c>
      <c r="P14" s="571">
        <f t="shared" si="18"/>
        <v>36892</v>
      </c>
      <c r="Q14" s="571">
        <f t="shared" si="18"/>
        <v>36923</v>
      </c>
      <c r="R14" s="571">
        <f t="shared" si="18"/>
        <v>36951</v>
      </c>
      <c r="S14" s="571">
        <f t="shared" si="18"/>
        <v>36982</v>
      </c>
      <c r="T14" s="571">
        <f t="shared" si="18"/>
        <v>37012</v>
      </c>
      <c r="U14" s="571">
        <f t="shared" si="18"/>
        <v>37043</v>
      </c>
      <c r="V14" s="571">
        <f t="shared" si="18"/>
        <v>37073</v>
      </c>
      <c r="W14" s="571">
        <f t="shared" si="18"/>
        <v>37104</v>
      </c>
      <c r="X14" s="571">
        <f t="shared" si="18"/>
        <v>37135</v>
      </c>
      <c r="Y14" s="571">
        <f t="shared" si="18"/>
        <v>37165</v>
      </c>
      <c r="Z14" s="571">
        <f t="shared" si="18"/>
        <v>37196</v>
      </c>
      <c r="AA14" s="571">
        <f t="shared" si="18"/>
        <v>37226</v>
      </c>
      <c r="AB14" s="571">
        <f t="shared" si="18"/>
        <v>37257</v>
      </c>
      <c r="AC14" s="571">
        <f t="shared" si="18"/>
        <v>37288</v>
      </c>
      <c r="AD14" s="571">
        <f t="shared" si="18"/>
        <v>37316</v>
      </c>
      <c r="AE14" s="571">
        <f t="shared" si="18"/>
        <v>37347</v>
      </c>
      <c r="AF14" s="571">
        <f t="shared" si="18"/>
        <v>37377</v>
      </c>
      <c r="AG14" s="571">
        <f t="shared" si="18"/>
        <v>37408</v>
      </c>
      <c r="AH14" s="571">
        <f t="shared" si="18"/>
        <v>37438</v>
      </c>
      <c r="AI14" s="571">
        <f t="shared" si="18"/>
        <v>37469</v>
      </c>
      <c r="AJ14" s="571">
        <f t="shared" si="18"/>
        <v>37500</v>
      </c>
      <c r="AK14" s="571">
        <f t="shared" si="18"/>
        <v>37530</v>
      </c>
      <c r="AL14" s="571">
        <f t="shared" si="18"/>
        <v>37561</v>
      </c>
      <c r="AM14" s="571">
        <f t="shared" si="18"/>
        <v>37591</v>
      </c>
      <c r="AN14" s="571">
        <f t="shared" si="18"/>
        <v>37622</v>
      </c>
      <c r="AO14" s="571">
        <f t="shared" si="18"/>
        <v>37653</v>
      </c>
      <c r="AP14" s="571">
        <f t="shared" si="18"/>
        <v>37681</v>
      </c>
      <c r="AQ14" s="571">
        <f t="shared" si="18"/>
        <v>37712</v>
      </c>
      <c r="AR14" s="571">
        <f t="shared" si="18"/>
        <v>37742</v>
      </c>
      <c r="AS14" s="571">
        <f t="shared" si="18"/>
        <v>37773</v>
      </c>
      <c r="AT14" s="571">
        <f t="shared" si="18"/>
        <v>37803</v>
      </c>
      <c r="AU14" s="571">
        <f t="shared" si="18"/>
        <v>37834</v>
      </c>
      <c r="AV14" s="571">
        <f t="shared" si="18"/>
        <v>37865</v>
      </c>
      <c r="AW14" s="571">
        <f t="shared" si="18"/>
        <v>37895</v>
      </c>
      <c r="AX14" s="571">
        <f t="shared" si="18"/>
        <v>37926</v>
      </c>
      <c r="AY14" s="571">
        <f t="shared" si="18"/>
        <v>37956</v>
      </c>
      <c r="AZ14" s="571">
        <f t="shared" si="18"/>
        <v>37987</v>
      </c>
      <c r="BA14" s="571">
        <f t="shared" si="18"/>
        <v>38018</v>
      </c>
      <c r="BB14" s="571">
        <f t="shared" si="18"/>
        <v>38047</v>
      </c>
      <c r="BC14" s="571">
        <f t="shared" si="18"/>
        <v>38078</v>
      </c>
      <c r="BD14" s="571">
        <f t="shared" si="18"/>
        <v>38108</v>
      </c>
      <c r="BE14" s="571">
        <f t="shared" si="18"/>
        <v>38139</v>
      </c>
      <c r="BF14" s="571">
        <f t="shared" si="18"/>
        <v>38169</v>
      </c>
      <c r="BG14" s="571">
        <f t="shared" si="18"/>
        <v>38200</v>
      </c>
      <c r="BH14" s="571">
        <f t="shared" si="18"/>
        <v>38231</v>
      </c>
      <c r="BI14" s="571">
        <f t="shared" si="18"/>
        <v>38261</v>
      </c>
      <c r="BJ14" s="571">
        <f t="shared" si="18"/>
        <v>38292</v>
      </c>
      <c r="BK14" s="571">
        <f t="shared" si="18"/>
        <v>38322</v>
      </c>
      <c r="BL14" s="571">
        <f t="shared" si="18"/>
        <v>38353</v>
      </c>
      <c r="BM14" s="571">
        <f t="shared" si="18"/>
        <v>38384</v>
      </c>
      <c r="BN14" s="571">
        <f t="shared" si="18"/>
        <v>38412</v>
      </c>
      <c r="BO14" s="571">
        <f t="shared" si="18"/>
        <v>38443</v>
      </c>
      <c r="BP14" s="571">
        <f t="shared" si="18"/>
        <v>38473</v>
      </c>
      <c r="BQ14" s="571">
        <f t="shared" ref="BQ14:EB16" si="19">BQ1</f>
        <v>38504</v>
      </c>
      <c r="BR14" s="571">
        <f t="shared" si="19"/>
        <v>38534</v>
      </c>
      <c r="BS14" s="571">
        <f t="shared" si="19"/>
        <v>38565</v>
      </c>
      <c r="BT14" s="571">
        <f t="shared" si="19"/>
        <v>38596</v>
      </c>
      <c r="BU14" s="571">
        <f t="shared" si="19"/>
        <v>38626</v>
      </c>
      <c r="BV14" s="571">
        <f t="shared" si="19"/>
        <v>38657</v>
      </c>
      <c r="BW14" s="571">
        <f t="shared" si="19"/>
        <v>38687</v>
      </c>
      <c r="BX14" s="571">
        <f t="shared" si="19"/>
        <v>38718</v>
      </c>
      <c r="BY14" s="571">
        <f t="shared" si="19"/>
        <v>38749</v>
      </c>
      <c r="BZ14" s="571">
        <f t="shared" si="19"/>
        <v>38777</v>
      </c>
      <c r="CA14" s="571">
        <f t="shared" si="19"/>
        <v>38808</v>
      </c>
      <c r="CB14" s="571">
        <f t="shared" si="19"/>
        <v>38838</v>
      </c>
      <c r="CC14" s="571">
        <f t="shared" si="19"/>
        <v>38869</v>
      </c>
      <c r="CD14" s="571">
        <f t="shared" si="19"/>
        <v>38899</v>
      </c>
      <c r="CE14" s="571">
        <f t="shared" si="19"/>
        <v>38930</v>
      </c>
      <c r="CF14" s="571">
        <f t="shared" si="19"/>
        <v>38961</v>
      </c>
      <c r="CG14" s="571">
        <f t="shared" si="19"/>
        <v>38991</v>
      </c>
      <c r="CH14" s="571">
        <f t="shared" si="19"/>
        <v>39022</v>
      </c>
      <c r="CI14" s="571">
        <f t="shared" si="19"/>
        <v>39052</v>
      </c>
      <c r="CJ14" s="571">
        <f t="shared" si="19"/>
        <v>39083</v>
      </c>
      <c r="CK14" s="571">
        <f t="shared" si="19"/>
        <v>39114</v>
      </c>
      <c r="CL14" s="571">
        <f t="shared" si="19"/>
        <v>39142</v>
      </c>
      <c r="CM14" s="571">
        <f t="shared" si="19"/>
        <v>39173</v>
      </c>
      <c r="CN14" s="571">
        <f t="shared" si="19"/>
        <v>39203</v>
      </c>
      <c r="CO14" s="571">
        <f t="shared" si="19"/>
        <v>39234</v>
      </c>
      <c r="CP14" s="571">
        <f t="shared" si="19"/>
        <v>39264</v>
      </c>
      <c r="CQ14" s="571">
        <f t="shared" si="19"/>
        <v>39295</v>
      </c>
      <c r="CR14" s="571">
        <f t="shared" si="19"/>
        <v>39326</v>
      </c>
      <c r="CS14" s="571">
        <f t="shared" si="19"/>
        <v>39356</v>
      </c>
      <c r="CT14" s="571">
        <f t="shared" si="19"/>
        <v>39387</v>
      </c>
      <c r="CU14" s="571">
        <f t="shared" si="19"/>
        <v>39417</v>
      </c>
      <c r="CV14" s="571">
        <f t="shared" si="19"/>
        <v>39448</v>
      </c>
      <c r="CW14" s="571">
        <f t="shared" si="19"/>
        <v>39479</v>
      </c>
      <c r="CX14" s="571">
        <f t="shared" si="19"/>
        <v>39508</v>
      </c>
      <c r="CY14" s="571">
        <f t="shared" si="19"/>
        <v>39539</v>
      </c>
      <c r="CZ14" s="571">
        <f t="shared" si="19"/>
        <v>39569</v>
      </c>
      <c r="DA14" s="571">
        <f t="shared" si="19"/>
        <v>39600</v>
      </c>
      <c r="DB14" s="571">
        <f t="shared" si="19"/>
        <v>39630</v>
      </c>
      <c r="DC14" s="571">
        <f t="shared" si="19"/>
        <v>39661</v>
      </c>
      <c r="DD14" s="571">
        <f t="shared" si="19"/>
        <v>39692</v>
      </c>
      <c r="DE14" s="571">
        <f t="shared" si="19"/>
        <v>39722</v>
      </c>
      <c r="DF14" s="571">
        <f t="shared" si="19"/>
        <v>39753</v>
      </c>
      <c r="DG14" s="571">
        <f t="shared" si="19"/>
        <v>39783</v>
      </c>
      <c r="DH14" s="571">
        <f t="shared" si="19"/>
        <v>39814</v>
      </c>
      <c r="DI14" s="571">
        <f t="shared" si="19"/>
        <v>39845</v>
      </c>
      <c r="DJ14" s="571">
        <f t="shared" si="19"/>
        <v>39873</v>
      </c>
      <c r="DK14" s="571">
        <f t="shared" si="19"/>
        <v>39904</v>
      </c>
      <c r="DL14" s="571">
        <f t="shared" si="19"/>
        <v>39934</v>
      </c>
      <c r="DM14" s="571">
        <f t="shared" si="19"/>
        <v>39965</v>
      </c>
      <c r="DN14" s="571">
        <f t="shared" si="19"/>
        <v>39995</v>
      </c>
      <c r="DO14" s="571">
        <f t="shared" si="19"/>
        <v>40026</v>
      </c>
      <c r="DP14" s="571">
        <f t="shared" si="19"/>
        <v>40057</v>
      </c>
      <c r="DQ14" s="571">
        <f t="shared" si="19"/>
        <v>40087</v>
      </c>
      <c r="DR14" s="571">
        <f t="shared" si="19"/>
        <v>40118</v>
      </c>
      <c r="DS14" s="571">
        <f t="shared" si="19"/>
        <v>40148</v>
      </c>
      <c r="DT14" s="571">
        <f t="shared" si="19"/>
        <v>40179</v>
      </c>
      <c r="DU14" s="571">
        <f t="shared" si="19"/>
        <v>40210</v>
      </c>
      <c r="DV14" s="571">
        <f t="shared" si="19"/>
        <v>40238</v>
      </c>
      <c r="DW14" s="571">
        <f t="shared" si="19"/>
        <v>40269</v>
      </c>
      <c r="DX14" s="571">
        <f t="shared" si="19"/>
        <v>40299</v>
      </c>
      <c r="DY14" s="571">
        <f t="shared" si="19"/>
        <v>40330</v>
      </c>
      <c r="DZ14" s="571">
        <f t="shared" si="19"/>
        <v>40360</v>
      </c>
      <c r="EA14" s="571">
        <f t="shared" si="19"/>
        <v>40391</v>
      </c>
      <c r="EB14" s="571">
        <f t="shared" si="19"/>
        <v>40422</v>
      </c>
      <c r="EC14" s="571">
        <f t="shared" ref="EC14:FY16" si="20">EC1</f>
        <v>40452</v>
      </c>
      <c r="ED14" s="571">
        <f t="shared" si="20"/>
        <v>40483</v>
      </c>
      <c r="EE14" s="571">
        <f t="shared" si="20"/>
        <v>40513</v>
      </c>
      <c r="EF14" s="571">
        <f t="shared" si="20"/>
        <v>40544</v>
      </c>
      <c r="EG14" s="571">
        <f t="shared" si="20"/>
        <v>40575</v>
      </c>
      <c r="EH14" s="571">
        <f t="shared" si="20"/>
        <v>40603</v>
      </c>
      <c r="EI14" s="571">
        <f t="shared" si="20"/>
        <v>40634</v>
      </c>
      <c r="EJ14" s="571">
        <f t="shared" si="20"/>
        <v>40664</v>
      </c>
      <c r="EK14" s="571">
        <f t="shared" si="20"/>
        <v>40695</v>
      </c>
      <c r="EL14" s="571">
        <f t="shared" si="20"/>
        <v>40725</v>
      </c>
      <c r="EM14" s="571">
        <f t="shared" si="20"/>
        <v>40756</v>
      </c>
      <c r="EN14" s="571">
        <f t="shared" si="20"/>
        <v>40787</v>
      </c>
      <c r="EO14" s="571">
        <f t="shared" si="20"/>
        <v>40817</v>
      </c>
      <c r="EP14" s="571">
        <f t="shared" si="20"/>
        <v>40848</v>
      </c>
      <c r="EQ14" s="571">
        <f t="shared" si="20"/>
        <v>40878</v>
      </c>
      <c r="ER14" s="571">
        <f t="shared" si="20"/>
        <v>40909</v>
      </c>
      <c r="ES14" s="571">
        <f t="shared" si="20"/>
        <v>40940</v>
      </c>
      <c r="ET14" s="571">
        <f t="shared" si="20"/>
        <v>40969</v>
      </c>
      <c r="EU14" s="571">
        <f t="shared" si="20"/>
        <v>41000</v>
      </c>
      <c r="EV14" s="571">
        <f t="shared" si="20"/>
        <v>41030</v>
      </c>
      <c r="EW14" s="571">
        <f t="shared" si="20"/>
        <v>41061</v>
      </c>
      <c r="EX14" s="571">
        <f t="shared" si="20"/>
        <v>41091</v>
      </c>
      <c r="EY14" s="571">
        <f t="shared" si="20"/>
        <v>41122</v>
      </c>
      <c r="EZ14" s="571">
        <f t="shared" si="20"/>
        <v>41153</v>
      </c>
      <c r="FA14" s="571">
        <f t="shared" si="20"/>
        <v>41183</v>
      </c>
      <c r="FB14" s="571">
        <f t="shared" si="20"/>
        <v>41214</v>
      </c>
      <c r="FC14" s="571">
        <f t="shared" si="20"/>
        <v>41244</v>
      </c>
      <c r="FD14" s="571">
        <f t="shared" si="20"/>
        <v>41275</v>
      </c>
      <c r="FE14" s="571">
        <f t="shared" si="20"/>
        <v>41306</v>
      </c>
      <c r="FF14" s="571">
        <f t="shared" si="20"/>
        <v>41334</v>
      </c>
      <c r="FG14" s="571">
        <f t="shared" si="20"/>
        <v>41365</v>
      </c>
      <c r="FH14" s="571">
        <f t="shared" si="20"/>
        <v>41395</v>
      </c>
      <c r="FI14" s="571">
        <f t="shared" si="20"/>
        <v>41426</v>
      </c>
      <c r="FJ14" s="571">
        <f t="shared" si="20"/>
        <v>41456</v>
      </c>
      <c r="FK14" s="571">
        <f t="shared" si="20"/>
        <v>41487</v>
      </c>
      <c r="FL14" s="571">
        <f t="shared" si="20"/>
        <v>41518</v>
      </c>
      <c r="FM14" s="571">
        <f t="shared" si="20"/>
        <v>41548</v>
      </c>
      <c r="FN14" s="571">
        <f t="shared" si="20"/>
        <v>41579</v>
      </c>
      <c r="FO14" s="571">
        <f t="shared" si="20"/>
        <v>41609</v>
      </c>
      <c r="FP14" s="571">
        <f t="shared" si="20"/>
        <v>41640</v>
      </c>
      <c r="FQ14" s="571">
        <f t="shared" si="20"/>
        <v>41671</v>
      </c>
      <c r="FR14" s="572">
        <f t="shared" si="20"/>
        <v>41699</v>
      </c>
      <c r="FS14" s="529">
        <f t="shared" si="20"/>
        <v>41791</v>
      </c>
      <c r="FT14" s="479">
        <f t="shared" si="20"/>
        <v>41883</v>
      </c>
      <c r="FU14" s="479">
        <f t="shared" si="20"/>
        <v>41974</v>
      </c>
      <c r="FV14" s="479">
        <f t="shared" si="20"/>
        <v>42064</v>
      </c>
      <c r="FW14" s="479">
        <f t="shared" si="20"/>
        <v>42156</v>
      </c>
      <c r="FX14" s="479">
        <f t="shared" si="20"/>
        <v>42248</v>
      </c>
      <c r="FY14" s="479">
        <f t="shared" si="20"/>
        <v>42339</v>
      </c>
      <c r="FZ14" s="479">
        <f t="shared" ref="FZ14:GT16" si="21">FZ1</f>
        <v>42430</v>
      </c>
      <c r="GA14" s="479">
        <f t="shared" si="21"/>
        <v>42522</v>
      </c>
      <c r="GB14" s="479">
        <f t="shared" si="21"/>
        <v>42614</v>
      </c>
      <c r="GC14" s="479">
        <f t="shared" si="21"/>
        <v>42705</v>
      </c>
      <c r="GD14" s="479">
        <f t="shared" si="21"/>
        <v>42795</v>
      </c>
      <c r="GE14" s="479">
        <f t="shared" si="21"/>
        <v>42887</v>
      </c>
      <c r="GF14" s="479">
        <f t="shared" si="21"/>
        <v>42979</v>
      </c>
      <c r="GG14" s="479">
        <f t="shared" si="21"/>
        <v>43070</v>
      </c>
      <c r="GH14" s="479">
        <f t="shared" si="21"/>
        <v>43160</v>
      </c>
      <c r="GI14" s="479">
        <f t="shared" si="21"/>
        <v>43252</v>
      </c>
      <c r="GJ14" s="479">
        <f t="shared" si="21"/>
        <v>43344</v>
      </c>
      <c r="GK14" s="479">
        <f t="shared" si="21"/>
        <v>43435</v>
      </c>
      <c r="GL14" s="479">
        <f t="shared" si="21"/>
        <v>43525</v>
      </c>
      <c r="GM14" s="479">
        <f t="shared" si="21"/>
        <v>43617</v>
      </c>
      <c r="GN14" s="479">
        <f t="shared" si="21"/>
        <v>43709</v>
      </c>
      <c r="GO14" s="479">
        <f t="shared" si="21"/>
        <v>43800</v>
      </c>
      <c r="GP14" s="479">
        <f t="shared" si="21"/>
        <v>43891</v>
      </c>
      <c r="GQ14" s="479">
        <f t="shared" si="21"/>
        <v>43983</v>
      </c>
      <c r="GR14" s="479">
        <f t="shared" si="21"/>
        <v>44075</v>
      </c>
      <c r="GS14" s="479">
        <f t="shared" si="21"/>
        <v>44166</v>
      </c>
      <c r="GT14" s="479">
        <f t="shared" si="21"/>
        <v>44256</v>
      </c>
      <c r="GU14" s="479">
        <f t="shared" ref="GU14:HG16" si="22">GU1</f>
        <v>44348</v>
      </c>
      <c r="GV14" s="479">
        <f t="shared" si="22"/>
        <v>44440</v>
      </c>
      <c r="GW14" s="479">
        <f t="shared" si="22"/>
        <v>44531</v>
      </c>
      <c r="GX14" s="479">
        <f t="shared" si="22"/>
        <v>44621</v>
      </c>
      <c r="GY14" s="479">
        <f t="shared" si="22"/>
        <v>44713</v>
      </c>
      <c r="GZ14" s="479">
        <f t="shared" si="22"/>
        <v>44805</v>
      </c>
      <c r="HA14" s="479">
        <f t="shared" si="22"/>
        <v>44896</v>
      </c>
      <c r="HB14" s="479">
        <f t="shared" si="22"/>
        <v>44986</v>
      </c>
      <c r="HC14" s="479">
        <f t="shared" si="22"/>
        <v>45078</v>
      </c>
      <c r="HD14" s="479">
        <f t="shared" si="22"/>
        <v>45170</v>
      </c>
      <c r="HE14" s="479">
        <f t="shared" si="22"/>
        <v>45261</v>
      </c>
      <c r="HF14" s="479">
        <f t="shared" si="22"/>
        <v>45352</v>
      </c>
      <c r="HG14" s="480">
        <f t="shared" si="22"/>
        <v>45444</v>
      </c>
    </row>
    <row r="15" spans="1:220">
      <c r="A15" s="602" t="s">
        <v>75</v>
      </c>
      <c r="B15" s="597" t="s">
        <v>89</v>
      </c>
      <c r="C15" s="575" t="s">
        <v>2</v>
      </c>
      <c r="D15" s="576">
        <f>D2</f>
        <v>12.45</v>
      </c>
      <c r="E15" s="577">
        <f t="shared" si="18"/>
        <v>12.45</v>
      </c>
      <c r="F15" s="577">
        <f t="shared" si="18"/>
        <v>12.45</v>
      </c>
      <c r="G15" s="577">
        <f t="shared" si="18"/>
        <v>12.45</v>
      </c>
      <c r="H15" s="577">
        <f t="shared" si="18"/>
        <v>12.45</v>
      </c>
      <c r="I15" s="577">
        <f t="shared" si="18"/>
        <v>12.45</v>
      </c>
      <c r="J15" s="577">
        <f t="shared" si="18"/>
        <v>12.45</v>
      </c>
      <c r="K15" s="577">
        <f t="shared" si="18"/>
        <v>12.45</v>
      </c>
      <c r="L15" s="577">
        <f t="shared" si="18"/>
        <v>12.45</v>
      </c>
      <c r="M15" s="577">
        <f t="shared" si="18"/>
        <v>12.45</v>
      </c>
      <c r="N15" s="577">
        <f t="shared" si="18"/>
        <v>12.45</v>
      </c>
      <c r="O15" s="577">
        <f t="shared" si="18"/>
        <v>12.45</v>
      </c>
      <c r="P15" s="577">
        <f t="shared" si="18"/>
        <v>12.99</v>
      </c>
      <c r="Q15" s="577">
        <f t="shared" si="18"/>
        <v>12.99</v>
      </c>
      <c r="R15" s="577">
        <f t="shared" si="18"/>
        <v>12.99</v>
      </c>
      <c r="S15" s="577">
        <f t="shared" si="18"/>
        <v>12.99</v>
      </c>
      <c r="T15" s="577">
        <f t="shared" si="18"/>
        <v>12.99</v>
      </c>
      <c r="U15" s="577">
        <f t="shared" si="18"/>
        <v>12.99</v>
      </c>
      <c r="V15" s="577">
        <f t="shared" si="18"/>
        <v>12.99</v>
      </c>
      <c r="W15" s="577">
        <f t="shared" si="18"/>
        <v>12.99</v>
      </c>
      <c r="X15" s="577">
        <f t="shared" si="18"/>
        <v>12.99</v>
      </c>
      <c r="Y15" s="577">
        <f t="shared" si="18"/>
        <v>12.99</v>
      </c>
      <c r="Z15" s="577">
        <f t="shared" si="18"/>
        <v>12.99</v>
      </c>
      <c r="AA15" s="577">
        <f t="shared" si="18"/>
        <v>12.99</v>
      </c>
      <c r="AB15" s="577">
        <f t="shared" si="18"/>
        <v>12.68</v>
      </c>
      <c r="AC15" s="577">
        <f t="shared" si="18"/>
        <v>12.68</v>
      </c>
      <c r="AD15" s="577">
        <f t="shared" si="18"/>
        <v>12.68</v>
      </c>
      <c r="AE15" s="577">
        <f t="shared" si="18"/>
        <v>12.68</v>
      </c>
      <c r="AF15" s="577">
        <f t="shared" si="18"/>
        <v>12.68</v>
      </c>
      <c r="AG15" s="577">
        <f t="shared" si="18"/>
        <v>12.68</v>
      </c>
      <c r="AH15" s="577">
        <f t="shared" si="18"/>
        <v>12.68</v>
      </c>
      <c r="AI15" s="577">
        <f t="shared" si="18"/>
        <v>12.68</v>
      </c>
      <c r="AJ15" s="577">
        <f t="shared" si="18"/>
        <v>12.68</v>
      </c>
      <c r="AK15" s="577">
        <f t="shared" si="18"/>
        <v>12.68</v>
      </c>
      <c r="AL15" s="577">
        <f t="shared" si="18"/>
        <v>12.68</v>
      </c>
      <c r="AM15" s="577">
        <f t="shared" si="18"/>
        <v>12.68</v>
      </c>
      <c r="AN15" s="577">
        <f t="shared" si="18"/>
        <v>13.82</v>
      </c>
      <c r="AO15" s="577">
        <f t="shared" si="18"/>
        <v>13.82</v>
      </c>
      <c r="AP15" s="577">
        <f t="shared" si="18"/>
        <v>13.82</v>
      </c>
      <c r="AQ15" s="577">
        <f t="shared" si="18"/>
        <v>13.82</v>
      </c>
      <c r="AR15" s="577">
        <f t="shared" si="18"/>
        <v>13.82</v>
      </c>
      <c r="AS15" s="577">
        <f t="shared" si="18"/>
        <v>13.82</v>
      </c>
      <c r="AT15" s="577">
        <f t="shared" si="18"/>
        <v>13.82</v>
      </c>
      <c r="AU15" s="577">
        <f t="shared" si="18"/>
        <v>13.82</v>
      </c>
      <c r="AV15" s="577">
        <f t="shared" si="18"/>
        <v>13.82</v>
      </c>
      <c r="AW15" s="577">
        <f t="shared" si="18"/>
        <v>13.82</v>
      </c>
      <c r="AX15" s="577">
        <f t="shared" si="18"/>
        <v>13.82</v>
      </c>
      <c r="AY15" s="577">
        <f t="shared" si="18"/>
        <v>13.82</v>
      </c>
      <c r="AZ15" s="577">
        <f t="shared" si="18"/>
        <v>16.39</v>
      </c>
      <c r="BA15" s="577">
        <f t="shared" si="18"/>
        <v>16.39</v>
      </c>
      <c r="BB15" s="577">
        <f t="shared" si="18"/>
        <v>16.39</v>
      </c>
      <c r="BC15" s="577">
        <f t="shared" si="18"/>
        <v>16.39</v>
      </c>
      <c r="BD15" s="577">
        <f t="shared" si="18"/>
        <v>16.39</v>
      </c>
      <c r="BE15" s="577">
        <f t="shared" si="18"/>
        <v>16.39</v>
      </c>
      <c r="BF15" s="577">
        <f t="shared" si="18"/>
        <v>16.39</v>
      </c>
      <c r="BG15" s="577">
        <f t="shared" si="18"/>
        <v>16.39</v>
      </c>
      <c r="BH15" s="577">
        <f t="shared" si="18"/>
        <v>16.39</v>
      </c>
      <c r="BI15" s="577">
        <f t="shared" si="18"/>
        <v>16.39</v>
      </c>
      <c r="BJ15" s="577">
        <f t="shared" si="18"/>
        <v>16.39</v>
      </c>
      <c r="BK15" s="577">
        <f t="shared" si="18"/>
        <v>16.39</v>
      </c>
      <c r="BL15" s="577">
        <f t="shared" si="18"/>
        <v>28.11</v>
      </c>
      <c r="BM15" s="577">
        <f t="shared" si="18"/>
        <v>28.11</v>
      </c>
      <c r="BN15" s="577">
        <f t="shared" si="18"/>
        <v>28.11</v>
      </c>
      <c r="BO15" s="577">
        <f t="shared" si="18"/>
        <v>28.11</v>
      </c>
      <c r="BP15" s="577">
        <f t="shared" si="18"/>
        <v>28.11</v>
      </c>
      <c r="BQ15" s="577">
        <f t="shared" si="19"/>
        <v>28.11</v>
      </c>
      <c r="BR15" s="577">
        <f t="shared" si="19"/>
        <v>28.11</v>
      </c>
      <c r="BS15" s="577">
        <f t="shared" si="19"/>
        <v>28.11</v>
      </c>
      <c r="BT15" s="577">
        <f t="shared" si="19"/>
        <v>28.11</v>
      </c>
      <c r="BU15" s="577">
        <f t="shared" si="19"/>
        <v>28.11</v>
      </c>
      <c r="BV15" s="577">
        <f t="shared" si="19"/>
        <v>28.11</v>
      </c>
      <c r="BW15" s="577">
        <f t="shared" si="19"/>
        <v>28.11</v>
      </c>
      <c r="BX15" s="577">
        <f t="shared" si="19"/>
        <v>47.15</v>
      </c>
      <c r="BY15" s="577">
        <f t="shared" si="19"/>
        <v>48.4</v>
      </c>
      <c r="BZ15" s="577">
        <f t="shared" si="19"/>
        <v>49.9</v>
      </c>
      <c r="CA15" s="577">
        <f t="shared" si="19"/>
        <v>56.790999999999997</v>
      </c>
      <c r="CB15" s="577">
        <f t="shared" si="19"/>
        <v>55.540999999999997</v>
      </c>
      <c r="CC15" s="577">
        <f t="shared" si="19"/>
        <v>55.491</v>
      </c>
      <c r="CD15" s="577">
        <f t="shared" si="19"/>
        <v>57.290999999999997</v>
      </c>
      <c r="CE15" s="577">
        <f t="shared" si="19"/>
        <v>60.290999999999997</v>
      </c>
      <c r="CF15" s="577">
        <f t="shared" si="19"/>
        <v>59.290999999999997</v>
      </c>
      <c r="CG15" s="577">
        <f t="shared" si="19"/>
        <v>62.290999999999997</v>
      </c>
      <c r="CH15" s="577">
        <f t="shared" si="19"/>
        <v>61.540999999999997</v>
      </c>
      <c r="CI15" s="577">
        <f t="shared" si="19"/>
        <v>61.140999999999998</v>
      </c>
      <c r="CJ15" s="577">
        <f t="shared" si="19"/>
        <v>62.040999999999997</v>
      </c>
      <c r="CK15" s="577">
        <f t="shared" si="19"/>
        <v>61.790999999999997</v>
      </c>
      <c r="CL15" s="577">
        <f t="shared" si="19"/>
        <v>62.790999999999997</v>
      </c>
      <c r="CM15" s="577">
        <f t="shared" si="19"/>
        <v>70.188644999999994</v>
      </c>
      <c r="CN15" s="577">
        <f t="shared" si="19"/>
        <v>73.188644999999994</v>
      </c>
      <c r="CO15" s="577">
        <f t="shared" si="19"/>
        <v>67.688644999999994</v>
      </c>
      <c r="CP15" s="577">
        <f t="shared" si="19"/>
        <v>70.901410957446799</v>
      </c>
      <c r="CQ15" s="577">
        <f t="shared" si="19"/>
        <v>75.15673010638298</v>
      </c>
      <c r="CR15" s="577">
        <f t="shared" si="19"/>
        <v>79.943964148936161</v>
      </c>
      <c r="CS15" s="577">
        <f t="shared" si="19"/>
        <v>91.114176914893619</v>
      </c>
      <c r="CT15" s="577">
        <f t="shared" si="19"/>
        <v>90.050347127659563</v>
      </c>
      <c r="CU15" s="577">
        <f t="shared" si="19"/>
        <v>88.986517340425536</v>
      </c>
      <c r="CV15" s="577">
        <f t="shared" si="19"/>
        <v>74.890772659574466</v>
      </c>
      <c r="CW15" s="577">
        <f t="shared" si="19"/>
        <v>80.475879042553188</v>
      </c>
      <c r="CX15" s="577">
        <f t="shared" si="19"/>
        <v>79.412049255319147</v>
      </c>
      <c r="CY15" s="577">
        <f t="shared" si="19"/>
        <v>121.98924753978723</v>
      </c>
      <c r="CZ15" s="577">
        <f t="shared" si="19"/>
        <v>131.03180073127658</v>
      </c>
      <c r="DA15" s="577">
        <f t="shared" si="19"/>
        <v>124.11690711425531</v>
      </c>
      <c r="DB15" s="577">
        <f t="shared" si="19"/>
        <v>121.98924753978723</v>
      </c>
      <c r="DC15" s="577">
        <f t="shared" si="19"/>
        <v>122.52116243340424</v>
      </c>
      <c r="DD15" s="577">
        <f t="shared" si="19"/>
        <v>115</v>
      </c>
      <c r="DE15" s="577">
        <f t="shared" si="19"/>
        <v>88</v>
      </c>
      <c r="DF15" s="577">
        <f t="shared" si="19"/>
        <v>55</v>
      </c>
      <c r="DG15" s="577">
        <f t="shared" si="19"/>
        <v>62</v>
      </c>
      <c r="DH15" s="577">
        <f t="shared" si="19"/>
        <v>71</v>
      </c>
      <c r="DI15" s="577">
        <f t="shared" si="19"/>
        <v>75</v>
      </c>
      <c r="DJ15" s="577">
        <f t="shared" si="19"/>
        <v>61</v>
      </c>
      <c r="DK15" s="577">
        <f t="shared" si="19"/>
        <v>59</v>
      </c>
      <c r="DL15" s="577">
        <f t="shared" si="19"/>
        <v>61</v>
      </c>
      <c r="DM15" s="577">
        <f t="shared" si="19"/>
        <v>71</v>
      </c>
      <c r="DN15" s="577">
        <f t="shared" si="19"/>
        <v>78</v>
      </c>
      <c r="DO15" s="577">
        <f t="shared" si="19"/>
        <v>104</v>
      </c>
      <c r="DP15" s="577">
        <f t="shared" si="19"/>
        <v>75</v>
      </c>
      <c r="DQ15" s="577">
        <f t="shared" si="19"/>
        <v>83</v>
      </c>
      <c r="DR15" s="577">
        <f t="shared" si="19"/>
        <v>96</v>
      </c>
      <c r="DS15" s="577">
        <f t="shared" si="19"/>
        <v>99</v>
      </c>
      <c r="DT15" s="577">
        <f t="shared" si="19"/>
        <v>125</v>
      </c>
      <c r="DU15" s="577">
        <f t="shared" si="19"/>
        <v>121</v>
      </c>
      <c r="DV15" s="577">
        <f t="shared" si="19"/>
        <v>134</v>
      </c>
      <c r="DW15" s="577">
        <f t="shared" si="19"/>
        <v>176</v>
      </c>
      <c r="DX15" s="577">
        <f t="shared" si="19"/>
        <v>166</v>
      </c>
      <c r="DY15" s="577">
        <f t="shared" si="19"/>
        <v>139</v>
      </c>
      <c r="DZ15" s="577">
        <f t="shared" si="19"/>
        <v>112</v>
      </c>
      <c r="EA15" s="577">
        <f t="shared" si="19"/>
        <v>143</v>
      </c>
      <c r="EB15" s="577">
        <f t="shared" si="19"/>
        <v>137</v>
      </c>
      <c r="EC15" s="577">
        <f t="shared" si="20"/>
        <v>149</v>
      </c>
      <c r="ED15" s="577">
        <f t="shared" si="20"/>
        <v>154</v>
      </c>
      <c r="EE15" s="577">
        <f t="shared" si="20"/>
        <v>161</v>
      </c>
      <c r="EF15" s="577">
        <f t="shared" si="20"/>
        <v>167</v>
      </c>
      <c r="EG15" s="577">
        <f t="shared" si="20"/>
        <v>185</v>
      </c>
      <c r="EH15" s="577">
        <f t="shared" si="20"/>
        <v>168</v>
      </c>
      <c r="EI15" s="577">
        <f t="shared" si="20"/>
        <v>180</v>
      </c>
      <c r="EJ15" s="577">
        <f t="shared" si="20"/>
        <v>177</v>
      </c>
      <c r="EK15" s="577">
        <f t="shared" si="20"/>
        <v>168</v>
      </c>
      <c r="EL15" s="577">
        <f t="shared" si="20"/>
        <v>173</v>
      </c>
      <c r="EM15" s="577">
        <f t="shared" si="20"/>
        <v>173</v>
      </c>
      <c r="EN15" s="577">
        <f t="shared" si="20"/>
        <v>182</v>
      </c>
      <c r="EO15" s="577">
        <f t="shared" si="20"/>
        <v>155</v>
      </c>
      <c r="EP15" s="577">
        <f t="shared" si="20"/>
        <v>136</v>
      </c>
      <c r="EQ15" s="577">
        <f t="shared" si="20"/>
        <v>130</v>
      </c>
      <c r="ER15" s="577">
        <f t="shared" si="20"/>
        <v>136</v>
      </c>
      <c r="ES15" s="577">
        <f t="shared" si="20"/>
        <v>140</v>
      </c>
      <c r="ET15" s="577">
        <f t="shared" si="20"/>
        <v>137</v>
      </c>
      <c r="EU15" s="577">
        <f t="shared" si="20"/>
        <v>146.66666666666666</v>
      </c>
      <c r="EV15" s="577">
        <f t="shared" si="20"/>
        <v>144.33333333333334</v>
      </c>
      <c r="EW15" s="577">
        <f t="shared" si="20"/>
        <v>132</v>
      </c>
      <c r="EX15" s="577">
        <f t="shared" si="20"/>
        <v>133.33333333333334</v>
      </c>
      <c r="EY15" s="577">
        <f t="shared" si="20"/>
        <v>115.66666666666667</v>
      </c>
      <c r="EZ15" s="577">
        <f t="shared" si="20"/>
        <v>86</v>
      </c>
      <c r="FA15" s="577">
        <f t="shared" si="20"/>
        <v>105.33333333333333</v>
      </c>
      <c r="FB15" s="577">
        <f t="shared" si="20"/>
        <v>118</v>
      </c>
      <c r="FC15" s="577">
        <f t="shared" si="20"/>
        <v>114.66666666666667</v>
      </c>
      <c r="FD15" s="577">
        <f t="shared" si="20"/>
        <v>156.66666666666666</v>
      </c>
      <c r="FE15" s="577">
        <f t="shared" si="20"/>
        <v>156</v>
      </c>
      <c r="FF15" s="577">
        <f t="shared" si="20"/>
        <v>144</v>
      </c>
      <c r="FG15" s="577">
        <f t="shared" si="20"/>
        <v>136</v>
      </c>
      <c r="FH15" s="577">
        <f t="shared" si="20"/>
        <v>129.66666666666666</v>
      </c>
      <c r="FI15" s="577">
        <f t="shared" si="20"/>
        <v>117.5</v>
      </c>
      <c r="FJ15" s="577">
        <f t="shared" si="20"/>
        <v>127.8</v>
      </c>
      <c r="FK15" s="577">
        <f t="shared" si="20"/>
        <v>138.19999999999999</v>
      </c>
      <c r="FL15" s="577">
        <f t="shared" si="20"/>
        <v>135.03</v>
      </c>
      <c r="FM15" s="577">
        <f t="shared" si="20"/>
        <v>132.69999999999999</v>
      </c>
      <c r="FN15" s="577">
        <f t="shared" si="20"/>
        <v>136.69999999999999</v>
      </c>
      <c r="FO15" s="577">
        <f t="shared" si="20"/>
        <v>135.6</v>
      </c>
      <c r="FP15" s="577">
        <f t="shared" si="20"/>
        <v>128.69999999999999</v>
      </c>
      <c r="FQ15" s="577">
        <f t="shared" si="20"/>
        <v>121.4</v>
      </c>
      <c r="FR15" s="620">
        <f t="shared" si="20"/>
        <v>111.56</v>
      </c>
      <c r="FS15" s="538">
        <f t="shared" si="20"/>
        <v>102.99000000000001</v>
      </c>
      <c r="FT15" s="536">
        <f t="shared" si="20"/>
        <v>90.479566666666685</v>
      </c>
      <c r="FU15" s="536">
        <f t="shared" si="20"/>
        <v>74.458299999999994</v>
      </c>
      <c r="FV15" s="536">
        <f t="shared" si="20"/>
        <v>62.583273208273198</v>
      </c>
      <c r="FW15" s="536">
        <f t="shared" si="20"/>
        <v>58.506666666666668</v>
      </c>
      <c r="FX15" s="536">
        <f t="shared" si="20"/>
        <v>54.966666666666669</v>
      </c>
      <c r="FY15" s="536">
        <f t="shared" si="20"/>
        <v>46.516505376344092</v>
      </c>
      <c r="FZ15" s="536">
        <f t="shared" si="21"/>
        <v>47.971505376344091</v>
      </c>
      <c r="GA15" s="536">
        <f t="shared" si="21"/>
        <v>55.677849462365593</v>
      </c>
      <c r="GB15" s="536">
        <f t="shared" si="21"/>
        <v>58.413189964157709</v>
      </c>
      <c r="GC15" s="536">
        <f t="shared" si="21"/>
        <v>70.633637992831538</v>
      </c>
      <c r="GD15" s="536">
        <f t="shared" si="21"/>
        <v>85.701958525345617</v>
      </c>
      <c r="GE15" s="536">
        <f t="shared" si="21"/>
        <v>63.033295019157094</v>
      </c>
      <c r="GF15" s="536">
        <f t="shared" si="21"/>
        <v>71.047096774193548</v>
      </c>
      <c r="GG15" s="536">
        <f t="shared" si="21"/>
        <v>65.281326164874542</v>
      </c>
      <c r="GH15" s="536">
        <f t="shared" si="21"/>
        <v>74.098790322580626</v>
      </c>
      <c r="GI15" s="536">
        <f t="shared" si="21"/>
        <v>65.16295698924732</v>
      </c>
      <c r="GJ15" s="536">
        <f t="shared" si="21"/>
        <v>66.726630824372776</v>
      </c>
      <c r="GK15" s="536">
        <f t="shared" si="21"/>
        <v>71.669121863799276</v>
      </c>
      <c r="GL15" s="536">
        <f t="shared" si="21"/>
        <v>82.799815668202754</v>
      </c>
      <c r="GM15" s="536">
        <f t="shared" si="21"/>
        <v>100.22297491039429</v>
      </c>
      <c r="GN15" s="536">
        <f t="shared" si="21"/>
        <v>101.11195340501791</v>
      </c>
      <c r="GO15" s="536">
        <f t="shared" si="21"/>
        <v>88.448067632850254</v>
      </c>
      <c r="GP15" s="536">
        <f t="shared" si="21"/>
        <v>89.516287878787878</v>
      </c>
      <c r="GQ15" s="536">
        <f t="shared" si="21"/>
        <v>92.832499999999996</v>
      </c>
      <c r="GR15" s="536">
        <f t="shared" si="21"/>
        <v>117.86000000000001</v>
      </c>
      <c r="GS15" s="536">
        <f t="shared" si="21"/>
        <v>132.76</v>
      </c>
      <c r="GT15" s="536">
        <f t="shared" si="21"/>
        <v>166.47933876811592</v>
      </c>
      <c r="GU15" s="536">
        <f t="shared" si="22"/>
        <v>199.90957671957673</v>
      </c>
      <c r="GV15" s="536">
        <f t="shared" si="22"/>
        <v>163.29203121439963</v>
      </c>
      <c r="GW15" s="536">
        <f t="shared" si="22"/>
        <v>110.35184864953885</v>
      </c>
      <c r="GX15" s="536">
        <f t="shared" si="22"/>
        <v>140.76333678398896</v>
      </c>
      <c r="GY15" s="536">
        <f t="shared" si="22"/>
        <v>138.17575757575756</v>
      </c>
      <c r="GZ15" s="536">
        <f t="shared" si="22"/>
        <v>103.05988471673254</v>
      </c>
      <c r="HA15" s="536">
        <f t="shared" si="22"/>
        <v>98.713131313131314</v>
      </c>
      <c r="HB15" s="536">
        <f t="shared" si="22"/>
        <v>125.25123188405797</v>
      </c>
      <c r="HC15" s="536">
        <f t="shared" si="22"/>
        <v>111.25990031897929</v>
      </c>
      <c r="HD15" s="536">
        <f t="shared" si="22"/>
        <v>114.15081262939957</v>
      </c>
      <c r="HE15" s="536">
        <f t="shared" si="22"/>
        <v>128.57950216450217</v>
      </c>
      <c r="HF15" s="536">
        <f t="shared" si="22"/>
        <v>123.1898484848485</v>
      </c>
      <c r="HG15" s="593">
        <f t="shared" si="22"/>
        <v>111.64724310776943</v>
      </c>
    </row>
    <row r="16" spans="1:220">
      <c r="A16" s="578" t="s">
        <v>8</v>
      </c>
      <c r="B16" s="598" t="s">
        <v>89</v>
      </c>
      <c r="C16" s="534" t="s">
        <v>2</v>
      </c>
      <c r="D16" s="535">
        <f>D3</f>
        <v>40.25</v>
      </c>
      <c r="E16" s="536">
        <f t="shared" si="18"/>
        <v>40.25</v>
      </c>
      <c r="F16" s="536">
        <f t="shared" si="18"/>
        <v>40.25</v>
      </c>
      <c r="G16" s="536">
        <f t="shared" si="18"/>
        <v>40.25</v>
      </c>
      <c r="H16" s="536">
        <f t="shared" si="18"/>
        <v>40.25</v>
      </c>
      <c r="I16" s="536">
        <f t="shared" si="18"/>
        <v>40.25</v>
      </c>
      <c r="J16" s="536">
        <f t="shared" si="18"/>
        <v>40.25</v>
      </c>
      <c r="K16" s="536">
        <f t="shared" si="18"/>
        <v>40.25</v>
      </c>
      <c r="L16" s="536">
        <f t="shared" si="18"/>
        <v>40.25</v>
      </c>
      <c r="M16" s="536">
        <f t="shared" si="18"/>
        <v>40.25</v>
      </c>
      <c r="N16" s="536">
        <f t="shared" si="18"/>
        <v>40.25</v>
      </c>
      <c r="O16" s="536">
        <f t="shared" si="18"/>
        <v>40.25</v>
      </c>
      <c r="P16" s="536">
        <f t="shared" si="18"/>
        <v>43.85</v>
      </c>
      <c r="Q16" s="536">
        <f t="shared" si="18"/>
        <v>43.85</v>
      </c>
      <c r="R16" s="536">
        <f t="shared" si="18"/>
        <v>43.85</v>
      </c>
      <c r="S16" s="536">
        <f t="shared" si="18"/>
        <v>43.85</v>
      </c>
      <c r="T16" s="536">
        <f t="shared" si="18"/>
        <v>43.85</v>
      </c>
      <c r="U16" s="536">
        <f t="shared" si="18"/>
        <v>43.85</v>
      </c>
      <c r="V16" s="536">
        <f t="shared" si="18"/>
        <v>43.85</v>
      </c>
      <c r="W16" s="536">
        <f t="shared" si="18"/>
        <v>43.85</v>
      </c>
      <c r="X16" s="536">
        <f t="shared" si="18"/>
        <v>43.85</v>
      </c>
      <c r="Y16" s="536">
        <f t="shared" si="18"/>
        <v>43.85</v>
      </c>
      <c r="Z16" s="536">
        <f t="shared" si="18"/>
        <v>43.85</v>
      </c>
      <c r="AA16" s="536">
        <f t="shared" si="18"/>
        <v>43.85</v>
      </c>
      <c r="AB16" s="536">
        <f t="shared" si="18"/>
        <v>49.15</v>
      </c>
      <c r="AC16" s="536">
        <f t="shared" si="18"/>
        <v>49.15</v>
      </c>
      <c r="AD16" s="536">
        <f t="shared" si="18"/>
        <v>49.15</v>
      </c>
      <c r="AE16" s="536">
        <f t="shared" si="18"/>
        <v>49.15</v>
      </c>
      <c r="AF16" s="536">
        <f t="shared" si="18"/>
        <v>49.15</v>
      </c>
      <c r="AG16" s="536">
        <f t="shared" si="18"/>
        <v>49.15</v>
      </c>
      <c r="AH16" s="536">
        <f t="shared" si="18"/>
        <v>49.15</v>
      </c>
      <c r="AI16" s="536">
        <f t="shared" si="18"/>
        <v>49.15</v>
      </c>
      <c r="AJ16" s="536">
        <f t="shared" si="18"/>
        <v>49.15</v>
      </c>
      <c r="AK16" s="536">
        <f t="shared" si="18"/>
        <v>49.15</v>
      </c>
      <c r="AL16" s="536">
        <f t="shared" si="18"/>
        <v>49.15</v>
      </c>
      <c r="AM16" s="536">
        <f t="shared" si="18"/>
        <v>49.15</v>
      </c>
      <c r="AN16" s="536">
        <f t="shared" si="18"/>
        <v>47.35</v>
      </c>
      <c r="AO16" s="536">
        <f t="shared" si="18"/>
        <v>47.35</v>
      </c>
      <c r="AP16" s="536">
        <f t="shared" si="18"/>
        <v>47.35</v>
      </c>
      <c r="AQ16" s="536">
        <f t="shared" si="18"/>
        <v>47.35</v>
      </c>
      <c r="AR16" s="536">
        <f t="shared" si="18"/>
        <v>47.35</v>
      </c>
      <c r="AS16" s="536">
        <f t="shared" si="18"/>
        <v>47.35</v>
      </c>
      <c r="AT16" s="536">
        <f t="shared" si="18"/>
        <v>47.35</v>
      </c>
      <c r="AU16" s="536">
        <f t="shared" si="18"/>
        <v>47.35</v>
      </c>
      <c r="AV16" s="536">
        <f t="shared" si="18"/>
        <v>47.35</v>
      </c>
      <c r="AW16" s="536">
        <f t="shared" si="18"/>
        <v>47.35</v>
      </c>
      <c r="AX16" s="536">
        <f t="shared" si="18"/>
        <v>47.35</v>
      </c>
      <c r="AY16" s="536">
        <f t="shared" si="18"/>
        <v>47.35</v>
      </c>
      <c r="AZ16" s="536">
        <f t="shared" si="18"/>
        <v>57.35</v>
      </c>
      <c r="BA16" s="536">
        <f t="shared" si="18"/>
        <v>57.35</v>
      </c>
      <c r="BB16" s="536">
        <f t="shared" si="18"/>
        <v>57.35</v>
      </c>
      <c r="BC16" s="536">
        <f t="shared" si="18"/>
        <v>57.35</v>
      </c>
      <c r="BD16" s="536">
        <f t="shared" si="18"/>
        <v>57.35</v>
      </c>
      <c r="BE16" s="536">
        <f t="shared" si="18"/>
        <v>57.35</v>
      </c>
      <c r="BF16" s="536">
        <f t="shared" si="18"/>
        <v>57.35</v>
      </c>
      <c r="BG16" s="536">
        <f t="shared" si="18"/>
        <v>57.35</v>
      </c>
      <c r="BH16" s="536">
        <f t="shared" si="18"/>
        <v>57.35</v>
      </c>
      <c r="BI16" s="536">
        <f t="shared" si="18"/>
        <v>57.35</v>
      </c>
      <c r="BJ16" s="536">
        <f t="shared" si="18"/>
        <v>57.35</v>
      </c>
      <c r="BK16" s="536">
        <f t="shared" si="18"/>
        <v>57.35</v>
      </c>
      <c r="BL16" s="536">
        <f t="shared" si="18"/>
        <v>57.35</v>
      </c>
      <c r="BM16" s="536">
        <f t="shared" si="18"/>
        <v>57.35</v>
      </c>
      <c r="BN16" s="536">
        <f t="shared" si="18"/>
        <v>57.35</v>
      </c>
      <c r="BO16" s="536">
        <f t="shared" si="18"/>
        <v>125</v>
      </c>
      <c r="BP16" s="536">
        <f t="shared" si="18"/>
        <v>125</v>
      </c>
      <c r="BQ16" s="536">
        <f t="shared" si="19"/>
        <v>125</v>
      </c>
      <c r="BR16" s="536">
        <f t="shared" si="19"/>
        <v>125</v>
      </c>
      <c r="BS16" s="536">
        <f t="shared" si="19"/>
        <v>125</v>
      </c>
      <c r="BT16" s="536">
        <f t="shared" si="19"/>
        <v>125</v>
      </c>
      <c r="BU16" s="536">
        <f t="shared" si="19"/>
        <v>125</v>
      </c>
      <c r="BV16" s="536">
        <f t="shared" si="19"/>
        <v>125</v>
      </c>
      <c r="BW16" s="536">
        <f t="shared" si="19"/>
        <v>125</v>
      </c>
      <c r="BX16" s="536">
        <f t="shared" si="19"/>
        <v>125</v>
      </c>
      <c r="BY16" s="536">
        <f t="shared" si="19"/>
        <v>125</v>
      </c>
      <c r="BZ16" s="536">
        <f t="shared" si="19"/>
        <v>125</v>
      </c>
      <c r="CA16" s="536">
        <f t="shared" si="19"/>
        <v>116</v>
      </c>
      <c r="CB16" s="536">
        <f t="shared" si="19"/>
        <v>116</v>
      </c>
      <c r="CC16" s="536">
        <f t="shared" si="19"/>
        <v>116</v>
      </c>
      <c r="CD16" s="536">
        <f t="shared" si="19"/>
        <v>116</v>
      </c>
      <c r="CE16" s="536">
        <f t="shared" si="19"/>
        <v>116</v>
      </c>
      <c r="CF16" s="536">
        <f t="shared" si="19"/>
        <v>116</v>
      </c>
      <c r="CG16" s="536">
        <f t="shared" si="19"/>
        <v>85</v>
      </c>
      <c r="CH16" s="536">
        <f t="shared" si="19"/>
        <v>83.5</v>
      </c>
      <c r="CI16" s="536">
        <f t="shared" si="19"/>
        <v>90</v>
      </c>
      <c r="CJ16" s="536">
        <f t="shared" si="19"/>
        <v>98</v>
      </c>
      <c r="CK16" s="536">
        <f t="shared" si="19"/>
        <v>100</v>
      </c>
      <c r="CL16" s="536">
        <f t="shared" si="19"/>
        <v>103</v>
      </c>
      <c r="CM16" s="536">
        <f t="shared" si="19"/>
        <v>107</v>
      </c>
      <c r="CN16" s="536">
        <f t="shared" si="19"/>
        <v>109</v>
      </c>
      <c r="CO16" s="536">
        <f t="shared" si="19"/>
        <v>120</v>
      </c>
      <c r="CP16" s="536">
        <f t="shared" si="19"/>
        <v>129</v>
      </c>
      <c r="CQ16" s="536">
        <f t="shared" si="19"/>
        <v>140</v>
      </c>
      <c r="CR16" s="536">
        <f t="shared" si="19"/>
        <v>150</v>
      </c>
      <c r="CS16" s="536">
        <f t="shared" si="19"/>
        <v>165</v>
      </c>
      <c r="CT16" s="536">
        <f t="shared" si="19"/>
        <v>172.5</v>
      </c>
      <c r="CU16" s="536">
        <f t="shared" si="19"/>
        <v>180</v>
      </c>
      <c r="CV16" s="536">
        <f t="shared" si="19"/>
        <v>200</v>
      </c>
      <c r="CW16" s="536">
        <f t="shared" si="19"/>
        <v>330</v>
      </c>
      <c r="CX16" s="536">
        <f t="shared" si="19"/>
        <v>350</v>
      </c>
      <c r="CY16" s="536">
        <f t="shared" si="19"/>
        <v>380</v>
      </c>
      <c r="CZ16" s="536">
        <f t="shared" si="19"/>
        <v>385</v>
      </c>
      <c r="DA16" s="536">
        <f t="shared" si="19"/>
        <v>385</v>
      </c>
      <c r="DB16" s="536">
        <f t="shared" si="19"/>
        <v>400</v>
      </c>
      <c r="DC16" s="536">
        <f t="shared" si="19"/>
        <v>385</v>
      </c>
      <c r="DD16" s="536">
        <f t="shared" si="19"/>
        <v>375</v>
      </c>
      <c r="DE16" s="536">
        <f t="shared" si="19"/>
        <v>340</v>
      </c>
      <c r="DF16" s="536">
        <f t="shared" si="19"/>
        <v>250</v>
      </c>
      <c r="DG16" s="536">
        <f t="shared" si="19"/>
        <v>150</v>
      </c>
      <c r="DH16" s="536">
        <f t="shared" si="19"/>
        <v>140</v>
      </c>
      <c r="DI16" s="536">
        <f t="shared" si="19"/>
        <v>150</v>
      </c>
      <c r="DJ16" s="536">
        <f t="shared" si="19"/>
        <v>120</v>
      </c>
      <c r="DK16" s="536">
        <f t="shared" si="19"/>
        <v>120</v>
      </c>
      <c r="DL16" s="536">
        <f t="shared" si="19"/>
        <v>115</v>
      </c>
      <c r="DM16" s="536">
        <f t="shared" si="19"/>
        <v>115</v>
      </c>
      <c r="DN16" s="536">
        <f t="shared" si="19"/>
        <v>140</v>
      </c>
      <c r="DO16" s="536">
        <f t="shared" si="19"/>
        <v>165</v>
      </c>
      <c r="DP16" s="536">
        <f t="shared" si="19"/>
        <v>170</v>
      </c>
      <c r="DQ16" s="536">
        <f t="shared" si="19"/>
        <v>170</v>
      </c>
      <c r="DR16" s="536">
        <f t="shared" si="19"/>
        <v>165</v>
      </c>
      <c r="DS16" s="536">
        <f t="shared" si="19"/>
        <v>170</v>
      </c>
      <c r="DT16" s="536">
        <f t="shared" si="19"/>
        <v>205</v>
      </c>
      <c r="DU16" s="536">
        <f t="shared" si="19"/>
        <v>220</v>
      </c>
      <c r="DV16" s="536">
        <f t="shared" si="19"/>
        <v>220</v>
      </c>
      <c r="DW16" s="536">
        <f t="shared" si="19"/>
        <v>250</v>
      </c>
      <c r="DX16" s="536">
        <f t="shared" si="19"/>
        <v>235</v>
      </c>
      <c r="DY16" s="536">
        <f t="shared" si="19"/>
        <v>230</v>
      </c>
      <c r="DZ16" s="536">
        <f t="shared" si="19"/>
        <v>215</v>
      </c>
      <c r="EA16" s="536">
        <f t="shared" si="19"/>
        <v>190</v>
      </c>
      <c r="EB16" s="536">
        <f t="shared" si="19"/>
        <v>210</v>
      </c>
      <c r="EC16" s="536">
        <f t="shared" si="20"/>
        <v>220</v>
      </c>
      <c r="ED16" s="536">
        <f t="shared" si="20"/>
        <v>220</v>
      </c>
      <c r="EE16" s="536">
        <f t="shared" si="20"/>
        <v>225</v>
      </c>
      <c r="EF16" s="536">
        <f t="shared" si="20"/>
        <v>350</v>
      </c>
      <c r="EG16" s="536">
        <f t="shared" si="20"/>
        <v>325</v>
      </c>
      <c r="EH16" s="536">
        <f t="shared" si="20"/>
        <v>330</v>
      </c>
      <c r="EI16" s="536">
        <f t="shared" si="20"/>
        <v>325</v>
      </c>
      <c r="EJ16" s="536">
        <f t="shared" si="20"/>
        <v>310</v>
      </c>
      <c r="EK16" s="536">
        <f t="shared" si="20"/>
        <v>305</v>
      </c>
      <c r="EL16" s="536">
        <f t="shared" si="20"/>
        <v>305</v>
      </c>
      <c r="EM16" s="536">
        <f t="shared" si="20"/>
        <v>300</v>
      </c>
      <c r="EN16" s="536">
        <f t="shared" si="20"/>
        <v>275</v>
      </c>
      <c r="EO16" s="536">
        <f t="shared" si="20"/>
        <v>260</v>
      </c>
      <c r="EP16" s="536">
        <f t="shared" si="20"/>
        <v>235</v>
      </c>
      <c r="EQ16" s="536">
        <f t="shared" si="20"/>
        <v>228</v>
      </c>
      <c r="ER16" s="536">
        <f t="shared" si="20"/>
        <v>219</v>
      </c>
      <c r="ES16" s="536">
        <f t="shared" si="20"/>
        <v>215</v>
      </c>
      <c r="ET16" s="536">
        <f t="shared" si="20"/>
        <v>210</v>
      </c>
      <c r="EU16" s="536">
        <f t="shared" si="20"/>
        <v>215</v>
      </c>
      <c r="EV16" s="536">
        <f t="shared" si="20"/>
        <v>220</v>
      </c>
      <c r="EW16" s="536">
        <f t="shared" si="20"/>
        <v>223.5</v>
      </c>
      <c r="EX16" s="536">
        <f t="shared" si="20"/>
        <v>214</v>
      </c>
      <c r="EY16" s="536">
        <f t="shared" si="20"/>
        <v>173</v>
      </c>
      <c r="EZ16" s="536">
        <f t="shared" si="20"/>
        <v>160</v>
      </c>
      <c r="FA16" s="536">
        <f t="shared" si="20"/>
        <v>140</v>
      </c>
      <c r="FB16" s="536">
        <f t="shared" si="20"/>
        <v>153</v>
      </c>
      <c r="FC16" s="536">
        <f t="shared" si="20"/>
        <v>157</v>
      </c>
      <c r="FD16" s="536">
        <f t="shared" si="20"/>
        <v>166</v>
      </c>
      <c r="FE16" s="536">
        <f t="shared" si="20"/>
        <v>171</v>
      </c>
      <c r="FF16" s="536">
        <f t="shared" si="20"/>
        <v>160</v>
      </c>
      <c r="FG16" s="536">
        <f t="shared" si="20"/>
        <v>149</v>
      </c>
      <c r="FH16" s="536">
        <f t="shared" si="20"/>
        <v>144</v>
      </c>
      <c r="FI16" s="536">
        <f t="shared" si="20"/>
        <v>136</v>
      </c>
      <c r="FJ16" s="536">
        <f t="shared" si="20"/>
        <v>133</v>
      </c>
      <c r="FK16" s="536">
        <f t="shared" si="20"/>
        <v>143.6</v>
      </c>
      <c r="FL16" s="536">
        <f t="shared" si="20"/>
        <v>152</v>
      </c>
      <c r="FM16" s="536">
        <f t="shared" si="20"/>
        <v>147.4</v>
      </c>
      <c r="FN16" s="536">
        <f t="shared" si="20"/>
        <v>143.47999999999999</v>
      </c>
      <c r="FO16" s="536">
        <f t="shared" si="20"/>
        <v>136.69999999999999</v>
      </c>
      <c r="FP16" s="536">
        <f t="shared" si="20"/>
        <v>131.13</v>
      </c>
      <c r="FQ16" s="536">
        <f t="shared" si="20"/>
        <v>126.96</v>
      </c>
      <c r="FR16" s="537">
        <f t="shared" si="20"/>
        <v>115.22</v>
      </c>
      <c r="FS16" s="538">
        <f>FS3</f>
        <v>114.97000000000001</v>
      </c>
      <c r="FT16" s="536">
        <f t="shared" si="20"/>
        <v>113.61333333333333</v>
      </c>
      <c r="FU16" s="536">
        <f t="shared" si="20"/>
        <v>113</v>
      </c>
      <c r="FV16" s="536">
        <f t="shared" si="20"/>
        <v>108.89333333333333</v>
      </c>
      <c r="FW16" s="536">
        <f t="shared" si="20"/>
        <v>89.623333333333335</v>
      </c>
      <c r="FX16" s="536">
        <f t="shared" si="20"/>
        <v>84.50333333333333</v>
      </c>
      <c r="FY16" s="536">
        <f t="shared" si="20"/>
        <v>77.582222222222228</v>
      </c>
      <c r="FZ16" s="536">
        <f t="shared" si="21"/>
        <v>78.678642936596233</v>
      </c>
      <c r="GA16" s="536">
        <f t="shared" si="21"/>
        <v>91.003333333333316</v>
      </c>
      <c r="GB16" s="536">
        <f t="shared" si="21"/>
        <v>132.17422939068098</v>
      </c>
      <c r="GC16" s="536">
        <f t="shared" si="21"/>
        <v>265.64247311827955</v>
      </c>
      <c r="GD16" s="536">
        <f t="shared" si="21"/>
        <v>167.99677419354839</v>
      </c>
      <c r="GE16" s="536">
        <f t="shared" si="21"/>
        <v>194.75325670498083</v>
      </c>
      <c r="GF16" s="536">
        <f t="shared" si="21"/>
        <v>188.86338709677418</v>
      </c>
      <c r="GG16" s="536">
        <f t="shared" si="21"/>
        <v>203.10661930363548</v>
      </c>
      <c r="GH16" s="536">
        <f t="shared" si="21"/>
        <v>227.48338118870379</v>
      </c>
      <c r="GI16" s="536">
        <f t="shared" si="21"/>
        <v>190.25230107526883</v>
      </c>
      <c r="GJ16" s="536">
        <f t="shared" si="21"/>
        <v>188.57132616487456</v>
      </c>
      <c r="GK16" s="536">
        <f t="shared" si="21"/>
        <v>221.45574855252275</v>
      </c>
      <c r="GL16" s="536">
        <f t="shared" si="21"/>
        <v>205.8011712749616</v>
      </c>
      <c r="GM16" s="536">
        <f t="shared" si="21"/>
        <v>203.31102150537632</v>
      </c>
      <c r="GN16" s="536">
        <f t="shared" si="21"/>
        <v>160.89847670250896</v>
      </c>
      <c r="GO16" s="536">
        <f t="shared" si="21"/>
        <v>139.81295093795094</v>
      </c>
      <c r="GP16" s="536">
        <f t="shared" si="21"/>
        <v>155.04431818181817</v>
      </c>
      <c r="GQ16" s="536">
        <f t="shared" si="21"/>
        <v>118.26742424242424</v>
      </c>
      <c r="GR16" s="536">
        <f t="shared" si="21"/>
        <v>114.50666666666666</v>
      </c>
      <c r="GS16" s="536">
        <f t="shared" si="21"/>
        <v>108.11333333333333</v>
      </c>
      <c r="GT16" s="536">
        <f t="shared" si="21"/>
        <v>127.98336193745233</v>
      </c>
      <c r="GU16" s="536">
        <f t="shared" si="22"/>
        <v>136.47333333333333</v>
      </c>
      <c r="GV16" s="536">
        <f t="shared" si="22"/>
        <v>262.3</v>
      </c>
      <c r="GW16" s="536">
        <f t="shared" si="22"/>
        <v>369.09666666666664</v>
      </c>
      <c r="GX16" s="536">
        <f t="shared" si="22"/>
        <v>481.7142028985507</v>
      </c>
      <c r="GY16" s="536">
        <f t="shared" si="22"/>
        <v>449.12045454545455</v>
      </c>
      <c r="GZ16" s="536">
        <f t="shared" si="22"/>
        <v>249.72835497835499</v>
      </c>
      <c r="HA16" s="536">
        <f t="shared" si="22"/>
        <v>278.18805194805196</v>
      </c>
      <c r="HB16" s="536">
        <f t="shared" si="22"/>
        <v>343.82657867494822</v>
      </c>
      <c r="HC16" s="536">
        <f t="shared" si="22"/>
        <v>243.69461532619425</v>
      </c>
      <c r="HD16" s="536">
        <f t="shared" si="22"/>
        <v>264.24918909592822</v>
      </c>
      <c r="HE16" s="536">
        <f t="shared" si="22"/>
        <v>333.48920634920631</v>
      </c>
      <c r="HF16" s="536">
        <f t="shared" si="22"/>
        <v>307.58431818181816</v>
      </c>
      <c r="HG16" s="593">
        <f t="shared" si="22"/>
        <v>242.53929824561405</v>
      </c>
    </row>
    <row r="17" spans="1:215">
      <c r="A17" s="578" t="s">
        <v>148</v>
      </c>
      <c r="B17" s="598" t="s">
        <v>251</v>
      </c>
      <c r="C17" s="534" t="s">
        <v>2</v>
      </c>
      <c r="D17" s="535">
        <f>(D15*1.6+D16*0.9)</f>
        <v>56.145000000000003</v>
      </c>
      <c r="E17" s="536">
        <f t="shared" ref="E17:BP17" si="23">(E15*1.6+E16*0.9)</f>
        <v>56.145000000000003</v>
      </c>
      <c r="F17" s="536">
        <f t="shared" si="23"/>
        <v>56.145000000000003</v>
      </c>
      <c r="G17" s="536">
        <f t="shared" si="23"/>
        <v>56.145000000000003</v>
      </c>
      <c r="H17" s="536">
        <f t="shared" si="23"/>
        <v>56.145000000000003</v>
      </c>
      <c r="I17" s="536">
        <f t="shared" si="23"/>
        <v>56.145000000000003</v>
      </c>
      <c r="J17" s="536">
        <f t="shared" si="23"/>
        <v>56.145000000000003</v>
      </c>
      <c r="K17" s="536">
        <f t="shared" si="23"/>
        <v>56.145000000000003</v>
      </c>
      <c r="L17" s="536">
        <f t="shared" si="23"/>
        <v>56.145000000000003</v>
      </c>
      <c r="M17" s="536">
        <f t="shared" si="23"/>
        <v>56.145000000000003</v>
      </c>
      <c r="N17" s="536">
        <f t="shared" si="23"/>
        <v>56.145000000000003</v>
      </c>
      <c r="O17" s="536">
        <f t="shared" si="23"/>
        <v>56.145000000000003</v>
      </c>
      <c r="P17" s="536">
        <f t="shared" si="23"/>
        <v>60.249000000000009</v>
      </c>
      <c r="Q17" s="536">
        <f t="shared" si="23"/>
        <v>60.249000000000009</v>
      </c>
      <c r="R17" s="536">
        <f t="shared" si="23"/>
        <v>60.249000000000009</v>
      </c>
      <c r="S17" s="536">
        <f t="shared" si="23"/>
        <v>60.249000000000009</v>
      </c>
      <c r="T17" s="536">
        <f t="shared" si="23"/>
        <v>60.249000000000009</v>
      </c>
      <c r="U17" s="536">
        <f t="shared" si="23"/>
        <v>60.249000000000009</v>
      </c>
      <c r="V17" s="536">
        <f t="shared" si="23"/>
        <v>60.249000000000009</v>
      </c>
      <c r="W17" s="536">
        <f t="shared" si="23"/>
        <v>60.249000000000009</v>
      </c>
      <c r="X17" s="536">
        <f t="shared" si="23"/>
        <v>60.249000000000009</v>
      </c>
      <c r="Y17" s="536">
        <f t="shared" si="23"/>
        <v>60.249000000000009</v>
      </c>
      <c r="Z17" s="536">
        <f t="shared" si="23"/>
        <v>60.249000000000009</v>
      </c>
      <c r="AA17" s="536">
        <f t="shared" si="23"/>
        <v>60.249000000000009</v>
      </c>
      <c r="AB17" s="536">
        <f t="shared" si="23"/>
        <v>64.522999999999996</v>
      </c>
      <c r="AC17" s="536">
        <f t="shared" si="23"/>
        <v>64.522999999999996</v>
      </c>
      <c r="AD17" s="536">
        <f t="shared" si="23"/>
        <v>64.522999999999996</v>
      </c>
      <c r="AE17" s="536">
        <f t="shared" si="23"/>
        <v>64.522999999999996</v>
      </c>
      <c r="AF17" s="536">
        <f t="shared" si="23"/>
        <v>64.522999999999996</v>
      </c>
      <c r="AG17" s="536">
        <f t="shared" si="23"/>
        <v>64.522999999999996</v>
      </c>
      <c r="AH17" s="536">
        <f t="shared" si="23"/>
        <v>64.522999999999996</v>
      </c>
      <c r="AI17" s="536">
        <f t="shared" si="23"/>
        <v>64.522999999999996</v>
      </c>
      <c r="AJ17" s="536">
        <f t="shared" si="23"/>
        <v>64.522999999999996</v>
      </c>
      <c r="AK17" s="536">
        <f t="shared" si="23"/>
        <v>64.522999999999996</v>
      </c>
      <c r="AL17" s="536">
        <f t="shared" si="23"/>
        <v>64.522999999999996</v>
      </c>
      <c r="AM17" s="536">
        <f t="shared" si="23"/>
        <v>64.522999999999996</v>
      </c>
      <c r="AN17" s="536">
        <f t="shared" si="23"/>
        <v>64.727000000000004</v>
      </c>
      <c r="AO17" s="536">
        <f t="shared" si="23"/>
        <v>64.727000000000004</v>
      </c>
      <c r="AP17" s="536">
        <f t="shared" si="23"/>
        <v>64.727000000000004</v>
      </c>
      <c r="AQ17" s="536">
        <f t="shared" si="23"/>
        <v>64.727000000000004</v>
      </c>
      <c r="AR17" s="536">
        <f t="shared" si="23"/>
        <v>64.727000000000004</v>
      </c>
      <c r="AS17" s="536">
        <f t="shared" si="23"/>
        <v>64.727000000000004</v>
      </c>
      <c r="AT17" s="536">
        <f t="shared" si="23"/>
        <v>64.727000000000004</v>
      </c>
      <c r="AU17" s="536">
        <f t="shared" si="23"/>
        <v>64.727000000000004</v>
      </c>
      <c r="AV17" s="536">
        <f t="shared" si="23"/>
        <v>64.727000000000004</v>
      </c>
      <c r="AW17" s="536">
        <f t="shared" si="23"/>
        <v>64.727000000000004</v>
      </c>
      <c r="AX17" s="536">
        <f t="shared" si="23"/>
        <v>64.727000000000004</v>
      </c>
      <c r="AY17" s="536">
        <f t="shared" si="23"/>
        <v>64.727000000000004</v>
      </c>
      <c r="AZ17" s="536">
        <f t="shared" si="23"/>
        <v>77.838999999999999</v>
      </c>
      <c r="BA17" s="536">
        <f t="shared" si="23"/>
        <v>77.838999999999999</v>
      </c>
      <c r="BB17" s="536">
        <f t="shared" si="23"/>
        <v>77.838999999999999</v>
      </c>
      <c r="BC17" s="536">
        <f t="shared" si="23"/>
        <v>77.838999999999999</v>
      </c>
      <c r="BD17" s="536">
        <f t="shared" si="23"/>
        <v>77.838999999999999</v>
      </c>
      <c r="BE17" s="536">
        <f t="shared" si="23"/>
        <v>77.838999999999999</v>
      </c>
      <c r="BF17" s="536">
        <f t="shared" si="23"/>
        <v>77.838999999999999</v>
      </c>
      <c r="BG17" s="536">
        <f t="shared" si="23"/>
        <v>77.838999999999999</v>
      </c>
      <c r="BH17" s="536">
        <f t="shared" si="23"/>
        <v>77.838999999999999</v>
      </c>
      <c r="BI17" s="536">
        <f t="shared" si="23"/>
        <v>77.838999999999999</v>
      </c>
      <c r="BJ17" s="536">
        <f t="shared" si="23"/>
        <v>77.838999999999999</v>
      </c>
      <c r="BK17" s="536">
        <f t="shared" si="23"/>
        <v>77.838999999999999</v>
      </c>
      <c r="BL17" s="536">
        <f t="shared" si="23"/>
        <v>96.591000000000008</v>
      </c>
      <c r="BM17" s="536">
        <f t="shared" si="23"/>
        <v>96.591000000000008</v>
      </c>
      <c r="BN17" s="536">
        <f t="shared" si="23"/>
        <v>96.591000000000008</v>
      </c>
      <c r="BO17" s="536">
        <f t="shared" si="23"/>
        <v>157.476</v>
      </c>
      <c r="BP17" s="536">
        <f t="shared" si="23"/>
        <v>157.476</v>
      </c>
      <c r="BQ17" s="536">
        <f t="shared" ref="BQ17:EB17" si="24">(BQ15*1.6+BQ16*0.9)</f>
        <v>157.476</v>
      </c>
      <c r="BR17" s="536">
        <f t="shared" si="24"/>
        <v>157.476</v>
      </c>
      <c r="BS17" s="536">
        <f t="shared" si="24"/>
        <v>157.476</v>
      </c>
      <c r="BT17" s="536">
        <f t="shared" si="24"/>
        <v>157.476</v>
      </c>
      <c r="BU17" s="536">
        <f t="shared" si="24"/>
        <v>157.476</v>
      </c>
      <c r="BV17" s="536">
        <f t="shared" si="24"/>
        <v>157.476</v>
      </c>
      <c r="BW17" s="536">
        <f t="shared" si="24"/>
        <v>157.476</v>
      </c>
      <c r="BX17" s="536">
        <f t="shared" si="24"/>
        <v>187.94</v>
      </c>
      <c r="BY17" s="536">
        <f t="shared" si="24"/>
        <v>189.94</v>
      </c>
      <c r="BZ17" s="536">
        <f t="shared" si="24"/>
        <v>192.34</v>
      </c>
      <c r="CA17" s="536">
        <f t="shared" si="24"/>
        <v>195.26560000000001</v>
      </c>
      <c r="CB17" s="536">
        <f t="shared" si="24"/>
        <v>193.26560000000001</v>
      </c>
      <c r="CC17" s="536">
        <f t="shared" si="24"/>
        <v>193.18560000000002</v>
      </c>
      <c r="CD17" s="536">
        <f t="shared" si="24"/>
        <v>196.06560000000002</v>
      </c>
      <c r="CE17" s="536">
        <f t="shared" si="24"/>
        <v>200.8656</v>
      </c>
      <c r="CF17" s="536">
        <f t="shared" si="24"/>
        <v>199.26560000000001</v>
      </c>
      <c r="CG17" s="536">
        <f t="shared" si="24"/>
        <v>176.16559999999998</v>
      </c>
      <c r="CH17" s="536">
        <f t="shared" si="24"/>
        <v>173.6156</v>
      </c>
      <c r="CI17" s="536">
        <f t="shared" si="24"/>
        <v>178.82560000000001</v>
      </c>
      <c r="CJ17" s="536">
        <f t="shared" si="24"/>
        <v>187.46559999999999</v>
      </c>
      <c r="CK17" s="536">
        <f t="shared" si="24"/>
        <v>188.8656</v>
      </c>
      <c r="CL17" s="536">
        <f t="shared" si="24"/>
        <v>193.16559999999998</v>
      </c>
      <c r="CM17" s="536">
        <f t="shared" si="24"/>
        <v>208.601832</v>
      </c>
      <c r="CN17" s="536">
        <f t="shared" si="24"/>
        <v>215.20183200000002</v>
      </c>
      <c r="CO17" s="536">
        <f t="shared" si="24"/>
        <v>216.30183199999999</v>
      </c>
      <c r="CP17" s="536">
        <f t="shared" si="24"/>
        <v>229.54225753191491</v>
      </c>
      <c r="CQ17" s="536">
        <f t="shared" si="24"/>
        <v>246.25076817021278</v>
      </c>
      <c r="CR17" s="536">
        <f t="shared" si="24"/>
        <v>262.91034263829783</v>
      </c>
      <c r="CS17" s="536">
        <f t="shared" si="24"/>
        <v>294.28268306382984</v>
      </c>
      <c r="CT17" s="536">
        <f t="shared" si="24"/>
        <v>299.33055540425528</v>
      </c>
      <c r="CU17" s="536">
        <f t="shared" si="24"/>
        <v>304.37842774468083</v>
      </c>
      <c r="CV17" s="536">
        <f t="shared" si="24"/>
        <v>299.82523625531917</v>
      </c>
      <c r="CW17" s="536">
        <f t="shared" si="24"/>
        <v>425.76140646808511</v>
      </c>
      <c r="CX17" s="536">
        <f t="shared" si="24"/>
        <v>442.05927880851061</v>
      </c>
      <c r="CY17" s="536">
        <f t="shared" si="24"/>
        <v>537.18279606365957</v>
      </c>
      <c r="CZ17" s="536">
        <f t="shared" si="24"/>
        <v>556.15088117004257</v>
      </c>
      <c r="DA17" s="536">
        <f t="shared" si="24"/>
        <v>545.08705138280857</v>
      </c>
      <c r="DB17" s="536">
        <f t="shared" si="24"/>
        <v>555.18279606365957</v>
      </c>
      <c r="DC17" s="536">
        <f t="shared" si="24"/>
        <v>542.53385989344679</v>
      </c>
      <c r="DD17" s="536">
        <f t="shared" si="24"/>
        <v>521.5</v>
      </c>
      <c r="DE17" s="536">
        <f t="shared" si="24"/>
        <v>446.8</v>
      </c>
      <c r="DF17" s="536">
        <f t="shared" si="24"/>
        <v>313</v>
      </c>
      <c r="DG17" s="536">
        <f t="shared" si="24"/>
        <v>234.2</v>
      </c>
      <c r="DH17" s="536">
        <f t="shared" si="24"/>
        <v>239.60000000000002</v>
      </c>
      <c r="DI17" s="536">
        <f t="shared" si="24"/>
        <v>255</v>
      </c>
      <c r="DJ17" s="536">
        <f t="shared" si="24"/>
        <v>205.60000000000002</v>
      </c>
      <c r="DK17" s="536">
        <f t="shared" si="24"/>
        <v>202.4</v>
      </c>
      <c r="DL17" s="536">
        <f t="shared" si="24"/>
        <v>201.10000000000002</v>
      </c>
      <c r="DM17" s="536">
        <f t="shared" si="24"/>
        <v>217.10000000000002</v>
      </c>
      <c r="DN17" s="536">
        <f t="shared" si="24"/>
        <v>250.8</v>
      </c>
      <c r="DO17" s="536">
        <f t="shared" si="24"/>
        <v>314.89999999999998</v>
      </c>
      <c r="DP17" s="536">
        <f t="shared" si="24"/>
        <v>273</v>
      </c>
      <c r="DQ17" s="536">
        <f t="shared" si="24"/>
        <v>285.8</v>
      </c>
      <c r="DR17" s="536">
        <f t="shared" si="24"/>
        <v>302.10000000000002</v>
      </c>
      <c r="DS17" s="536">
        <f t="shared" si="24"/>
        <v>311.39999999999998</v>
      </c>
      <c r="DT17" s="536">
        <f t="shared" si="24"/>
        <v>384.5</v>
      </c>
      <c r="DU17" s="536">
        <f t="shared" si="24"/>
        <v>391.6</v>
      </c>
      <c r="DV17" s="536">
        <f t="shared" si="24"/>
        <v>412.4</v>
      </c>
      <c r="DW17" s="536">
        <f t="shared" si="24"/>
        <v>506.6</v>
      </c>
      <c r="DX17" s="536">
        <f t="shared" si="24"/>
        <v>477.1</v>
      </c>
      <c r="DY17" s="536">
        <f t="shared" si="24"/>
        <v>429.4</v>
      </c>
      <c r="DZ17" s="536">
        <f t="shared" si="24"/>
        <v>372.70000000000005</v>
      </c>
      <c r="EA17" s="536">
        <f t="shared" si="24"/>
        <v>399.8</v>
      </c>
      <c r="EB17" s="536">
        <f t="shared" si="24"/>
        <v>408.20000000000005</v>
      </c>
      <c r="EC17" s="536">
        <f t="shared" ref="EC17:FY17" si="25">(EC15*1.6+EC16*0.9)</f>
        <v>436.4</v>
      </c>
      <c r="ED17" s="536">
        <f t="shared" si="25"/>
        <v>444.4</v>
      </c>
      <c r="EE17" s="536">
        <f t="shared" si="25"/>
        <v>460.1</v>
      </c>
      <c r="EF17" s="536">
        <f t="shared" si="25"/>
        <v>582.20000000000005</v>
      </c>
      <c r="EG17" s="536">
        <f t="shared" si="25"/>
        <v>588.5</v>
      </c>
      <c r="EH17" s="536">
        <f t="shared" si="25"/>
        <v>565.79999999999995</v>
      </c>
      <c r="EI17" s="536">
        <f t="shared" si="25"/>
        <v>580.5</v>
      </c>
      <c r="EJ17" s="536">
        <f t="shared" si="25"/>
        <v>562.20000000000005</v>
      </c>
      <c r="EK17" s="536">
        <f t="shared" si="25"/>
        <v>543.29999999999995</v>
      </c>
      <c r="EL17" s="536">
        <f t="shared" si="25"/>
        <v>551.29999999999995</v>
      </c>
      <c r="EM17" s="536">
        <f t="shared" si="25"/>
        <v>546.79999999999995</v>
      </c>
      <c r="EN17" s="536">
        <f t="shared" si="25"/>
        <v>538.70000000000005</v>
      </c>
      <c r="EO17" s="536">
        <f t="shared" si="25"/>
        <v>482</v>
      </c>
      <c r="EP17" s="536">
        <f t="shared" si="25"/>
        <v>429.1</v>
      </c>
      <c r="EQ17" s="536">
        <f t="shared" si="25"/>
        <v>413.20000000000005</v>
      </c>
      <c r="ER17" s="536">
        <f t="shared" si="25"/>
        <v>414.70000000000005</v>
      </c>
      <c r="ES17" s="536">
        <f t="shared" si="25"/>
        <v>417.5</v>
      </c>
      <c r="ET17" s="536">
        <f t="shared" si="25"/>
        <v>408.20000000000005</v>
      </c>
      <c r="EU17" s="536">
        <f t="shared" si="25"/>
        <v>428.16666666666663</v>
      </c>
      <c r="EV17" s="536">
        <f t="shared" si="25"/>
        <v>428.93333333333339</v>
      </c>
      <c r="EW17" s="536">
        <f t="shared" si="25"/>
        <v>412.35</v>
      </c>
      <c r="EX17" s="536">
        <f t="shared" si="25"/>
        <v>405.93333333333339</v>
      </c>
      <c r="EY17" s="536">
        <f t="shared" si="25"/>
        <v>340.76666666666671</v>
      </c>
      <c r="EZ17" s="536">
        <f t="shared" si="25"/>
        <v>281.60000000000002</v>
      </c>
      <c r="FA17" s="536">
        <f t="shared" si="25"/>
        <v>294.5333333333333</v>
      </c>
      <c r="FB17" s="536">
        <f t="shared" si="25"/>
        <v>326.5</v>
      </c>
      <c r="FC17" s="536">
        <f t="shared" si="25"/>
        <v>324.76666666666671</v>
      </c>
      <c r="FD17" s="536">
        <f t="shared" si="25"/>
        <v>400.06666666666666</v>
      </c>
      <c r="FE17" s="536">
        <f t="shared" si="25"/>
        <v>403.5</v>
      </c>
      <c r="FF17" s="536">
        <f t="shared" si="25"/>
        <v>374.4</v>
      </c>
      <c r="FG17" s="536">
        <f t="shared" si="25"/>
        <v>351.70000000000005</v>
      </c>
      <c r="FH17" s="536">
        <f t="shared" si="25"/>
        <v>337.06666666666666</v>
      </c>
      <c r="FI17" s="536">
        <f t="shared" si="25"/>
        <v>310.39999999999998</v>
      </c>
      <c r="FJ17" s="536">
        <f t="shared" si="25"/>
        <v>324.18</v>
      </c>
      <c r="FK17" s="536">
        <f t="shared" si="25"/>
        <v>350.36</v>
      </c>
      <c r="FL17" s="536">
        <f t="shared" si="25"/>
        <v>352.84800000000001</v>
      </c>
      <c r="FM17" s="536">
        <f t="shared" si="25"/>
        <v>344.98</v>
      </c>
      <c r="FN17" s="536">
        <f t="shared" si="25"/>
        <v>347.85199999999998</v>
      </c>
      <c r="FO17" s="536">
        <f t="shared" si="25"/>
        <v>339.99</v>
      </c>
      <c r="FP17" s="536">
        <f t="shared" si="25"/>
        <v>323.93700000000001</v>
      </c>
      <c r="FQ17" s="536">
        <f t="shared" si="25"/>
        <v>308.50400000000002</v>
      </c>
      <c r="FR17" s="537">
        <f t="shared" si="25"/>
        <v>282.19400000000002</v>
      </c>
      <c r="FS17" s="538">
        <f t="shared" si="25"/>
        <v>268.25700000000006</v>
      </c>
      <c r="FT17" s="536">
        <f t="shared" si="25"/>
        <v>247.01930666666669</v>
      </c>
      <c r="FU17" s="536">
        <f t="shared" si="25"/>
        <v>220.83328</v>
      </c>
      <c r="FV17" s="536">
        <f t="shared" si="25"/>
        <v>198.13723713323714</v>
      </c>
      <c r="FW17" s="536">
        <f t="shared" si="25"/>
        <v>174.27166666666668</v>
      </c>
      <c r="FX17" s="536">
        <f t="shared" si="25"/>
        <v>163.99966666666666</v>
      </c>
      <c r="FY17" s="536">
        <f t="shared" si="25"/>
        <v>144.25040860215057</v>
      </c>
      <c r="FZ17" s="536">
        <f t="shared" ref="FZ17:GT17" si="26">(FZ15*1.6+FZ16*0.9)</f>
        <v>147.56518724508715</v>
      </c>
      <c r="GA17" s="536">
        <f t="shared" si="26"/>
        <v>170.98755913978493</v>
      </c>
      <c r="GB17" s="536">
        <f t="shared" si="26"/>
        <v>212.41791039426522</v>
      </c>
      <c r="GC17" s="536">
        <f t="shared" si="26"/>
        <v>352.09204659498209</v>
      </c>
      <c r="GD17" s="536">
        <f t="shared" si="26"/>
        <v>288.32023041474656</v>
      </c>
      <c r="GE17" s="536">
        <f t="shared" si="26"/>
        <v>276.13120306513412</v>
      </c>
      <c r="GF17" s="536">
        <f t="shared" si="26"/>
        <v>283.65240322580644</v>
      </c>
      <c r="GG17" s="536">
        <f t="shared" si="26"/>
        <v>287.24607923707117</v>
      </c>
      <c r="GH17" s="536">
        <f t="shared" si="26"/>
        <v>323.29310758596239</v>
      </c>
      <c r="GI17" s="536">
        <f t="shared" si="26"/>
        <v>275.48780215053768</v>
      </c>
      <c r="GJ17" s="536">
        <f t="shared" si="26"/>
        <v>276.47680286738353</v>
      </c>
      <c r="GK17" s="536">
        <f t="shared" si="26"/>
        <v>313.98076867934935</v>
      </c>
      <c r="GL17" s="536">
        <f t="shared" si="26"/>
        <v>317.70075921658986</v>
      </c>
      <c r="GM17" s="536">
        <f t="shared" si="26"/>
        <v>343.33667921146957</v>
      </c>
      <c r="GN17" s="536">
        <f t="shared" si="26"/>
        <v>306.58775448028678</v>
      </c>
      <c r="GO17" s="536">
        <f t="shared" si="26"/>
        <v>267.34856405671627</v>
      </c>
      <c r="GP17" s="536">
        <f t="shared" si="26"/>
        <v>282.76594696969698</v>
      </c>
      <c r="GQ17" s="536">
        <f t="shared" si="26"/>
        <v>254.97268181818183</v>
      </c>
      <c r="GR17" s="536">
        <f t="shared" si="26"/>
        <v>291.63200000000001</v>
      </c>
      <c r="GS17" s="536">
        <f t="shared" si="26"/>
        <v>309.71799999999996</v>
      </c>
      <c r="GT17" s="536">
        <f t="shared" si="26"/>
        <v>381.55196777269259</v>
      </c>
      <c r="GU17" s="536">
        <f t="shared" ref="GU17:HG17" si="27">(GU15*1.6+GU16*0.9)</f>
        <v>442.6813227513228</v>
      </c>
      <c r="GV17" s="536">
        <f t="shared" si="27"/>
        <v>497.33724994303941</v>
      </c>
      <c r="GW17" s="536">
        <f t="shared" si="27"/>
        <v>508.74995783926215</v>
      </c>
      <c r="GX17" s="536">
        <f t="shared" si="27"/>
        <v>658.76412146307803</v>
      </c>
      <c r="GY17" s="536">
        <f t="shared" si="27"/>
        <v>625.28962121212123</v>
      </c>
      <c r="GZ17" s="536">
        <f t="shared" si="27"/>
        <v>389.65133502729157</v>
      </c>
      <c r="HA17" s="536">
        <f t="shared" si="27"/>
        <v>408.31025685425686</v>
      </c>
      <c r="HB17" s="536">
        <f t="shared" si="27"/>
        <v>509.84589182194622</v>
      </c>
      <c r="HC17" s="536">
        <f t="shared" si="27"/>
        <v>397.34099430394167</v>
      </c>
      <c r="HD17" s="536">
        <f t="shared" si="27"/>
        <v>420.46557039337472</v>
      </c>
      <c r="HE17" s="536">
        <f t="shared" si="27"/>
        <v>505.86748917748923</v>
      </c>
      <c r="HF17" s="536">
        <f t="shared" si="27"/>
        <v>473.92964393939394</v>
      </c>
      <c r="HG17" s="593">
        <f t="shared" si="27"/>
        <v>396.92095739348372</v>
      </c>
    </row>
    <row r="18" spans="1:215">
      <c r="A18" s="578" t="s">
        <v>173</v>
      </c>
      <c r="B18" s="598" t="s">
        <v>251</v>
      </c>
      <c r="C18" s="541" t="s">
        <v>2</v>
      </c>
      <c r="D18" s="542">
        <f>D19-D17</f>
        <v>233.85499999999999</v>
      </c>
      <c r="E18" s="543">
        <f t="shared" ref="E18:BP18" si="28">E19-E17</f>
        <v>233.85499999999999</v>
      </c>
      <c r="F18" s="543">
        <f t="shared" si="28"/>
        <v>233.85499999999999</v>
      </c>
      <c r="G18" s="543">
        <f t="shared" si="28"/>
        <v>253.85499999999999</v>
      </c>
      <c r="H18" s="543">
        <f t="shared" si="28"/>
        <v>263.85500000000002</v>
      </c>
      <c r="I18" s="543">
        <f t="shared" si="28"/>
        <v>263.85500000000002</v>
      </c>
      <c r="J18" s="543">
        <f t="shared" si="28"/>
        <v>263.85500000000002</v>
      </c>
      <c r="K18" s="543">
        <f t="shared" si="28"/>
        <v>263.85500000000002</v>
      </c>
      <c r="L18" s="543">
        <f t="shared" si="28"/>
        <v>243.85499999999999</v>
      </c>
      <c r="M18" s="543">
        <f t="shared" si="28"/>
        <v>223.85499999999999</v>
      </c>
      <c r="N18" s="543">
        <f t="shared" si="28"/>
        <v>223.85499999999999</v>
      </c>
      <c r="O18" s="543">
        <f t="shared" si="28"/>
        <v>213.85499999999999</v>
      </c>
      <c r="P18" s="543">
        <f t="shared" si="28"/>
        <v>149.75099999999998</v>
      </c>
      <c r="Q18" s="543">
        <f t="shared" si="28"/>
        <v>169.75099999999998</v>
      </c>
      <c r="R18" s="543">
        <f t="shared" si="28"/>
        <v>174.75099999999998</v>
      </c>
      <c r="S18" s="543">
        <f t="shared" si="28"/>
        <v>169.75099999999998</v>
      </c>
      <c r="T18" s="543">
        <f t="shared" si="28"/>
        <v>169.75099999999998</v>
      </c>
      <c r="U18" s="543">
        <f t="shared" si="28"/>
        <v>159.75099999999998</v>
      </c>
      <c r="V18" s="543">
        <f t="shared" si="28"/>
        <v>159.75099999999998</v>
      </c>
      <c r="W18" s="543">
        <f t="shared" si="28"/>
        <v>149.75099999999998</v>
      </c>
      <c r="X18" s="543">
        <f t="shared" si="28"/>
        <v>149.75099999999998</v>
      </c>
      <c r="Y18" s="543">
        <f t="shared" si="28"/>
        <v>149.75099999999998</v>
      </c>
      <c r="Z18" s="543">
        <f t="shared" si="28"/>
        <v>139.75099999999998</v>
      </c>
      <c r="AA18" s="543">
        <f t="shared" si="28"/>
        <v>139.75099999999998</v>
      </c>
      <c r="AB18" s="543">
        <f t="shared" si="28"/>
        <v>135.477</v>
      </c>
      <c r="AC18" s="543">
        <f t="shared" si="28"/>
        <v>135.477</v>
      </c>
      <c r="AD18" s="543">
        <f t="shared" si="28"/>
        <v>135.477</v>
      </c>
      <c r="AE18" s="543">
        <f t="shared" si="28"/>
        <v>135.477</v>
      </c>
      <c r="AF18" s="543">
        <f t="shared" si="28"/>
        <v>165.477</v>
      </c>
      <c r="AG18" s="543">
        <f t="shared" si="28"/>
        <v>165.477</v>
      </c>
      <c r="AH18" s="543">
        <f t="shared" si="28"/>
        <v>185.477</v>
      </c>
      <c r="AI18" s="543">
        <f t="shared" si="28"/>
        <v>185.477</v>
      </c>
      <c r="AJ18" s="543">
        <f t="shared" si="28"/>
        <v>215.477</v>
      </c>
      <c r="AK18" s="543">
        <f t="shared" si="28"/>
        <v>215.477</v>
      </c>
      <c r="AL18" s="543">
        <f t="shared" si="28"/>
        <v>215.477</v>
      </c>
      <c r="AM18" s="543">
        <f t="shared" si="28"/>
        <v>215.477</v>
      </c>
      <c r="AN18" s="543">
        <f t="shared" si="28"/>
        <v>215.273</v>
      </c>
      <c r="AO18" s="543">
        <f t="shared" si="28"/>
        <v>255.273</v>
      </c>
      <c r="AP18" s="543">
        <f t="shared" si="28"/>
        <v>255.273</v>
      </c>
      <c r="AQ18" s="543">
        <f t="shared" si="28"/>
        <v>255.273</v>
      </c>
      <c r="AR18" s="543">
        <f t="shared" si="28"/>
        <v>255.273</v>
      </c>
      <c r="AS18" s="543">
        <f t="shared" si="28"/>
        <v>255.273</v>
      </c>
      <c r="AT18" s="543">
        <f t="shared" si="28"/>
        <v>255.273</v>
      </c>
      <c r="AU18" s="543">
        <f t="shared" si="28"/>
        <v>255.273</v>
      </c>
      <c r="AV18" s="543">
        <f t="shared" si="28"/>
        <v>265.27300000000002</v>
      </c>
      <c r="AW18" s="543">
        <f t="shared" si="28"/>
        <v>265.27300000000002</v>
      </c>
      <c r="AX18" s="543">
        <f t="shared" si="28"/>
        <v>265.27300000000002</v>
      </c>
      <c r="AY18" s="543">
        <f t="shared" si="28"/>
        <v>265.27300000000002</v>
      </c>
      <c r="AZ18" s="543">
        <f t="shared" si="28"/>
        <v>262.161</v>
      </c>
      <c r="BA18" s="543">
        <f t="shared" si="28"/>
        <v>267.161</v>
      </c>
      <c r="BB18" s="543">
        <f t="shared" si="28"/>
        <v>372.161</v>
      </c>
      <c r="BC18" s="543">
        <f t="shared" si="28"/>
        <v>422.161</v>
      </c>
      <c r="BD18" s="543">
        <f t="shared" si="28"/>
        <v>422.161</v>
      </c>
      <c r="BE18" s="543">
        <f t="shared" si="28"/>
        <v>422.161</v>
      </c>
      <c r="BF18" s="543">
        <f t="shared" si="28"/>
        <v>472.161</v>
      </c>
      <c r="BG18" s="543">
        <f t="shared" si="28"/>
        <v>472.161</v>
      </c>
      <c r="BH18" s="543">
        <f t="shared" si="28"/>
        <v>472.161</v>
      </c>
      <c r="BI18" s="543">
        <f t="shared" si="28"/>
        <v>472.161</v>
      </c>
      <c r="BJ18" s="543">
        <f t="shared" si="28"/>
        <v>472.161</v>
      </c>
      <c r="BK18" s="543">
        <f t="shared" si="28"/>
        <v>472.161</v>
      </c>
      <c r="BL18" s="543">
        <f t="shared" si="28"/>
        <v>453.40899999999999</v>
      </c>
      <c r="BM18" s="543">
        <f t="shared" si="28"/>
        <v>453.40899999999999</v>
      </c>
      <c r="BN18" s="543">
        <f t="shared" si="28"/>
        <v>503.40899999999999</v>
      </c>
      <c r="BO18" s="543">
        <f t="shared" si="28"/>
        <v>492.524</v>
      </c>
      <c r="BP18" s="543">
        <f t="shared" si="28"/>
        <v>492.524</v>
      </c>
      <c r="BQ18" s="543">
        <f t="shared" ref="BQ18:EB18" si="29">BQ19-BQ17</f>
        <v>462.524</v>
      </c>
      <c r="BR18" s="543">
        <f t="shared" si="29"/>
        <v>452.524</v>
      </c>
      <c r="BS18" s="543">
        <f t="shared" si="29"/>
        <v>442.524</v>
      </c>
      <c r="BT18" s="543">
        <f t="shared" si="29"/>
        <v>442.524</v>
      </c>
      <c r="BU18" s="543">
        <f t="shared" si="29"/>
        <v>422.524</v>
      </c>
      <c r="BV18" s="543">
        <f t="shared" si="29"/>
        <v>372.524</v>
      </c>
      <c r="BW18" s="543">
        <f t="shared" si="29"/>
        <v>342.524</v>
      </c>
      <c r="BX18" s="543">
        <f t="shared" si="29"/>
        <v>292.06</v>
      </c>
      <c r="BY18" s="543">
        <f t="shared" si="29"/>
        <v>290.06</v>
      </c>
      <c r="BZ18" s="543">
        <f t="shared" si="29"/>
        <v>297.65999999999997</v>
      </c>
      <c r="CA18" s="543">
        <f t="shared" si="29"/>
        <v>264.73439999999999</v>
      </c>
      <c r="CB18" s="543">
        <f t="shared" si="29"/>
        <v>296.73439999999999</v>
      </c>
      <c r="CC18" s="543">
        <f t="shared" si="29"/>
        <v>316.81439999999998</v>
      </c>
      <c r="CD18" s="543">
        <f t="shared" si="29"/>
        <v>343.93439999999998</v>
      </c>
      <c r="CE18" s="543">
        <f t="shared" si="29"/>
        <v>339.13440000000003</v>
      </c>
      <c r="CF18" s="543">
        <f t="shared" si="29"/>
        <v>340.73439999999999</v>
      </c>
      <c r="CG18" s="543">
        <f t="shared" si="29"/>
        <v>343.83440000000002</v>
      </c>
      <c r="CH18" s="543">
        <f t="shared" si="29"/>
        <v>346.38440000000003</v>
      </c>
      <c r="CI18" s="543">
        <f t="shared" si="29"/>
        <v>341.17439999999999</v>
      </c>
      <c r="CJ18" s="543">
        <f t="shared" si="29"/>
        <v>312.53440000000001</v>
      </c>
      <c r="CK18" s="543">
        <f t="shared" si="29"/>
        <v>321.13440000000003</v>
      </c>
      <c r="CL18" s="543">
        <f t="shared" si="29"/>
        <v>336.83440000000002</v>
      </c>
      <c r="CM18" s="543">
        <f t="shared" si="29"/>
        <v>321.398168</v>
      </c>
      <c r="CN18" s="543">
        <f t="shared" si="29"/>
        <v>324.79816799999998</v>
      </c>
      <c r="CO18" s="543">
        <f t="shared" si="29"/>
        <v>323.69816800000001</v>
      </c>
      <c r="CP18" s="543">
        <f t="shared" si="29"/>
        <v>320.45774246808509</v>
      </c>
      <c r="CQ18" s="543">
        <f t="shared" si="29"/>
        <v>303.74923182978722</v>
      </c>
      <c r="CR18" s="543">
        <f t="shared" si="29"/>
        <v>287.08965736170217</v>
      </c>
      <c r="CS18" s="543">
        <f t="shared" si="29"/>
        <v>255.71731693617016</v>
      </c>
      <c r="CT18" s="543">
        <f t="shared" si="29"/>
        <v>260.66944459574472</v>
      </c>
      <c r="CU18" s="543">
        <f t="shared" si="29"/>
        <v>265.62157225531917</v>
      </c>
      <c r="CV18" s="543">
        <f t="shared" si="29"/>
        <v>300.17476374468083</v>
      </c>
      <c r="CW18" s="543">
        <f t="shared" si="29"/>
        <v>274.23859353191489</v>
      </c>
      <c r="CX18" s="543">
        <f t="shared" si="29"/>
        <v>307.94072119148939</v>
      </c>
      <c r="CY18" s="543">
        <f t="shared" si="29"/>
        <v>292.81720393634043</v>
      </c>
      <c r="CZ18" s="543">
        <f t="shared" si="29"/>
        <v>293.84911882995743</v>
      </c>
      <c r="DA18" s="543">
        <f t="shared" si="29"/>
        <v>384.91294861719143</v>
      </c>
      <c r="DB18" s="543">
        <f t="shared" si="29"/>
        <v>424.81720393634043</v>
      </c>
      <c r="DC18" s="543">
        <f t="shared" si="29"/>
        <v>507.46614010655321</v>
      </c>
      <c r="DD18" s="543">
        <f t="shared" si="29"/>
        <v>528.5</v>
      </c>
      <c r="DE18" s="543">
        <f t="shared" si="29"/>
        <v>583.20000000000005</v>
      </c>
      <c r="DF18" s="543">
        <f t="shared" si="29"/>
        <v>717</v>
      </c>
      <c r="DG18" s="543">
        <f t="shared" si="29"/>
        <v>665.8</v>
      </c>
      <c r="DH18" s="543">
        <f t="shared" si="29"/>
        <v>560.4</v>
      </c>
      <c r="DI18" s="543">
        <f t="shared" si="29"/>
        <v>445</v>
      </c>
      <c r="DJ18" s="543">
        <f t="shared" si="29"/>
        <v>374.4</v>
      </c>
      <c r="DK18" s="543">
        <f t="shared" si="29"/>
        <v>327.60000000000002</v>
      </c>
      <c r="DL18" s="543">
        <f t="shared" si="29"/>
        <v>248.89999999999998</v>
      </c>
      <c r="DM18" s="543">
        <f t="shared" si="29"/>
        <v>242.89999999999998</v>
      </c>
      <c r="DN18" s="543">
        <f t="shared" si="29"/>
        <v>229.2</v>
      </c>
      <c r="DO18" s="543">
        <f t="shared" si="29"/>
        <v>185.10000000000002</v>
      </c>
      <c r="DP18" s="543">
        <f t="shared" si="29"/>
        <v>287</v>
      </c>
      <c r="DQ18" s="543">
        <f t="shared" si="29"/>
        <v>274.2</v>
      </c>
      <c r="DR18" s="543">
        <f t="shared" si="29"/>
        <v>247.89999999999998</v>
      </c>
      <c r="DS18" s="543">
        <f t="shared" si="29"/>
        <v>248.60000000000002</v>
      </c>
      <c r="DT18" s="543">
        <f t="shared" si="29"/>
        <v>195.5</v>
      </c>
      <c r="DU18" s="543">
        <f t="shared" si="29"/>
        <v>188.39999999999998</v>
      </c>
      <c r="DV18" s="543">
        <f t="shared" si="29"/>
        <v>237.60000000000002</v>
      </c>
      <c r="DW18" s="543">
        <f t="shared" si="29"/>
        <v>173.39999999999998</v>
      </c>
      <c r="DX18" s="543">
        <f t="shared" si="29"/>
        <v>282.89999999999998</v>
      </c>
      <c r="DY18" s="543">
        <f t="shared" si="29"/>
        <v>330.6</v>
      </c>
      <c r="DZ18" s="543">
        <f t="shared" si="29"/>
        <v>347.29999999999995</v>
      </c>
      <c r="EA18" s="543">
        <f t="shared" si="29"/>
        <v>300.2</v>
      </c>
      <c r="EB18" s="543">
        <f t="shared" si="29"/>
        <v>266.79999999999995</v>
      </c>
      <c r="EC18" s="543">
        <f t="shared" ref="EC18:FY18" si="30">EC19-EC17</f>
        <v>243.60000000000002</v>
      </c>
      <c r="ED18" s="543">
        <f t="shared" si="30"/>
        <v>225.60000000000002</v>
      </c>
      <c r="EE18" s="543">
        <f t="shared" si="30"/>
        <v>179.89999999999998</v>
      </c>
      <c r="EF18" s="543">
        <f t="shared" si="30"/>
        <v>67.799999999999955</v>
      </c>
      <c r="EG18" s="543">
        <f t="shared" si="30"/>
        <v>181.5</v>
      </c>
      <c r="EH18" s="543">
        <f t="shared" si="30"/>
        <v>224.20000000000005</v>
      </c>
      <c r="EI18" s="543">
        <f t="shared" si="30"/>
        <v>209.5</v>
      </c>
      <c r="EJ18" s="543">
        <f t="shared" si="30"/>
        <v>277.79999999999995</v>
      </c>
      <c r="EK18" s="543">
        <f t="shared" si="30"/>
        <v>256.70000000000005</v>
      </c>
      <c r="EL18" s="543">
        <f t="shared" si="30"/>
        <v>198.70000000000005</v>
      </c>
      <c r="EM18" s="543">
        <f t="shared" si="30"/>
        <v>223.20000000000005</v>
      </c>
      <c r="EN18" s="543">
        <f t="shared" si="30"/>
        <v>231.29999999999995</v>
      </c>
      <c r="EO18" s="543">
        <f t="shared" si="30"/>
        <v>278</v>
      </c>
      <c r="EP18" s="543">
        <f t="shared" si="30"/>
        <v>260.89999999999998</v>
      </c>
      <c r="EQ18" s="543">
        <f t="shared" si="30"/>
        <v>206.79999999999995</v>
      </c>
      <c r="ER18" s="543">
        <f t="shared" si="30"/>
        <v>210.29999999999995</v>
      </c>
      <c r="ES18" s="543">
        <f t="shared" si="30"/>
        <v>232.5</v>
      </c>
      <c r="ET18" s="543">
        <f t="shared" si="30"/>
        <v>251.79999999999995</v>
      </c>
      <c r="EU18" s="543">
        <f t="shared" si="30"/>
        <v>256.83333333333337</v>
      </c>
      <c r="EV18" s="543">
        <f t="shared" si="30"/>
        <v>251.06666666666661</v>
      </c>
      <c r="EW18" s="543">
        <f t="shared" si="30"/>
        <v>207.64999999999998</v>
      </c>
      <c r="EX18" s="543">
        <f t="shared" si="30"/>
        <v>199.06666666666661</v>
      </c>
      <c r="EY18" s="543">
        <f t="shared" si="30"/>
        <v>239.23333333333329</v>
      </c>
      <c r="EZ18" s="543">
        <f t="shared" si="30"/>
        <v>288.39999999999998</v>
      </c>
      <c r="FA18" s="543">
        <f t="shared" si="30"/>
        <v>295.4666666666667</v>
      </c>
      <c r="FB18" s="543">
        <f t="shared" si="30"/>
        <v>263.5</v>
      </c>
      <c r="FC18" s="543">
        <f t="shared" si="30"/>
        <v>220.23333333333329</v>
      </c>
      <c r="FD18" s="543">
        <f t="shared" si="30"/>
        <v>174.93333333333334</v>
      </c>
      <c r="FE18" s="543">
        <f t="shared" si="30"/>
        <v>231.5</v>
      </c>
      <c r="FF18" s="543">
        <f t="shared" si="30"/>
        <v>265.60000000000002</v>
      </c>
      <c r="FG18" s="543">
        <f t="shared" si="30"/>
        <v>258.29999999999995</v>
      </c>
      <c r="FH18" s="543">
        <f t="shared" si="30"/>
        <v>222.93333333333334</v>
      </c>
      <c r="FI18" s="543">
        <f t="shared" si="30"/>
        <v>229.60000000000002</v>
      </c>
      <c r="FJ18" s="543">
        <f t="shared" si="30"/>
        <v>205.82</v>
      </c>
      <c r="FK18" s="543">
        <f t="shared" si="30"/>
        <v>199.64</v>
      </c>
      <c r="FL18" s="543">
        <f t="shared" si="30"/>
        <v>212.15199999999999</v>
      </c>
      <c r="FM18" s="543">
        <f t="shared" si="30"/>
        <v>215.01999999999998</v>
      </c>
      <c r="FN18" s="543">
        <f t="shared" si="30"/>
        <v>222.14800000000002</v>
      </c>
      <c r="FO18" s="543">
        <f t="shared" si="30"/>
        <v>240.01</v>
      </c>
      <c r="FP18" s="543">
        <f t="shared" si="30"/>
        <v>261.06299999999999</v>
      </c>
      <c r="FQ18" s="543">
        <f t="shared" si="30"/>
        <v>291.49599999999998</v>
      </c>
      <c r="FR18" s="544">
        <f t="shared" si="30"/>
        <v>297.80599999999998</v>
      </c>
      <c r="FS18" s="545">
        <f t="shared" si="30"/>
        <v>308.40966666666657</v>
      </c>
      <c r="FT18" s="543">
        <f t="shared" si="30"/>
        <v>311.31402666666668</v>
      </c>
      <c r="FU18" s="543">
        <f t="shared" si="30"/>
        <v>284.16672</v>
      </c>
      <c r="FV18" s="543">
        <f t="shared" si="30"/>
        <v>251.86276286676286</v>
      </c>
      <c r="FW18" s="543">
        <f t="shared" si="30"/>
        <v>219.06166666666664</v>
      </c>
      <c r="FX18" s="543">
        <f t="shared" si="30"/>
        <v>181.00033333333334</v>
      </c>
      <c r="FY18" s="543">
        <f t="shared" si="30"/>
        <v>157.41625806451611</v>
      </c>
      <c r="FZ18" s="543">
        <f t="shared" ref="FZ18:GT18" si="31">FZ19-FZ17</f>
        <v>167.43481275491285</v>
      </c>
      <c r="GA18" s="543">
        <f t="shared" si="31"/>
        <v>239.34577419354838</v>
      </c>
      <c r="GB18" s="543">
        <f t="shared" si="31"/>
        <v>223.24875627240147</v>
      </c>
      <c r="GC18" s="543">
        <f t="shared" si="31"/>
        <v>130.24128673835122</v>
      </c>
      <c r="GD18" s="543">
        <f t="shared" si="31"/>
        <v>253.34643625192007</v>
      </c>
      <c r="GE18" s="543">
        <f t="shared" si="31"/>
        <v>242.20213026819926</v>
      </c>
      <c r="GF18" s="543">
        <f t="shared" si="31"/>
        <v>279.68093010752693</v>
      </c>
      <c r="GG18" s="543">
        <f t="shared" si="31"/>
        <v>317.75392076292883</v>
      </c>
      <c r="GH18" s="543">
        <f t="shared" si="31"/>
        <v>300.04022574737098</v>
      </c>
      <c r="GI18" s="543">
        <f t="shared" si="31"/>
        <v>366.8455311827957</v>
      </c>
      <c r="GJ18" s="543">
        <f t="shared" si="31"/>
        <v>356.85653046594985</v>
      </c>
      <c r="GK18" s="543">
        <f t="shared" si="31"/>
        <v>287.68589798731728</v>
      </c>
      <c r="GL18" s="543">
        <f t="shared" si="31"/>
        <v>243.96590745007677</v>
      </c>
      <c r="GM18" s="543">
        <f t="shared" si="31"/>
        <v>218.32998745519706</v>
      </c>
      <c r="GN18" s="543">
        <f t="shared" si="31"/>
        <v>206.7455788530466</v>
      </c>
      <c r="GO18" s="543">
        <f t="shared" si="31"/>
        <v>195.98476927661704</v>
      </c>
      <c r="GP18" s="543">
        <f t="shared" si="31"/>
        <v>207.23405303030302</v>
      </c>
      <c r="GQ18" s="543">
        <f t="shared" si="31"/>
        <v>161.69398484848486</v>
      </c>
      <c r="GR18" s="543">
        <f t="shared" si="31"/>
        <v>188.36799999999999</v>
      </c>
      <c r="GS18" s="543">
        <f t="shared" si="31"/>
        <v>250.28200000000004</v>
      </c>
      <c r="GT18" s="543">
        <f t="shared" si="31"/>
        <v>408.44803222730741</v>
      </c>
      <c r="GU18" s="543">
        <f t="shared" ref="GU18:HG18" si="32">GU19-GU17</f>
        <v>583.98534391534395</v>
      </c>
      <c r="GV18" s="543">
        <f t="shared" si="32"/>
        <v>539.32941672362733</v>
      </c>
      <c r="GW18" s="543">
        <f t="shared" si="32"/>
        <v>389.58337549407122</v>
      </c>
      <c r="GX18" s="543">
        <f t="shared" si="32"/>
        <v>191.23587853692197</v>
      </c>
      <c r="GY18" s="543">
        <f t="shared" si="32"/>
        <v>301.3770454545454</v>
      </c>
      <c r="GZ18" s="543">
        <f t="shared" si="32"/>
        <v>240.34866497270843</v>
      </c>
      <c r="HA18" s="543">
        <f t="shared" si="32"/>
        <v>186.68974314574314</v>
      </c>
      <c r="HB18" s="543">
        <f t="shared" si="32"/>
        <v>170.15410817805378</v>
      </c>
      <c r="HC18" s="543">
        <f t="shared" si="32"/>
        <v>237.65900569605833</v>
      </c>
      <c r="HD18" s="543">
        <f t="shared" si="32"/>
        <v>166.20109627329191</v>
      </c>
      <c r="HE18" s="543">
        <f t="shared" si="32"/>
        <v>64.132510822510767</v>
      </c>
      <c r="HF18" s="543">
        <f t="shared" si="32"/>
        <v>127.73702272727269</v>
      </c>
      <c r="HG18" s="594">
        <f t="shared" si="32"/>
        <v>159.74570927318291</v>
      </c>
    </row>
    <row r="19" spans="1:215">
      <c r="A19" s="497" t="s">
        <v>253</v>
      </c>
      <c r="B19" s="599" t="s">
        <v>204</v>
      </c>
      <c r="C19" s="522" t="s">
        <v>2</v>
      </c>
      <c r="D19" s="353">
        <v>290</v>
      </c>
      <c r="E19" s="57">
        <v>290</v>
      </c>
      <c r="F19" s="57">
        <v>290</v>
      </c>
      <c r="G19" s="57">
        <v>310</v>
      </c>
      <c r="H19" s="57">
        <v>320</v>
      </c>
      <c r="I19" s="57">
        <v>320</v>
      </c>
      <c r="J19" s="57">
        <v>320</v>
      </c>
      <c r="K19" s="57">
        <v>320</v>
      </c>
      <c r="L19" s="57">
        <v>300</v>
      </c>
      <c r="M19" s="57">
        <v>280</v>
      </c>
      <c r="N19" s="57">
        <v>280</v>
      </c>
      <c r="O19" s="57">
        <v>270</v>
      </c>
      <c r="P19" s="57">
        <v>210</v>
      </c>
      <c r="Q19" s="57">
        <v>230</v>
      </c>
      <c r="R19" s="57">
        <v>235</v>
      </c>
      <c r="S19" s="57">
        <v>230</v>
      </c>
      <c r="T19" s="57">
        <v>230</v>
      </c>
      <c r="U19" s="57">
        <v>220</v>
      </c>
      <c r="V19" s="57">
        <v>220</v>
      </c>
      <c r="W19" s="57">
        <v>210</v>
      </c>
      <c r="X19" s="57">
        <v>210</v>
      </c>
      <c r="Y19" s="57">
        <v>210</v>
      </c>
      <c r="Z19" s="57">
        <v>200</v>
      </c>
      <c r="AA19" s="57">
        <v>200</v>
      </c>
      <c r="AB19" s="57">
        <v>200</v>
      </c>
      <c r="AC19" s="57">
        <v>200</v>
      </c>
      <c r="AD19" s="57">
        <v>200</v>
      </c>
      <c r="AE19" s="57">
        <v>200</v>
      </c>
      <c r="AF19" s="57">
        <v>230</v>
      </c>
      <c r="AG19" s="57">
        <v>230</v>
      </c>
      <c r="AH19" s="57">
        <v>250</v>
      </c>
      <c r="AI19" s="57">
        <v>250</v>
      </c>
      <c r="AJ19" s="57">
        <v>280</v>
      </c>
      <c r="AK19" s="57">
        <v>280</v>
      </c>
      <c r="AL19" s="57">
        <v>280</v>
      </c>
      <c r="AM19" s="57">
        <v>280</v>
      </c>
      <c r="AN19" s="57">
        <v>280</v>
      </c>
      <c r="AO19" s="57">
        <v>320</v>
      </c>
      <c r="AP19" s="57">
        <v>320</v>
      </c>
      <c r="AQ19" s="57">
        <v>320</v>
      </c>
      <c r="AR19" s="57">
        <v>320</v>
      </c>
      <c r="AS19" s="57">
        <v>320</v>
      </c>
      <c r="AT19" s="57">
        <v>320</v>
      </c>
      <c r="AU19" s="57">
        <v>320</v>
      </c>
      <c r="AV19" s="57">
        <v>330</v>
      </c>
      <c r="AW19" s="57">
        <v>330</v>
      </c>
      <c r="AX19" s="57">
        <v>330</v>
      </c>
      <c r="AY19" s="57">
        <v>330</v>
      </c>
      <c r="AZ19" s="57">
        <v>340</v>
      </c>
      <c r="BA19" s="57">
        <v>345</v>
      </c>
      <c r="BB19" s="57">
        <v>450</v>
      </c>
      <c r="BC19" s="57">
        <v>500</v>
      </c>
      <c r="BD19" s="57">
        <v>500</v>
      </c>
      <c r="BE19" s="57">
        <v>500</v>
      </c>
      <c r="BF19" s="57">
        <v>550</v>
      </c>
      <c r="BG19" s="57">
        <v>550</v>
      </c>
      <c r="BH19" s="57">
        <v>550</v>
      </c>
      <c r="BI19" s="57">
        <v>550</v>
      </c>
      <c r="BJ19" s="57">
        <v>550</v>
      </c>
      <c r="BK19" s="57">
        <v>550</v>
      </c>
      <c r="BL19" s="57">
        <v>550</v>
      </c>
      <c r="BM19" s="57">
        <v>550</v>
      </c>
      <c r="BN19" s="57">
        <v>600</v>
      </c>
      <c r="BO19" s="57">
        <v>650</v>
      </c>
      <c r="BP19" s="57">
        <v>650</v>
      </c>
      <c r="BQ19" s="57">
        <v>620</v>
      </c>
      <c r="BR19" s="57">
        <v>610</v>
      </c>
      <c r="BS19" s="57">
        <v>600</v>
      </c>
      <c r="BT19" s="57">
        <v>600</v>
      </c>
      <c r="BU19" s="57">
        <v>580</v>
      </c>
      <c r="BV19" s="57">
        <v>530</v>
      </c>
      <c r="BW19" s="57">
        <v>500</v>
      </c>
      <c r="BX19" s="57">
        <v>480</v>
      </c>
      <c r="BY19" s="57">
        <v>480</v>
      </c>
      <c r="BZ19" s="57">
        <v>490</v>
      </c>
      <c r="CA19" s="57">
        <v>460</v>
      </c>
      <c r="CB19" s="57">
        <v>490</v>
      </c>
      <c r="CC19" s="57">
        <v>510</v>
      </c>
      <c r="CD19" s="57">
        <v>540</v>
      </c>
      <c r="CE19" s="57">
        <v>540</v>
      </c>
      <c r="CF19" s="57">
        <v>540</v>
      </c>
      <c r="CG19" s="57">
        <v>520</v>
      </c>
      <c r="CH19" s="57">
        <v>520</v>
      </c>
      <c r="CI19" s="57">
        <v>520</v>
      </c>
      <c r="CJ19" s="57">
        <v>500</v>
      </c>
      <c r="CK19" s="57">
        <v>510</v>
      </c>
      <c r="CL19" s="57">
        <v>530</v>
      </c>
      <c r="CM19" s="57">
        <v>530</v>
      </c>
      <c r="CN19" s="57">
        <v>540</v>
      </c>
      <c r="CO19" s="57">
        <v>540</v>
      </c>
      <c r="CP19" s="57">
        <v>550</v>
      </c>
      <c r="CQ19" s="57">
        <v>550</v>
      </c>
      <c r="CR19" s="57">
        <v>550</v>
      </c>
      <c r="CS19" s="57">
        <v>550</v>
      </c>
      <c r="CT19" s="57">
        <v>560</v>
      </c>
      <c r="CU19" s="57">
        <v>570</v>
      </c>
      <c r="CV19" s="57">
        <v>600</v>
      </c>
      <c r="CW19" s="57">
        <v>700</v>
      </c>
      <c r="CX19" s="57">
        <v>750</v>
      </c>
      <c r="CY19" s="57">
        <v>830</v>
      </c>
      <c r="CZ19" s="57">
        <v>850</v>
      </c>
      <c r="DA19" s="57">
        <v>930</v>
      </c>
      <c r="DB19" s="57">
        <v>980</v>
      </c>
      <c r="DC19" s="57">
        <v>1050</v>
      </c>
      <c r="DD19" s="57">
        <v>1050</v>
      </c>
      <c r="DE19" s="462">
        <v>1030</v>
      </c>
      <c r="DF19" s="462">
        <v>1030</v>
      </c>
      <c r="DG19" s="462">
        <v>900</v>
      </c>
      <c r="DH19" s="462">
        <v>800</v>
      </c>
      <c r="DI19" s="462">
        <v>700</v>
      </c>
      <c r="DJ19" s="462">
        <v>580</v>
      </c>
      <c r="DK19" s="462">
        <v>530</v>
      </c>
      <c r="DL19" s="462">
        <v>450</v>
      </c>
      <c r="DM19" s="462">
        <v>460</v>
      </c>
      <c r="DN19" s="462">
        <v>480</v>
      </c>
      <c r="DO19" s="462">
        <v>500</v>
      </c>
      <c r="DP19" s="462">
        <v>560</v>
      </c>
      <c r="DQ19" s="462">
        <v>560</v>
      </c>
      <c r="DR19" s="462">
        <v>550</v>
      </c>
      <c r="DS19" s="462">
        <v>560</v>
      </c>
      <c r="DT19" s="462">
        <v>580</v>
      </c>
      <c r="DU19" s="462">
        <v>580</v>
      </c>
      <c r="DV19" s="462">
        <v>650</v>
      </c>
      <c r="DW19" s="462">
        <v>680</v>
      </c>
      <c r="DX19" s="462">
        <v>760</v>
      </c>
      <c r="DY19" s="462">
        <v>760</v>
      </c>
      <c r="DZ19" s="462">
        <v>720</v>
      </c>
      <c r="EA19" s="462">
        <v>700</v>
      </c>
      <c r="EB19" s="462">
        <v>675</v>
      </c>
      <c r="EC19" s="462">
        <v>680</v>
      </c>
      <c r="ED19" s="462">
        <v>670</v>
      </c>
      <c r="EE19" s="462">
        <v>640</v>
      </c>
      <c r="EF19" s="462">
        <v>650</v>
      </c>
      <c r="EG19" s="462">
        <v>770</v>
      </c>
      <c r="EH19" s="462">
        <v>790</v>
      </c>
      <c r="EI19" s="462">
        <v>790</v>
      </c>
      <c r="EJ19" s="462">
        <v>840</v>
      </c>
      <c r="EK19" s="462">
        <v>800</v>
      </c>
      <c r="EL19" s="462">
        <v>750</v>
      </c>
      <c r="EM19" s="462">
        <v>770</v>
      </c>
      <c r="EN19" s="462">
        <v>770</v>
      </c>
      <c r="EO19" s="462">
        <v>760</v>
      </c>
      <c r="EP19" s="462">
        <v>690</v>
      </c>
      <c r="EQ19" s="462">
        <v>620</v>
      </c>
      <c r="ER19" s="462">
        <v>625</v>
      </c>
      <c r="ES19" s="462">
        <v>650</v>
      </c>
      <c r="ET19" s="462">
        <v>660</v>
      </c>
      <c r="EU19" s="462">
        <v>685</v>
      </c>
      <c r="EV19" s="462">
        <v>680</v>
      </c>
      <c r="EW19" s="462">
        <v>620</v>
      </c>
      <c r="EX19" s="462">
        <v>605</v>
      </c>
      <c r="EY19" s="462">
        <v>580</v>
      </c>
      <c r="EZ19" s="462">
        <v>570</v>
      </c>
      <c r="FA19" s="462">
        <v>590</v>
      </c>
      <c r="FB19" s="462">
        <v>590</v>
      </c>
      <c r="FC19" s="462">
        <v>545</v>
      </c>
      <c r="FD19" s="462">
        <v>575</v>
      </c>
      <c r="FE19" s="462">
        <v>635</v>
      </c>
      <c r="FF19" s="462">
        <v>640</v>
      </c>
      <c r="FG19" s="462">
        <v>610</v>
      </c>
      <c r="FH19" s="462">
        <v>560</v>
      </c>
      <c r="FI19" s="462">
        <v>540</v>
      </c>
      <c r="FJ19" s="462">
        <v>530</v>
      </c>
      <c r="FK19" s="462">
        <v>550</v>
      </c>
      <c r="FL19" s="462">
        <v>565</v>
      </c>
      <c r="FM19" s="462">
        <v>560</v>
      </c>
      <c r="FN19" s="462">
        <v>570</v>
      </c>
      <c r="FO19" s="462">
        <v>580</v>
      </c>
      <c r="FP19" s="462">
        <v>585</v>
      </c>
      <c r="FQ19" s="462">
        <v>600</v>
      </c>
      <c r="FR19" s="495">
        <v>580</v>
      </c>
      <c r="FS19" s="374">
        <f>AVERAGE('Input Sheet (Monthly)'!FS19:FU19)</f>
        <v>576.66666666666663</v>
      </c>
      <c r="FT19" s="375">
        <f>AVERAGE('Input Sheet (Monthly)'!FV19:FX19)</f>
        <v>558.33333333333337</v>
      </c>
      <c r="FU19" s="375">
        <f>AVERAGE('Input Sheet (Monthly)'!FY19:GA19)</f>
        <v>505</v>
      </c>
      <c r="FV19" s="375">
        <f>AVERAGE('Input Sheet (Monthly)'!GB19:GD19)</f>
        <v>450</v>
      </c>
      <c r="FW19" s="375">
        <f>AVERAGE('Input Sheet (Monthly)'!GE19:GG19)</f>
        <v>393.33333333333331</v>
      </c>
      <c r="FX19" s="375">
        <f>AVERAGE('Input Sheet (Monthly)'!GH19:GJ19)</f>
        <v>345</v>
      </c>
      <c r="FY19" s="375">
        <f>AVERAGE('Input Sheet (Monthly)'!GK19:GM19)</f>
        <v>301.66666666666669</v>
      </c>
      <c r="FZ19" s="375">
        <f>AVERAGE('Input Sheet (Monthly)'!GN19:GP19)</f>
        <v>315</v>
      </c>
      <c r="GA19" s="375">
        <f>AVERAGE('Input Sheet (Monthly)'!GQ19:GS19)</f>
        <v>410.33333333333331</v>
      </c>
      <c r="GB19" s="375">
        <f>AVERAGE('Input Sheet (Monthly)'!GT19:GV19)</f>
        <v>435.66666666666669</v>
      </c>
      <c r="GC19" s="375">
        <f>AVERAGE('Input Sheet (Monthly)'!GW19:GY19)</f>
        <v>482.33333333333331</v>
      </c>
      <c r="GD19" s="375">
        <f>AVERAGE('Input Sheet (Monthly)'!GZ19:HB19)</f>
        <v>541.66666666666663</v>
      </c>
      <c r="GE19" s="375">
        <f>AVERAGE('Input Sheet (Monthly)'!HC19:HE19)</f>
        <v>518.33333333333337</v>
      </c>
      <c r="GF19" s="375">
        <f>AVERAGE('Input Sheet (Monthly)'!HF19:HH19)</f>
        <v>563.33333333333337</v>
      </c>
      <c r="GG19" s="375">
        <f>AVERAGE('Input Sheet (Monthly)'!HI19:HK19)</f>
        <v>605</v>
      </c>
      <c r="GH19" s="375">
        <f>AVERAGE('Input Sheet (Monthly)'!HL19:HN19)</f>
        <v>623.33333333333337</v>
      </c>
      <c r="GI19" s="375">
        <f>AVERAGE('Input Sheet (Monthly)'!HO19:HQ19)</f>
        <v>642.33333333333337</v>
      </c>
      <c r="GJ19" s="375">
        <f>AVERAGE('Input Sheet (Monthly)'!HR19:HT19)</f>
        <v>633.33333333333337</v>
      </c>
      <c r="GK19" s="375">
        <f>AVERAGE('Input Sheet (Monthly)'!HU19:HW19)</f>
        <v>601.66666666666663</v>
      </c>
      <c r="GL19" s="375">
        <f>AVERAGE('Input Sheet (Monthly)'!HX19:HZ19)</f>
        <v>561.66666666666663</v>
      </c>
      <c r="GM19" s="375">
        <f>AVERAGE('Input Sheet (Monthly)'!IA19:IC19)</f>
        <v>561.66666666666663</v>
      </c>
      <c r="GN19" s="375">
        <f>AVERAGE('Input Sheet (Monthly)'!ID19:IF19)</f>
        <v>513.33333333333337</v>
      </c>
      <c r="GO19" s="375">
        <f>AVERAGE('Input Sheet (Monthly)'!IG19:II19)</f>
        <v>463.33333333333331</v>
      </c>
      <c r="GP19" s="375">
        <f>AVERAGE('Input Sheet (Monthly)'!IJ19:IL19)</f>
        <v>490</v>
      </c>
      <c r="GQ19" s="375">
        <f>AVERAGE('Input Sheet (Monthly)'!IM19:IO19)</f>
        <v>416.66666666666669</v>
      </c>
      <c r="GR19" s="375">
        <f>AVERAGE('Input Sheet (Monthly)'!IP19:IR19)</f>
        <v>480</v>
      </c>
      <c r="GS19" s="375">
        <f>AVERAGE('Input Sheet (Monthly)'!IS19:IU19)</f>
        <v>560</v>
      </c>
      <c r="GT19" s="375">
        <f>AVERAGE('Input Sheet (Monthly)'!IV19:IX19)</f>
        <v>790</v>
      </c>
      <c r="GU19" s="375">
        <f>AVERAGE('Input Sheet (Monthly)'!IY19:JA19)</f>
        <v>1026.6666666666667</v>
      </c>
      <c r="GV19" s="375">
        <f>AVERAGE('Input Sheet (Monthly)'!JB19:JD19)</f>
        <v>1036.6666666666667</v>
      </c>
      <c r="GW19" s="375">
        <f>AVERAGE('Input Sheet (Monthly)'!JE19:JG19)</f>
        <v>898.33333333333337</v>
      </c>
      <c r="GX19" s="375">
        <f>AVERAGE('Input Sheet (Monthly)'!JH19:JJ19)</f>
        <v>850</v>
      </c>
      <c r="GY19" s="375">
        <f>AVERAGE('Input Sheet (Monthly)'!JK19:JM19)</f>
        <v>926.66666666666663</v>
      </c>
      <c r="GZ19" s="375">
        <f>AVERAGE('Input Sheet (Monthly)'!JN19:JP19)</f>
        <v>630</v>
      </c>
      <c r="HA19" s="375">
        <f>AVERAGE('Input Sheet (Monthly)'!JQ19:JS19)</f>
        <v>595</v>
      </c>
      <c r="HB19" s="375">
        <f>AVERAGE('Input Sheet (Monthly)'!JT19:JV19)</f>
        <v>680</v>
      </c>
      <c r="HC19" s="375">
        <f>AVERAGE('Input Sheet (Monthly)'!JW19:JY19)</f>
        <v>635</v>
      </c>
      <c r="HD19" s="375">
        <f>AVERAGE('Input Sheet (Monthly)'!JZ19:KB19)</f>
        <v>586.66666666666663</v>
      </c>
      <c r="HE19" s="375">
        <f>AVERAGE('Input Sheet (Monthly)'!KC19:KE19)</f>
        <v>570</v>
      </c>
      <c r="HF19" s="375">
        <f>AVERAGE('Input Sheet (Monthly)'!KF19:KH19)</f>
        <v>601.66666666666663</v>
      </c>
      <c r="HG19" s="376">
        <f>AVERAGE('Input Sheet (Monthly)'!KI19:KK19)</f>
        <v>556.66666666666663</v>
      </c>
    </row>
    <row r="20" spans="1:215">
      <c r="A20" s="603" t="s">
        <v>133</v>
      </c>
      <c r="B20" s="598" t="s">
        <v>251</v>
      </c>
      <c r="C20" s="547" t="s">
        <v>2</v>
      </c>
      <c r="D20" s="553"/>
      <c r="E20" s="554"/>
      <c r="F20" s="554"/>
      <c r="G20" s="554"/>
      <c r="H20" s="554"/>
      <c r="I20" s="554"/>
      <c r="J20" s="554"/>
      <c r="K20" s="554"/>
      <c r="L20" s="554"/>
      <c r="M20" s="554"/>
      <c r="N20" s="554"/>
      <c r="O20" s="554"/>
      <c r="P20" s="554"/>
      <c r="Q20" s="554"/>
      <c r="R20" s="554"/>
      <c r="S20" s="554"/>
      <c r="T20" s="554"/>
      <c r="U20" s="554"/>
      <c r="V20" s="554"/>
      <c r="W20" s="554"/>
      <c r="X20" s="554"/>
      <c r="Y20" s="554"/>
      <c r="Z20" s="554"/>
      <c r="AA20" s="554"/>
      <c r="AB20" s="554"/>
      <c r="AC20" s="554"/>
      <c r="AD20" s="554"/>
      <c r="AE20" s="554"/>
      <c r="AF20" s="554"/>
      <c r="AG20" s="554"/>
      <c r="AH20" s="554"/>
      <c r="AI20" s="554"/>
      <c r="AJ20" s="554"/>
      <c r="AK20" s="554"/>
      <c r="AL20" s="554"/>
      <c r="AM20" s="554"/>
      <c r="AN20" s="554"/>
      <c r="AO20" s="554"/>
      <c r="AP20" s="554"/>
      <c r="AQ20" s="554"/>
      <c r="AR20" s="554"/>
      <c r="AS20" s="554"/>
      <c r="AT20" s="554"/>
      <c r="AU20" s="554"/>
      <c r="AV20" s="554"/>
      <c r="AW20" s="554"/>
      <c r="AX20" s="554"/>
      <c r="AY20" s="554"/>
      <c r="AZ20" s="554"/>
      <c r="BA20" s="554"/>
      <c r="BB20" s="554"/>
      <c r="BC20" s="554"/>
      <c r="BD20" s="554"/>
      <c r="BE20" s="554"/>
      <c r="BF20" s="554"/>
      <c r="BG20" s="554"/>
      <c r="BH20" s="554"/>
      <c r="BI20" s="554"/>
      <c r="BJ20" s="554"/>
      <c r="BK20" s="554"/>
      <c r="BL20" s="554"/>
      <c r="BM20" s="554"/>
      <c r="BN20" s="554"/>
      <c r="BO20" s="554"/>
      <c r="BP20" s="554"/>
      <c r="BQ20" s="554"/>
      <c r="BR20" s="554"/>
      <c r="BS20" s="554"/>
      <c r="BT20" s="554"/>
      <c r="BU20" s="554"/>
      <c r="BV20" s="554"/>
      <c r="BW20" s="549"/>
      <c r="BX20" s="549"/>
      <c r="BY20" s="549"/>
      <c r="BZ20" s="549"/>
      <c r="CA20" s="549"/>
      <c r="CB20" s="549"/>
      <c r="CC20" s="549"/>
      <c r="CD20" s="549"/>
      <c r="CE20" s="549"/>
      <c r="CF20" s="549"/>
      <c r="CG20" s="549"/>
      <c r="CH20" s="549"/>
      <c r="CI20" s="549"/>
      <c r="CJ20" s="549"/>
      <c r="CK20" s="549"/>
      <c r="CL20" s="549"/>
      <c r="CM20" s="549"/>
      <c r="CN20" s="549"/>
      <c r="CO20" s="549"/>
      <c r="CP20" s="549"/>
      <c r="CQ20" s="549"/>
      <c r="CR20" s="549"/>
      <c r="CS20" s="549"/>
      <c r="CT20" s="549"/>
      <c r="CU20" s="549"/>
      <c r="CV20" s="549"/>
      <c r="CW20" s="549"/>
      <c r="CX20" s="549"/>
      <c r="CY20" s="549"/>
      <c r="CZ20" s="549"/>
      <c r="DA20" s="549"/>
      <c r="DB20" s="549"/>
      <c r="DC20" s="549"/>
      <c r="DD20" s="549"/>
      <c r="DE20" s="555"/>
      <c r="DF20" s="555"/>
      <c r="DG20" s="555"/>
      <c r="DH20" s="555"/>
      <c r="DI20" s="555"/>
      <c r="DJ20" s="555"/>
      <c r="DK20" s="555"/>
      <c r="DL20" s="555"/>
      <c r="DM20" s="555"/>
      <c r="DN20" s="555"/>
      <c r="DO20" s="555"/>
      <c r="DP20" s="555"/>
      <c r="DQ20" s="555"/>
      <c r="DR20" s="555"/>
      <c r="DS20" s="555"/>
      <c r="DT20" s="555"/>
      <c r="DU20" s="555"/>
      <c r="DV20" s="555"/>
      <c r="DW20" s="555"/>
      <c r="DX20" s="555"/>
      <c r="DY20" s="555"/>
      <c r="DZ20" s="555"/>
      <c r="EA20" s="555"/>
      <c r="EB20" s="555"/>
      <c r="EC20" s="555"/>
      <c r="ED20" s="555"/>
      <c r="EE20" s="555"/>
      <c r="EF20" s="555"/>
      <c r="EG20" s="555"/>
      <c r="EH20" s="555"/>
      <c r="EI20" s="555"/>
      <c r="EJ20" s="555"/>
      <c r="EK20" s="555"/>
      <c r="EL20" s="555"/>
      <c r="EM20" s="555"/>
      <c r="EN20" s="555"/>
      <c r="EO20" s="555"/>
      <c r="EP20" s="555"/>
      <c r="EQ20" s="555"/>
      <c r="ER20" s="555"/>
      <c r="ES20" s="555"/>
      <c r="ET20" s="555"/>
      <c r="EU20" s="555"/>
      <c r="EV20" s="555"/>
      <c r="EW20" s="555"/>
      <c r="EX20" s="555"/>
      <c r="EY20" s="555"/>
      <c r="EZ20" s="555"/>
      <c r="FA20" s="555"/>
      <c r="FB20" s="555"/>
      <c r="FC20" s="555"/>
      <c r="FD20" s="555"/>
      <c r="FE20" s="555"/>
      <c r="FF20" s="555"/>
      <c r="FG20" s="555"/>
      <c r="FH20" s="555"/>
      <c r="FI20" s="555"/>
      <c r="FJ20" s="555"/>
      <c r="FK20" s="555"/>
      <c r="FL20" s="555"/>
      <c r="FM20" s="555"/>
      <c r="FN20" s="555"/>
      <c r="FO20" s="555"/>
      <c r="FP20" s="555"/>
      <c r="FQ20" s="555"/>
      <c r="FR20" s="621"/>
      <c r="FS20" s="626">
        <f t="shared" ref="FS20:FU20" si="33">FS21-FS19</f>
        <v>-13.333333333333258</v>
      </c>
      <c r="FT20" s="588">
        <f t="shared" si="33"/>
        <v>-6.6666666666667425</v>
      </c>
      <c r="FU20" s="588">
        <f t="shared" si="33"/>
        <v>11.666666666666629</v>
      </c>
      <c r="FV20" s="588">
        <f>FV21-FV19</f>
        <v>16.666666666666686</v>
      </c>
      <c r="FW20" s="588">
        <f t="shared" ref="FW20:GQ20" si="34">FW21-FW19</f>
        <v>24.166666666666686</v>
      </c>
      <c r="FX20" s="588">
        <f t="shared" si="34"/>
        <v>22.083333333333314</v>
      </c>
      <c r="FY20" s="588">
        <f t="shared" si="34"/>
        <v>29</v>
      </c>
      <c r="FZ20" s="588">
        <f t="shared" si="34"/>
        <v>38.25</v>
      </c>
      <c r="GA20" s="588">
        <f t="shared" si="34"/>
        <v>65</v>
      </c>
      <c r="GB20" s="588">
        <f t="shared" si="34"/>
        <v>11.611111111111086</v>
      </c>
      <c r="GC20" s="588">
        <f t="shared" si="34"/>
        <v>11.666666666666686</v>
      </c>
      <c r="GD20" s="588">
        <f t="shared" si="34"/>
        <v>9.4444444444445708</v>
      </c>
      <c r="GE20" s="588">
        <f t="shared" si="34"/>
        <v>-31.250000000000057</v>
      </c>
      <c r="GF20" s="588">
        <f t="shared" si="34"/>
        <v>-0.83333333333337123</v>
      </c>
      <c r="GG20" s="588">
        <f t="shared" si="34"/>
        <v>4.1666666666666288</v>
      </c>
      <c r="GH20" s="588">
        <f t="shared" si="34"/>
        <v>36.416666666666629</v>
      </c>
      <c r="GI20" s="588">
        <f t="shared" si="34"/>
        <v>24.166666666666629</v>
      </c>
      <c r="GJ20" s="588">
        <f t="shared" si="34"/>
        <v>5.3333333333332575</v>
      </c>
      <c r="GK20" s="588">
        <f t="shared" si="34"/>
        <v>-5.5833333333332575</v>
      </c>
      <c r="GL20" s="588">
        <f t="shared" si="34"/>
        <v>-4.5</v>
      </c>
      <c r="GM20" s="588">
        <f t="shared" si="34"/>
        <v>-1.9833333333333485</v>
      </c>
      <c r="GN20" s="588">
        <f t="shared" si="34"/>
        <v>2.4166666666666288</v>
      </c>
      <c r="GO20" s="588">
        <f t="shared" si="34"/>
        <v>3.5833333333333712</v>
      </c>
      <c r="GP20" s="588">
        <f t="shared" si="34"/>
        <v>22.833333333333371</v>
      </c>
      <c r="GQ20" s="588">
        <f t="shared" si="34"/>
        <v>29.300000000000011</v>
      </c>
      <c r="GR20" s="588">
        <f t="shared" ref="GR20:HG20" si="35">GR21-GR19</f>
        <v>36.516666666666652</v>
      </c>
      <c r="GS20" s="588">
        <f t="shared" si="35"/>
        <v>52.366666666666674</v>
      </c>
      <c r="GT20" s="588">
        <f t="shared" si="35"/>
        <v>-1.25</v>
      </c>
      <c r="GU20" s="588">
        <f t="shared" si="35"/>
        <v>18.333333333333258</v>
      </c>
      <c r="GV20" s="588">
        <f t="shared" si="35"/>
        <v>21</v>
      </c>
      <c r="GW20" s="588">
        <f t="shared" si="35"/>
        <v>67</v>
      </c>
      <c r="GX20" s="588">
        <f t="shared" si="35"/>
        <v>44.5</v>
      </c>
      <c r="GY20" s="588">
        <f t="shared" si="35"/>
        <v>-31.549999999999955</v>
      </c>
      <c r="GZ20" s="588">
        <f t="shared" si="35"/>
        <v>40.5</v>
      </c>
      <c r="HA20" s="588">
        <f t="shared" si="35"/>
        <v>-1.3333333333333712</v>
      </c>
      <c r="HB20" s="588">
        <f t="shared" si="35"/>
        <v>20.416666666666629</v>
      </c>
      <c r="HC20" s="588">
        <f t="shared" si="35"/>
        <v>52.5</v>
      </c>
      <c r="HD20" s="588">
        <f t="shared" si="35"/>
        <v>54.333333333333371</v>
      </c>
      <c r="HE20" s="588">
        <f t="shared" si="35"/>
        <v>47.777777777777715</v>
      </c>
      <c r="HF20" s="588">
        <f t="shared" si="35"/>
        <v>-3.3333333333332575</v>
      </c>
      <c r="HG20" s="627">
        <f t="shared" si="35"/>
        <v>40.555555555555657</v>
      </c>
    </row>
    <row r="21" spans="1:215">
      <c r="A21" s="497" t="s">
        <v>255</v>
      </c>
      <c r="B21" s="599" t="s">
        <v>248</v>
      </c>
      <c r="C21" s="522" t="s">
        <v>2</v>
      </c>
      <c r="D21" s="514"/>
      <c r="E21" s="482"/>
      <c r="F21" s="482"/>
      <c r="G21" s="482"/>
      <c r="H21" s="482"/>
      <c r="I21" s="482"/>
      <c r="J21" s="482"/>
      <c r="K21" s="482"/>
      <c r="L21" s="482"/>
      <c r="M21" s="482"/>
      <c r="N21" s="482"/>
      <c r="O21" s="482"/>
      <c r="P21" s="482"/>
      <c r="Q21" s="482"/>
      <c r="R21" s="482"/>
      <c r="S21" s="482"/>
      <c r="T21" s="482"/>
      <c r="U21" s="482"/>
      <c r="V21" s="482"/>
      <c r="W21" s="482"/>
      <c r="X21" s="482"/>
      <c r="Y21" s="482"/>
      <c r="Z21" s="482"/>
      <c r="AA21" s="482"/>
      <c r="AB21" s="482"/>
      <c r="AC21" s="482"/>
      <c r="AD21" s="482"/>
      <c r="AE21" s="482"/>
      <c r="AF21" s="482"/>
      <c r="AG21" s="482"/>
      <c r="AH21" s="482"/>
      <c r="AI21" s="482"/>
      <c r="AJ21" s="482"/>
      <c r="AK21" s="482"/>
      <c r="AL21" s="482"/>
      <c r="AM21" s="482"/>
      <c r="AN21" s="482"/>
      <c r="AO21" s="482"/>
      <c r="AP21" s="482"/>
      <c r="AQ21" s="482"/>
      <c r="AR21" s="482"/>
      <c r="AS21" s="482"/>
      <c r="AT21" s="482"/>
      <c r="AU21" s="482"/>
      <c r="AV21" s="482"/>
      <c r="AW21" s="482"/>
      <c r="AX21" s="482"/>
      <c r="AY21" s="482"/>
      <c r="AZ21" s="482"/>
      <c r="BA21" s="482"/>
      <c r="BB21" s="482"/>
      <c r="BC21" s="482"/>
      <c r="BD21" s="482"/>
      <c r="BE21" s="482"/>
      <c r="BF21" s="482"/>
      <c r="BG21" s="482"/>
      <c r="BH21" s="482"/>
      <c r="BI21" s="482"/>
      <c r="BJ21" s="482"/>
      <c r="BK21" s="482"/>
      <c r="BL21" s="482"/>
      <c r="BM21" s="482"/>
      <c r="BN21" s="482"/>
      <c r="BO21" s="482"/>
      <c r="BP21" s="482"/>
      <c r="BQ21" s="482"/>
      <c r="BR21" s="482"/>
      <c r="BS21" s="482"/>
      <c r="BT21" s="482"/>
      <c r="BU21" s="482"/>
      <c r="BV21" s="482"/>
      <c r="BW21" s="484"/>
      <c r="BX21" s="484"/>
      <c r="BY21" s="484"/>
      <c r="BZ21" s="484"/>
      <c r="CA21" s="484"/>
      <c r="CB21" s="484"/>
      <c r="CC21" s="484"/>
      <c r="CD21" s="484"/>
      <c r="CE21" s="484"/>
      <c r="CF21" s="484"/>
      <c r="CG21" s="484"/>
      <c r="CH21" s="484"/>
      <c r="CI21" s="484"/>
      <c r="CJ21" s="484"/>
      <c r="CK21" s="484"/>
      <c r="CL21" s="484"/>
      <c r="CM21" s="484"/>
      <c r="CN21" s="484"/>
      <c r="CO21" s="484"/>
      <c r="CP21" s="484"/>
      <c r="CQ21" s="484"/>
      <c r="CR21" s="484"/>
      <c r="CS21" s="484"/>
      <c r="CT21" s="484"/>
      <c r="CU21" s="484"/>
      <c r="CV21" s="484"/>
      <c r="CW21" s="484"/>
      <c r="CX21" s="484"/>
      <c r="CY21" s="484"/>
      <c r="CZ21" s="484"/>
      <c r="DA21" s="484"/>
      <c r="DB21" s="484"/>
      <c r="DC21" s="484"/>
      <c r="DD21" s="484"/>
      <c r="DE21" s="471"/>
      <c r="DF21" s="471"/>
      <c r="DG21" s="471"/>
      <c r="DH21" s="471"/>
      <c r="DI21" s="471"/>
      <c r="DJ21" s="471"/>
      <c r="DK21" s="471"/>
      <c r="DL21" s="471"/>
      <c r="DM21" s="471"/>
      <c r="DN21" s="471"/>
      <c r="DO21" s="471"/>
      <c r="DP21" s="471"/>
      <c r="DQ21" s="471"/>
      <c r="DR21" s="471"/>
      <c r="DS21" s="471"/>
      <c r="DT21" s="471"/>
      <c r="DU21" s="471"/>
      <c r="DV21" s="471"/>
      <c r="DW21" s="471"/>
      <c r="DX21" s="471"/>
      <c r="DY21" s="471"/>
      <c r="DZ21" s="471"/>
      <c r="EA21" s="471"/>
      <c r="EB21" s="471"/>
      <c r="EC21" s="471"/>
      <c r="ED21" s="471"/>
      <c r="EE21" s="471"/>
      <c r="EF21" s="471"/>
      <c r="EG21" s="471"/>
      <c r="EH21" s="471"/>
      <c r="EI21" s="471"/>
      <c r="EJ21" s="471"/>
      <c r="EK21" s="471"/>
      <c r="EL21" s="471"/>
      <c r="EM21" s="471"/>
      <c r="EN21" s="471"/>
      <c r="EO21" s="471"/>
      <c r="EP21" s="471"/>
      <c r="EQ21" s="471"/>
      <c r="ER21" s="471"/>
      <c r="ES21" s="471"/>
      <c r="ET21" s="471"/>
      <c r="EU21" s="471"/>
      <c r="EV21" s="471"/>
      <c r="EW21" s="471"/>
      <c r="EX21" s="471"/>
      <c r="EY21" s="471"/>
      <c r="EZ21" s="471"/>
      <c r="FA21" s="471"/>
      <c r="FB21" s="471"/>
      <c r="FC21" s="471"/>
      <c r="FD21" s="471"/>
      <c r="FE21" s="471"/>
      <c r="FF21" s="471"/>
      <c r="FG21" s="471"/>
      <c r="FH21" s="471"/>
      <c r="FI21" s="471"/>
      <c r="FJ21" s="471"/>
      <c r="FK21" s="471"/>
      <c r="FL21" s="471"/>
      <c r="FM21" s="471"/>
      <c r="FN21" s="471"/>
      <c r="FO21" s="471"/>
      <c r="FP21" s="471"/>
      <c r="FQ21" s="471"/>
      <c r="FR21" s="498"/>
      <c r="FS21" s="374">
        <f>AVERAGE('Input Sheet (Monthly)'!FS21:FU21)</f>
        <v>563.33333333333337</v>
      </c>
      <c r="FT21" s="375">
        <f>AVERAGE('Input Sheet (Monthly)'!FV21:FX21)</f>
        <v>551.66666666666663</v>
      </c>
      <c r="FU21" s="375">
        <f>AVERAGE('Input Sheet (Monthly)'!FY21:GA21)</f>
        <v>516.66666666666663</v>
      </c>
      <c r="FV21" s="375">
        <f>AVERAGE('Input Sheet (Monthly)'!GB21:GD21)</f>
        <v>466.66666666666669</v>
      </c>
      <c r="FW21" s="375">
        <f>AVERAGE('Input Sheet (Monthly)'!GE21:GG21)</f>
        <v>417.5</v>
      </c>
      <c r="FX21" s="375">
        <f>AVERAGE('Input Sheet (Monthly)'!GH21:GJ21)</f>
        <v>367.08333333333331</v>
      </c>
      <c r="FY21" s="375">
        <f>AVERAGE('Input Sheet (Monthly)'!GK21:GM21)</f>
        <v>330.66666666666669</v>
      </c>
      <c r="FZ21" s="375">
        <f>AVERAGE('Input Sheet (Monthly)'!GN21:GP21)</f>
        <v>353.25</v>
      </c>
      <c r="GA21" s="375">
        <f>AVERAGE('Input Sheet (Monthly)'!GQ21:GS21)</f>
        <v>475.33333333333331</v>
      </c>
      <c r="GB21" s="375">
        <f>AVERAGE('Input Sheet (Monthly)'!GT21:GV21)</f>
        <v>447.27777777777777</v>
      </c>
      <c r="GC21" s="375">
        <f>AVERAGE('Input Sheet (Monthly)'!GW21:GY21)</f>
        <v>494</v>
      </c>
      <c r="GD21" s="375">
        <f>AVERAGE('Input Sheet (Monthly)'!GZ21:HB21)</f>
        <v>551.1111111111112</v>
      </c>
      <c r="GE21" s="375">
        <f>AVERAGE('Input Sheet (Monthly)'!HC21:HE21)</f>
        <v>487.08333333333331</v>
      </c>
      <c r="GF21" s="375">
        <f>AVERAGE('Input Sheet (Monthly)'!HF21:HH21)</f>
        <v>562.5</v>
      </c>
      <c r="GG21" s="375">
        <f>AVERAGE('Input Sheet (Monthly)'!HI21:HK21)</f>
        <v>609.16666666666663</v>
      </c>
      <c r="GH21" s="375">
        <f>AVERAGE('Input Sheet (Monthly)'!HL21:HN21)</f>
        <v>659.75</v>
      </c>
      <c r="GI21" s="375">
        <f>AVERAGE('Input Sheet (Monthly)'!HO21:HQ21)</f>
        <v>666.5</v>
      </c>
      <c r="GJ21" s="375">
        <f>AVERAGE('Input Sheet (Monthly)'!HR21:HT21)</f>
        <v>638.66666666666663</v>
      </c>
      <c r="GK21" s="375">
        <f>AVERAGE('Input Sheet (Monthly)'!HU21:HW21)</f>
        <v>596.08333333333337</v>
      </c>
      <c r="GL21" s="375">
        <f>AVERAGE('Input Sheet (Monthly)'!HX21:HZ21)</f>
        <v>557.16666666666663</v>
      </c>
      <c r="GM21" s="375">
        <f>AVERAGE('Input Sheet (Monthly)'!IA21:IC21)</f>
        <v>559.68333333333328</v>
      </c>
      <c r="GN21" s="375">
        <f>AVERAGE('Input Sheet (Monthly)'!ID21:IF21)</f>
        <v>515.75</v>
      </c>
      <c r="GO21" s="375">
        <f>AVERAGE('Input Sheet (Monthly)'!IG21:II21)</f>
        <v>466.91666666666669</v>
      </c>
      <c r="GP21" s="375">
        <f>AVERAGE('Input Sheet (Monthly)'!IJ21:IL21)</f>
        <v>512.83333333333337</v>
      </c>
      <c r="GQ21" s="375">
        <f>AVERAGE('Input Sheet (Monthly)'!IM21:IO21)</f>
        <v>445.9666666666667</v>
      </c>
      <c r="GR21" s="375">
        <f>AVERAGE('Input Sheet (Monthly)'!IP21:IR21)</f>
        <v>516.51666666666665</v>
      </c>
      <c r="GS21" s="375">
        <f>AVERAGE('Input Sheet (Monthly)'!IS21:IU21)</f>
        <v>612.36666666666667</v>
      </c>
      <c r="GT21" s="375">
        <f>AVERAGE('Input Sheet (Monthly)'!IV21:IX21)</f>
        <v>788.75</v>
      </c>
      <c r="GU21" s="375">
        <f>AVERAGE('Input Sheet (Monthly)'!IY21:JA21)</f>
        <v>1045</v>
      </c>
      <c r="GV21" s="375">
        <f>AVERAGE('Input Sheet (Monthly)'!JB21:JD21)</f>
        <v>1057.6666666666667</v>
      </c>
      <c r="GW21" s="375">
        <f>AVERAGE('Input Sheet (Monthly)'!JE21:JG21)</f>
        <v>965.33333333333337</v>
      </c>
      <c r="GX21" s="375">
        <f>AVERAGE('Input Sheet (Monthly)'!JH21:JJ21)</f>
        <v>894.5</v>
      </c>
      <c r="GY21" s="375">
        <f>AVERAGE('Input Sheet (Monthly)'!JK21:JM21)</f>
        <v>895.11666666666667</v>
      </c>
      <c r="GZ21" s="375">
        <f>AVERAGE('Input Sheet (Monthly)'!JN21:JP21)</f>
        <v>670.5</v>
      </c>
      <c r="HA21" s="375">
        <f>AVERAGE('Input Sheet (Monthly)'!JQ21:JS21)</f>
        <v>593.66666666666663</v>
      </c>
      <c r="HB21" s="375">
        <f>AVERAGE('Input Sheet (Monthly)'!JT21:JV21)</f>
        <v>700.41666666666663</v>
      </c>
      <c r="HC21" s="375">
        <f>AVERAGE('Input Sheet (Monthly)'!JW21:JY21)</f>
        <v>687.5</v>
      </c>
      <c r="HD21" s="375">
        <f>AVERAGE('Input Sheet (Monthly)'!JZ21:KB21)</f>
        <v>641</v>
      </c>
      <c r="HE21" s="375">
        <f>AVERAGE('Input Sheet (Monthly)'!KC21:KE21)</f>
        <v>617.77777777777771</v>
      </c>
      <c r="HF21" s="375">
        <f>AVERAGE('Input Sheet (Monthly)'!KF21:KH21)</f>
        <v>598.33333333333337</v>
      </c>
      <c r="HG21" s="376">
        <f>AVERAGE('Input Sheet (Monthly)'!KI21:KK21)</f>
        <v>597.22222222222229</v>
      </c>
    </row>
    <row r="22" spans="1:215" ht="13" thickBot="1">
      <c r="A22" s="604" t="s">
        <v>4</v>
      </c>
      <c r="B22" s="600" t="s">
        <v>171</v>
      </c>
      <c r="C22" s="560" t="s">
        <v>5</v>
      </c>
      <c r="D22" s="559">
        <f>D12</f>
        <v>43.55</v>
      </c>
      <c r="E22" s="557">
        <f t="shared" ref="E22:BP22" si="36">E12</f>
        <v>43.61</v>
      </c>
      <c r="F22" s="557">
        <f t="shared" si="36"/>
        <v>43.59</v>
      </c>
      <c r="G22" s="557">
        <f t="shared" si="36"/>
        <v>43.64</v>
      </c>
      <c r="H22" s="557">
        <f t="shared" si="36"/>
        <v>43.99</v>
      </c>
      <c r="I22" s="557">
        <f t="shared" si="36"/>
        <v>44.69</v>
      </c>
      <c r="J22" s="557">
        <f t="shared" si="36"/>
        <v>44.78</v>
      </c>
      <c r="K22" s="557">
        <f t="shared" si="36"/>
        <v>45.69</v>
      </c>
      <c r="L22" s="557">
        <f t="shared" si="36"/>
        <v>45.89</v>
      </c>
      <c r="M22" s="557">
        <f t="shared" si="36"/>
        <v>46.35</v>
      </c>
      <c r="N22" s="557">
        <f t="shared" si="36"/>
        <v>46.78</v>
      </c>
      <c r="O22" s="557">
        <f t="shared" si="36"/>
        <v>46.75</v>
      </c>
      <c r="P22" s="557">
        <f t="shared" si="36"/>
        <v>46.55</v>
      </c>
      <c r="Q22" s="557">
        <f t="shared" si="36"/>
        <v>46.52</v>
      </c>
      <c r="R22" s="557">
        <f t="shared" si="36"/>
        <v>46.62</v>
      </c>
      <c r="S22" s="557">
        <f t="shared" si="36"/>
        <v>46.79</v>
      </c>
      <c r="T22" s="557">
        <f t="shared" si="36"/>
        <v>46.92</v>
      </c>
      <c r="U22" s="557">
        <f t="shared" si="36"/>
        <v>47</v>
      </c>
      <c r="V22" s="557">
        <f t="shared" si="36"/>
        <v>47.14</v>
      </c>
      <c r="W22" s="557">
        <f t="shared" si="36"/>
        <v>47.13</v>
      </c>
      <c r="X22" s="557">
        <f t="shared" si="36"/>
        <v>47.65</v>
      </c>
      <c r="Y22" s="557">
        <f t="shared" si="36"/>
        <v>48.02</v>
      </c>
      <c r="Z22" s="557">
        <f t="shared" si="36"/>
        <v>48</v>
      </c>
      <c r="AA22" s="557">
        <f t="shared" si="36"/>
        <v>47.92</v>
      </c>
      <c r="AB22" s="557">
        <f t="shared" si="36"/>
        <v>48.32</v>
      </c>
      <c r="AC22" s="557">
        <f t="shared" si="36"/>
        <v>48.69</v>
      </c>
      <c r="AD22" s="557">
        <f t="shared" si="36"/>
        <v>48.74</v>
      </c>
      <c r="AE22" s="557">
        <f t="shared" si="36"/>
        <v>48.92</v>
      </c>
      <c r="AF22" s="557">
        <f t="shared" si="36"/>
        <v>49</v>
      </c>
      <c r="AG22" s="557">
        <f t="shared" si="36"/>
        <v>48.97</v>
      </c>
      <c r="AH22" s="557">
        <f t="shared" si="36"/>
        <v>48.76</v>
      </c>
      <c r="AI22" s="557">
        <f t="shared" si="36"/>
        <v>48.59</v>
      </c>
      <c r="AJ22" s="557">
        <f t="shared" si="36"/>
        <v>48.44</v>
      </c>
      <c r="AK22" s="557">
        <f t="shared" si="36"/>
        <v>48.37</v>
      </c>
      <c r="AL22" s="557">
        <f t="shared" si="36"/>
        <v>48.26</v>
      </c>
      <c r="AM22" s="557">
        <f t="shared" si="36"/>
        <v>48.14</v>
      </c>
      <c r="AN22" s="557">
        <f t="shared" si="36"/>
        <v>47.93</v>
      </c>
      <c r="AO22" s="557">
        <f t="shared" si="36"/>
        <v>47.74</v>
      </c>
      <c r="AP22" s="557">
        <f t="shared" si="36"/>
        <v>47.64</v>
      </c>
      <c r="AQ22" s="557">
        <f t="shared" si="36"/>
        <v>47.38</v>
      </c>
      <c r="AR22" s="557">
        <f t="shared" si="36"/>
        <v>47.08</v>
      </c>
      <c r="AS22" s="557">
        <f t="shared" si="36"/>
        <v>46.71</v>
      </c>
      <c r="AT22" s="557">
        <f t="shared" si="36"/>
        <v>46.23</v>
      </c>
      <c r="AU22" s="557">
        <f t="shared" si="36"/>
        <v>45.94</v>
      </c>
      <c r="AV22" s="557">
        <f t="shared" si="36"/>
        <v>45.85</v>
      </c>
      <c r="AW22" s="557">
        <f t="shared" si="36"/>
        <v>45.39</v>
      </c>
      <c r="AX22" s="557">
        <f t="shared" si="36"/>
        <v>45.52</v>
      </c>
      <c r="AY22" s="557">
        <f t="shared" si="36"/>
        <v>45.59</v>
      </c>
      <c r="AZ22" s="557">
        <f t="shared" si="36"/>
        <v>45.46</v>
      </c>
      <c r="BA22" s="557">
        <f t="shared" si="36"/>
        <v>45.27</v>
      </c>
      <c r="BB22" s="557">
        <f t="shared" si="36"/>
        <v>45.01</v>
      </c>
      <c r="BC22" s="557">
        <f t="shared" si="36"/>
        <v>43.93</v>
      </c>
      <c r="BD22" s="557">
        <f t="shared" si="36"/>
        <v>45.26</v>
      </c>
      <c r="BE22" s="557">
        <f t="shared" si="36"/>
        <v>45.52</v>
      </c>
      <c r="BF22" s="557">
        <f t="shared" si="36"/>
        <v>46.04</v>
      </c>
      <c r="BG22" s="557">
        <f t="shared" si="36"/>
        <v>46.34</v>
      </c>
      <c r="BH22" s="557">
        <f t="shared" si="36"/>
        <v>46.1</v>
      </c>
      <c r="BI22" s="557">
        <f t="shared" si="36"/>
        <v>45.78</v>
      </c>
      <c r="BJ22" s="557">
        <f t="shared" si="36"/>
        <v>45.13</v>
      </c>
      <c r="BK22" s="557">
        <f t="shared" si="36"/>
        <v>43.98</v>
      </c>
      <c r="BL22" s="557">
        <f t="shared" si="36"/>
        <v>43.76</v>
      </c>
      <c r="BM22" s="557">
        <f t="shared" si="36"/>
        <v>43.68</v>
      </c>
      <c r="BN22" s="557">
        <f t="shared" si="36"/>
        <v>43.69</v>
      </c>
      <c r="BO22" s="557">
        <f t="shared" si="36"/>
        <v>43.74</v>
      </c>
      <c r="BP22" s="557">
        <f t="shared" si="36"/>
        <v>43.49</v>
      </c>
      <c r="BQ22" s="557">
        <f t="shared" ref="BQ22:EB22" si="37">BQ12</f>
        <v>43.59</v>
      </c>
      <c r="BR22" s="557">
        <f t="shared" si="37"/>
        <v>43.54</v>
      </c>
      <c r="BS22" s="557">
        <f t="shared" si="37"/>
        <v>43.63</v>
      </c>
      <c r="BT22" s="557">
        <f t="shared" si="37"/>
        <v>43.92</v>
      </c>
      <c r="BU22" s="557">
        <f t="shared" si="37"/>
        <v>44.82</v>
      </c>
      <c r="BV22" s="557">
        <f t="shared" si="37"/>
        <v>45.73</v>
      </c>
      <c r="BW22" s="557">
        <f t="shared" si="37"/>
        <v>45.65</v>
      </c>
      <c r="BX22" s="557">
        <f t="shared" si="37"/>
        <v>44.4</v>
      </c>
      <c r="BY22" s="557">
        <f t="shared" si="37"/>
        <v>44.33</v>
      </c>
      <c r="BZ22" s="557">
        <f t="shared" si="37"/>
        <v>44.48</v>
      </c>
      <c r="CA22" s="557">
        <f t="shared" si="37"/>
        <v>44.89</v>
      </c>
      <c r="CB22" s="557">
        <f t="shared" si="37"/>
        <v>45.41</v>
      </c>
      <c r="CC22" s="557">
        <f t="shared" si="37"/>
        <v>46.06</v>
      </c>
      <c r="CD22" s="557">
        <f t="shared" si="37"/>
        <v>46.46</v>
      </c>
      <c r="CE22" s="557">
        <f t="shared" si="37"/>
        <v>46.54</v>
      </c>
      <c r="CF22" s="557">
        <f t="shared" si="37"/>
        <v>46.12</v>
      </c>
      <c r="CG22" s="557">
        <f t="shared" si="37"/>
        <v>45.47</v>
      </c>
      <c r="CH22" s="557">
        <f t="shared" si="37"/>
        <v>44.85</v>
      </c>
      <c r="CI22" s="557">
        <f t="shared" si="37"/>
        <v>44.63</v>
      </c>
      <c r="CJ22" s="557">
        <f t="shared" si="37"/>
        <v>44.33</v>
      </c>
      <c r="CK22" s="557">
        <f t="shared" si="37"/>
        <v>44.16</v>
      </c>
      <c r="CL22" s="557">
        <f t="shared" si="37"/>
        <v>44.03</v>
      </c>
      <c r="CM22" s="557">
        <f t="shared" si="37"/>
        <v>42.15</v>
      </c>
      <c r="CN22" s="557">
        <f t="shared" si="37"/>
        <v>40.78</v>
      </c>
      <c r="CO22" s="557">
        <f t="shared" si="37"/>
        <v>40.770000000000003</v>
      </c>
      <c r="CP22" s="557">
        <f t="shared" si="37"/>
        <v>40.42</v>
      </c>
      <c r="CQ22" s="557">
        <f t="shared" si="37"/>
        <v>40.82</v>
      </c>
      <c r="CR22" s="557">
        <f t="shared" si="37"/>
        <v>40.340000000000003</v>
      </c>
      <c r="CS22" s="557">
        <f t="shared" si="37"/>
        <v>39.51</v>
      </c>
      <c r="CT22" s="557">
        <f t="shared" si="37"/>
        <v>39.44</v>
      </c>
      <c r="CU22" s="557">
        <f t="shared" si="37"/>
        <v>39.44</v>
      </c>
      <c r="CV22" s="557">
        <f t="shared" si="37"/>
        <v>39.369999999999997</v>
      </c>
      <c r="CW22" s="557">
        <f t="shared" si="37"/>
        <v>39.729999999999997</v>
      </c>
      <c r="CX22" s="557">
        <f t="shared" si="37"/>
        <v>40.36</v>
      </c>
      <c r="CY22" s="557">
        <f t="shared" si="37"/>
        <v>40.020000000000003</v>
      </c>
      <c r="CZ22" s="557">
        <f t="shared" si="37"/>
        <v>42.13</v>
      </c>
      <c r="DA22" s="557">
        <f t="shared" si="37"/>
        <v>42.82</v>
      </c>
      <c r="DB22" s="557">
        <f t="shared" si="37"/>
        <v>42.84</v>
      </c>
      <c r="DC22" s="557">
        <f t="shared" si="37"/>
        <v>42.94</v>
      </c>
      <c r="DD22" s="557">
        <f t="shared" si="37"/>
        <v>45.56</v>
      </c>
      <c r="DE22" s="557">
        <f t="shared" si="37"/>
        <v>48.66</v>
      </c>
      <c r="DF22" s="557">
        <f t="shared" si="37"/>
        <v>49</v>
      </c>
      <c r="DG22" s="557">
        <f t="shared" si="37"/>
        <v>48.64</v>
      </c>
      <c r="DH22" s="557">
        <f t="shared" si="37"/>
        <v>48.83</v>
      </c>
      <c r="DI22" s="557">
        <f t="shared" si="37"/>
        <v>49.26</v>
      </c>
      <c r="DJ22" s="557">
        <f t="shared" si="37"/>
        <v>51.23</v>
      </c>
      <c r="DK22" s="557">
        <f t="shared" si="37"/>
        <v>50.06</v>
      </c>
      <c r="DL22" s="557">
        <f t="shared" si="37"/>
        <v>48.53</v>
      </c>
      <c r="DM22" s="557">
        <f t="shared" si="37"/>
        <v>47.77</v>
      </c>
      <c r="DN22" s="557">
        <f t="shared" si="37"/>
        <v>48.48</v>
      </c>
      <c r="DO22" s="557">
        <f t="shared" si="37"/>
        <v>48.34</v>
      </c>
      <c r="DP22" s="557">
        <f t="shared" si="37"/>
        <v>48.44</v>
      </c>
      <c r="DQ22" s="557">
        <f t="shared" si="37"/>
        <v>46.72</v>
      </c>
      <c r="DR22" s="557">
        <f t="shared" si="37"/>
        <v>46.57</v>
      </c>
      <c r="DS22" s="557">
        <f t="shared" si="37"/>
        <v>46.63</v>
      </c>
      <c r="DT22" s="557">
        <f t="shared" si="37"/>
        <v>45.96</v>
      </c>
      <c r="DU22" s="557">
        <f t="shared" si="37"/>
        <v>46.33</v>
      </c>
      <c r="DV22" s="557">
        <f t="shared" si="37"/>
        <v>45.5</v>
      </c>
      <c r="DW22" s="557">
        <f t="shared" si="37"/>
        <v>44.5</v>
      </c>
      <c r="DX22" s="557">
        <f t="shared" si="37"/>
        <v>45.8</v>
      </c>
      <c r="DY22" s="557">
        <f t="shared" si="37"/>
        <v>46.56</v>
      </c>
      <c r="DZ22" s="557">
        <f t="shared" si="37"/>
        <v>46.84</v>
      </c>
      <c r="EA22" s="557">
        <f t="shared" si="37"/>
        <v>46.57</v>
      </c>
      <c r="EB22" s="557">
        <f t="shared" si="37"/>
        <v>46.01</v>
      </c>
      <c r="EC22" s="557">
        <f t="shared" ref="EC22:FY22" si="38">EC12</f>
        <v>44.41</v>
      </c>
      <c r="ED22" s="557">
        <f t="shared" si="38"/>
        <v>45.02</v>
      </c>
      <c r="EE22" s="557">
        <f t="shared" si="38"/>
        <v>45.16</v>
      </c>
      <c r="EF22" s="557">
        <f t="shared" si="38"/>
        <v>45.4</v>
      </c>
      <c r="EG22" s="557">
        <f t="shared" si="38"/>
        <v>45.44</v>
      </c>
      <c r="EH22" s="557">
        <f t="shared" si="38"/>
        <v>44.99</v>
      </c>
      <c r="EI22" s="557">
        <f t="shared" si="38"/>
        <v>44.37</v>
      </c>
      <c r="EJ22" s="557">
        <f t="shared" si="38"/>
        <v>44.9</v>
      </c>
      <c r="EK22" s="557">
        <f t="shared" si="38"/>
        <v>44.85</v>
      </c>
      <c r="EL22" s="557">
        <f t="shared" si="38"/>
        <v>44.42</v>
      </c>
      <c r="EM22" s="557">
        <f t="shared" si="38"/>
        <v>45.28</v>
      </c>
      <c r="EN22" s="557">
        <f t="shared" si="38"/>
        <v>47.64</v>
      </c>
      <c r="EO22" s="557">
        <f t="shared" si="38"/>
        <v>49.26</v>
      </c>
      <c r="EP22" s="557">
        <f t="shared" si="38"/>
        <v>50.84</v>
      </c>
      <c r="EQ22" s="557">
        <f t="shared" si="38"/>
        <v>52.67</v>
      </c>
      <c r="ER22" s="557">
        <f t="shared" si="38"/>
        <v>51.35</v>
      </c>
      <c r="ES22" s="557">
        <f t="shared" si="38"/>
        <v>49.16</v>
      </c>
      <c r="ET22" s="557">
        <f t="shared" si="38"/>
        <v>50.32</v>
      </c>
      <c r="EU22" s="557">
        <f t="shared" si="38"/>
        <v>51.8</v>
      </c>
      <c r="EV22" s="557">
        <f t="shared" si="38"/>
        <v>54.47</v>
      </c>
      <c r="EW22" s="557">
        <f t="shared" si="38"/>
        <v>56.03</v>
      </c>
      <c r="EX22" s="557">
        <f t="shared" si="38"/>
        <v>55.5</v>
      </c>
      <c r="EY22" s="557">
        <f t="shared" si="38"/>
        <v>55.56</v>
      </c>
      <c r="EZ22" s="557">
        <f t="shared" si="38"/>
        <v>54.61</v>
      </c>
      <c r="FA22" s="557">
        <f t="shared" si="38"/>
        <v>53.02</v>
      </c>
      <c r="FB22" s="557">
        <f t="shared" si="38"/>
        <v>54.78</v>
      </c>
      <c r="FC22" s="557">
        <f t="shared" si="38"/>
        <v>54.65</v>
      </c>
      <c r="FD22" s="557">
        <f t="shared" si="38"/>
        <v>54.32</v>
      </c>
      <c r="FE22" s="557">
        <f t="shared" si="38"/>
        <v>53.77</v>
      </c>
      <c r="FF22" s="557">
        <f t="shared" si="38"/>
        <v>54.4</v>
      </c>
      <c r="FG22" s="557">
        <f t="shared" si="38"/>
        <v>54.38</v>
      </c>
      <c r="FH22" s="557">
        <f t="shared" si="38"/>
        <v>55.01</v>
      </c>
      <c r="FI22" s="557">
        <f t="shared" si="38"/>
        <v>58.4</v>
      </c>
      <c r="FJ22" s="557">
        <f t="shared" si="38"/>
        <v>59.78</v>
      </c>
      <c r="FK22" s="557">
        <f t="shared" si="38"/>
        <v>63.21</v>
      </c>
      <c r="FL22" s="557">
        <f t="shared" si="38"/>
        <v>63.75</v>
      </c>
      <c r="FM22" s="557">
        <f t="shared" si="38"/>
        <v>61.62</v>
      </c>
      <c r="FN22" s="557">
        <f t="shared" si="38"/>
        <v>62.63</v>
      </c>
      <c r="FO22" s="557">
        <f t="shared" si="38"/>
        <v>61.91</v>
      </c>
      <c r="FP22" s="557">
        <f t="shared" si="38"/>
        <v>62.08</v>
      </c>
      <c r="FQ22" s="557">
        <f t="shared" si="38"/>
        <v>62.25</v>
      </c>
      <c r="FR22" s="622">
        <f t="shared" si="38"/>
        <v>61.01</v>
      </c>
      <c r="FS22" s="628">
        <f t="shared" si="38"/>
        <v>59.800000000000004</v>
      </c>
      <c r="FT22" s="557">
        <f t="shared" si="38"/>
        <v>60.606666666666662</v>
      </c>
      <c r="FU22" s="557">
        <f t="shared" si="38"/>
        <v>61.930000000000007</v>
      </c>
      <c r="FV22" s="557">
        <f t="shared" si="38"/>
        <v>62.24</v>
      </c>
      <c r="FW22" s="557">
        <f t="shared" si="38"/>
        <v>63.47</v>
      </c>
      <c r="FX22" s="557">
        <f t="shared" si="38"/>
        <v>64.976666666666659</v>
      </c>
      <c r="FY22" s="557">
        <f t="shared" si="38"/>
        <v>65.926666666666662</v>
      </c>
      <c r="FZ22" s="557">
        <f t="shared" ref="FZ22:GT22" si="39">FZ12</f>
        <v>67.50333333333333</v>
      </c>
      <c r="GA22" s="557">
        <f t="shared" si="39"/>
        <v>66.893333333333331</v>
      </c>
      <c r="GB22" s="557">
        <f t="shared" si="39"/>
        <v>66.963333333333324</v>
      </c>
      <c r="GC22" s="557">
        <f t="shared" si="39"/>
        <v>67.426666666666662</v>
      </c>
      <c r="GD22" s="557">
        <f t="shared" si="39"/>
        <v>67.026666666666657</v>
      </c>
      <c r="GE22" s="557">
        <f t="shared" si="39"/>
        <v>64.456666666666663</v>
      </c>
      <c r="GF22" s="557">
        <f t="shared" si="39"/>
        <v>64.290000000000006</v>
      </c>
      <c r="GG22" s="557">
        <f t="shared" si="39"/>
        <v>64.726666666666674</v>
      </c>
      <c r="GH22" s="557">
        <f t="shared" si="39"/>
        <v>64.34333333333332</v>
      </c>
      <c r="GI22" s="557">
        <f t="shared" si="39"/>
        <v>66.990000000000009</v>
      </c>
      <c r="GJ22" s="557">
        <f t="shared" si="39"/>
        <v>70.153333333333336</v>
      </c>
      <c r="GK22" s="557">
        <f t="shared" si="39"/>
        <v>72.069999999999993</v>
      </c>
      <c r="GL22" s="557">
        <f t="shared" si="39"/>
        <v>70.476666666666674</v>
      </c>
      <c r="GM22" s="557">
        <f t="shared" si="39"/>
        <v>69.546666666666667</v>
      </c>
      <c r="GN22" s="557">
        <f t="shared" si="39"/>
        <v>70.430000000000007</v>
      </c>
      <c r="GO22" s="557">
        <f t="shared" si="39"/>
        <v>71.226666666666674</v>
      </c>
      <c r="GP22" s="557">
        <f t="shared" si="39"/>
        <v>72.38333333333334</v>
      </c>
      <c r="GQ22" s="557">
        <f t="shared" si="39"/>
        <v>75.876666666666665</v>
      </c>
      <c r="GR22" s="557">
        <f t="shared" si="39"/>
        <v>74.38</v>
      </c>
      <c r="GS22" s="557">
        <f t="shared" si="39"/>
        <v>73.756666666666675</v>
      </c>
      <c r="GT22" s="557">
        <f t="shared" si="39"/>
        <v>72.88666666666667</v>
      </c>
      <c r="GU22" s="557">
        <f t="shared" ref="GU22:HG22" si="40">GU12</f>
        <v>73.766666666666666</v>
      </c>
      <c r="GV22" s="557">
        <f t="shared" si="40"/>
        <v>74.09</v>
      </c>
      <c r="GW22" s="557">
        <f t="shared" si="40"/>
        <v>74.94</v>
      </c>
      <c r="GX22" s="557">
        <f t="shared" si="40"/>
        <v>75.223333333333343</v>
      </c>
      <c r="GY22" s="557">
        <f t="shared" si="40"/>
        <v>77.179999999999993</v>
      </c>
      <c r="GZ22" s="557">
        <f t="shared" si="40"/>
        <v>79.793333333333337</v>
      </c>
      <c r="HA22" s="557">
        <f t="shared" si="40"/>
        <v>82.219999999999985</v>
      </c>
      <c r="HB22" s="557">
        <f t="shared" si="40"/>
        <v>82.273333333333326</v>
      </c>
      <c r="HC22" s="557">
        <f t="shared" si="40"/>
        <v>82.19</v>
      </c>
      <c r="HD22" s="557">
        <f t="shared" si="40"/>
        <v>82.663333333333341</v>
      </c>
      <c r="HE22" s="557">
        <f t="shared" si="40"/>
        <v>83.27</v>
      </c>
      <c r="HF22" s="557">
        <f t="shared" si="40"/>
        <v>83.026666666666657</v>
      </c>
      <c r="HG22" s="629">
        <f t="shared" si="40"/>
        <v>83.42</v>
      </c>
    </row>
    <row r="23" spans="1:215" ht="13" thickBot="1">
      <c r="FV23" s="468"/>
    </row>
    <row r="24" spans="1:215" ht="13.5" thickBot="1">
      <c r="A24" s="615" t="s">
        <v>176</v>
      </c>
      <c r="B24" s="433" t="s">
        <v>7</v>
      </c>
      <c r="C24" s="569" t="s">
        <v>1</v>
      </c>
      <c r="D24" s="570">
        <v>36526</v>
      </c>
      <c r="E24" s="571">
        <v>36557</v>
      </c>
      <c r="F24" s="571">
        <v>36586</v>
      </c>
      <c r="G24" s="571">
        <v>36617</v>
      </c>
      <c r="H24" s="571">
        <v>36647</v>
      </c>
      <c r="I24" s="571">
        <v>36678</v>
      </c>
      <c r="J24" s="571">
        <v>36708</v>
      </c>
      <c r="K24" s="571">
        <v>36739</v>
      </c>
      <c r="L24" s="571">
        <v>36770</v>
      </c>
      <c r="M24" s="571">
        <v>36800</v>
      </c>
      <c r="N24" s="571">
        <v>36831</v>
      </c>
      <c r="O24" s="571">
        <v>36861</v>
      </c>
      <c r="P24" s="571">
        <v>36892</v>
      </c>
      <c r="Q24" s="571">
        <v>36923</v>
      </c>
      <c r="R24" s="571">
        <v>36951</v>
      </c>
      <c r="S24" s="571">
        <v>36982</v>
      </c>
      <c r="T24" s="571">
        <v>37012</v>
      </c>
      <c r="U24" s="571">
        <v>37043</v>
      </c>
      <c r="V24" s="571">
        <v>37073</v>
      </c>
      <c r="W24" s="571">
        <v>37104</v>
      </c>
      <c r="X24" s="571">
        <v>37135</v>
      </c>
      <c r="Y24" s="571">
        <v>37165</v>
      </c>
      <c r="Z24" s="571">
        <v>37196</v>
      </c>
      <c r="AA24" s="571">
        <v>37226</v>
      </c>
      <c r="AB24" s="571">
        <v>37257</v>
      </c>
      <c r="AC24" s="571">
        <v>37288</v>
      </c>
      <c r="AD24" s="571">
        <v>37316</v>
      </c>
      <c r="AE24" s="571">
        <v>37347</v>
      </c>
      <c r="AF24" s="571">
        <v>37377</v>
      </c>
      <c r="AG24" s="571">
        <v>37408</v>
      </c>
      <c r="AH24" s="571">
        <v>37438</v>
      </c>
      <c r="AI24" s="571">
        <v>37469</v>
      </c>
      <c r="AJ24" s="571">
        <v>37500</v>
      </c>
      <c r="AK24" s="571">
        <v>37530</v>
      </c>
      <c r="AL24" s="571">
        <v>37561</v>
      </c>
      <c r="AM24" s="571">
        <v>37591</v>
      </c>
      <c r="AN24" s="571">
        <v>37622</v>
      </c>
      <c r="AO24" s="571">
        <v>37653</v>
      </c>
      <c r="AP24" s="571">
        <v>37681</v>
      </c>
      <c r="AQ24" s="571">
        <v>37712</v>
      </c>
      <c r="AR24" s="571">
        <v>37742</v>
      </c>
      <c r="AS24" s="571">
        <v>37773</v>
      </c>
      <c r="AT24" s="571">
        <v>37803</v>
      </c>
      <c r="AU24" s="571">
        <v>37834</v>
      </c>
      <c r="AV24" s="571">
        <v>37865</v>
      </c>
      <c r="AW24" s="571">
        <v>37895</v>
      </c>
      <c r="AX24" s="571">
        <v>37926</v>
      </c>
      <c r="AY24" s="571">
        <v>37956</v>
      </c>
      <c r="AZ24" s="571">
        <v>37987</v>
      </c>
      <c r="BA24" s="571">
        <v>38018</v>
      </c>
      <c r="BB24" s="571">
        <v>38047</v>
      </c>
      <c r="BC24" s="571">
        <v>38078</v>
      </c>
      <c r="BD24" s="571">
        <v>38108</v>
      </c>
      <c r="BE24" s="571">
        <v>38139</v>
      </c>
      <c r="BF24" s="571">
        <v>38169</v>
      </c>
      <c r="BG24" s="571">
        <v>38200</v>
      </c>
      <c r="BH24" s="571">
        <v>38231</v>
      </c>
      <c r="BI24" s="571">
        <v>38261</v>
      </c>
      <c r="BJ24" s="571">
        <v>38292</v>
      </c>
      <c r="BK24" s="571">
        <v>38322</v>
      </c>
      <c r="BL24" s="571">
        <v>38353</v>
      </c>
      <c r="BM24" s="571">
        <v>38384</v>
      </c>
      <c r="BN24" s="571">
        <v>38412</v>
      </c>
      <c r="BO24" s="571">
        <v>38443</v>
      </c>
      <c r="BP24" s="571">
        <v>38473</v>
      </c>
      <c r="BQ24" s="571">
        <v>38504</v>
      </c>
      <c r="BR24" s="571">
        <v>38534</v>
      </c>
      <c r="BS24" s="571">
        <v>38565</v>
      </c>
      <c r="BT24" s="571">
        <v>38596</v>
      </c>
      <c r="BU24" s="571">
        <v>38626</v>
      </c>
      <c r="BV24" s="571">
        <v>38657</v>
      </c>
      <c r="BW24" s="571">
        <v>38687</v>
      </c>
      <c r="BX24" s="571">
        <v>38718</v>
      </c>
      <c r="BY24" s="571">
        <v>38749</v>
      </c>
      <c r="BZ24" s="571">
        <v>38777</v>
      </c>
      <c r="CA24" s="571">
        <v>38808</v>
      </c>
      <c r="CB24" s="571">
        <v>38838</v>
      </c>
      <c r="CC24" s="571">
        <v>38869</v>
      </c>
      <c r="CD24" s="571">
        <v>38899</v>
      </c>
      <c r="CE24" s="571">
        <v>38930</v>
      </c>
      <c r="CF24" s="571">
        <v>38961</v>
      </c>
      <c r="CG24" s="571">
        <v>38991</v>
      </c>
      <c r="CH24" s="571">
        <v>39022</v>
      </c>
      <c r="CI24" s="571">
        <v>39052</v>
      </c>
      <c r="CJ24" s="571">
        <v>39083</v>
      </c>
      <c r="CK24" s="571">
        <v>39114</v>
      </c>
      <c r="CL24" s="571">
        <v>39142</v>
      </c>
      <c r="CM24" s="571">
        <v>39173</v>
      </c>
      <c r="CN24" s="571">
        <v>39203</v>
      </c>
      <c r="CO24" s="571">
        <v>39234</v>
      </c>
      <c r="CP24" s="571">
        <v>39264</v>
      </c>
      <c r="CQ24" s="571">
        <v>39295</v>
      </c>
      <c r="CR24" s="571">
        <v>39326</v>
      </c>
      <c r="CS24" s="571">
        <v>39356</v>
      </c>
      <c r="CT24" s="571">
        <v>39387</v>
      </c>
      <c r="CU24" s="571">
        <v>39417</v>
      </c>
      <c r="CV24" s="571">
        <v>39448</v>
      </c>
      <c r="CW24" s="571">
        <v>39479</v>
      </c>
      <c r="CX24" s="571">
        <v>39508</v>
      </c>
      <c r="CY24" s="571">
        <v>39539</v>
      </c>
      <c r="CZ24" s="571">
        <v>39569</v>
      </c>
      <c r="DA24" s="571">
        <v>39600</v>
      </c>
      <c r="DB24" s="571">
        <v>39630</v>
      </c>
      <c r="DC24" s="571">
        <v>39661</v>
      </c>
      <c r="DD24" s="571">
        <v>39692</v>
      </c>
      <c r="DE24" s="571">
        <v>39722</v>
      </c>
      <c r="DF24" s="571">
        <v>39753</v>
      </c>
      <c r="DG24" s="571">
        <v>39783</v>
      </c>
      <c r="DH24" s="571">
        <v>39814</v>
      </c>
      <c r="DI24" s="571">
        <v>39845</v>
      </c>
      <c r="DJ24" s="571">
        <v>39873</v>
      </c>
      <c r="DK24" s="571">
        <v>39904</v>
      </c>
      <c r="DL24" s="571">
        <v>39934</v>
      </c>
      <c r="DM24" s="571">
        <v>39965</v>
      </c>
      <c r="DN24" s="571">
        <v>39995</v>
      </c>
      <c r="DO24" s="571">
        <v>40026</v>
      </c>
      <c r="DP24" s="571">
        <v>40057</v>
      </c>
      <c r="DQ24" s="571">
        <v>40087</v>
      </c>
      <c r="DR24" s="571">
        <v>40118</v>
      </c>
      <c r="DS24" s="571">
        <v>40148</v>
      </c>
      <c r="DT24" s="571">
        <v>40179</v>
      </c>
      <c r="DU24" s="571">
        <v>40210</v>
      </c>
      <c r="DV24" s="571">
        <v>40238</v>
      </c>
      <c r="DW24" s="571">
        <v>40269</v>
      </c>
      <c r="DX24" s="571">
        <v>40299</v>
      </c>
      <c r="DY24" s="571">
        <v>40330</v>
      </c>
      <c r="DZ24" s="571">
        <v>40360</v>
      </c>
      <c r="EA24" s="571">
        <v>40391</v>
      </c>
      <c r="EB24" s="571">
        <v>40422</v>
      </c>
      <c r="EC24" s="571">
        <v>40452</v>
      </c>
      <c r="ED24" s="571">
        <v>40483</v>
      </c>
      <c r="EE24" s="571">
        <v>40513</v>
      </c>
      <c r="EF24" s="571">
        <v>40544</v>
      </c>
      <c r="EG24" s="571">
        <v>40575</v>
      </c>
      <c r="EH24" s="571">
        <v>40603</v>
      </c>
      <c r="EI24" s="571">
        <v>40634</v>
      </c>
      <c r="EJ24" s="571">
        <v>40664</v>
      </c>
      <c r="EK24" s="571">
        <v>40695</v>
      </c>
      <c r="EL24" s="571">
        <v>40725</v>
      </c>
      <c r="EM24" s="571">
        <v>40756</v>
      </c>
      <c r="EN24" s="571">
        <v>40787</v>
      </c>
      <c r="EO24" s="571">
        <v>40817</v>
      </c>
      <c r="EP24" s="571">
        <v>40848</v>
      </c>
      <c r="EQ24" s="571">
        <v>40878</v>
      </c>
      <c r="ER24" s="571">
        <v>40909</v>
      </c>
      <c r="ES24" s="571">
        <v>40940</v>
      </c>
      <c r="ET24" s="571">
        <v>40969</v>
      </c>
      <c r="EU24" s="571">
        <v>41000</v>
      </c>
      <c r="EV24" s="571">
        <v>41030</v>
      </c>
      <c r="EW24" s="571">
        <v>41061</v>
      </c>
      <c r="EX24" s="571">
        <v>41091</v>
      </c>
      <c r="EY24" s="571">
        <v>41122</v>
      </c>
      <c r="EZ24" s="571">
        <v>41153</v>
      </c>
      <c r="FA24" s="571">
        <v>41183</v>
      </c>
      <c r="FB24" s="571">
        <v>41214</v>
      </c>
      <c r="FC24" s="571">
        <v>41244</v>
      </c>
      <c r="FD24" s="571">
        <v>41275</v>
      </c>
      <c r="FE24" s="571">
        <v>41306</v>
      </c>
      <c r="FF24" s="571">
        <v>41334</v>
      </c>
      <c r="FG24" s="571">
        <v>41365</v>
      </c>
      <c r="FH24" s="571">
        <v>41395</v>
      </c>
      <c r="FI24" s="571">
        <v>41426</v>
      </c>
      <c r="FJ24" s="571">
        <v>41456</v>
      </c>
      <c r="FK24" s="571">
        <v>41487</v>
      </c>
      <c r="FL24" s="571">
        <v>41518</v>
      </c>
      <c r="FM24" s="571">
        <v>41548</v>
      </c>
      <c r="FN24" s="571">
        <v>41579</v>
      </c>
      <c r="FO24" s="571">
        <v>41609</v>
      </c>
      <c r="FP24" s="571">
        <v>41640</v>
      </c>
      <c r="FQ24" s="571">
        <v>41671</v>
      </c>
      <c r="FR24" s="572">
        <v>41699</v>
      </c>
      <c r="FS24" s="529">
        <v>41791</v>
      </c>
      <c r="FT24" s="479">
        <v>41883</v>
      </c>
      <c r="FU24" s="479">
        <v>41974</v>
      </c>
      <c r="FV24" s="479">
        <v>42064</v>
      </c>
      <c r="FW24" s="479">
        <v>42156</v>
      </c>
      <c r="FX24" s="479">
        <v>42248</v>
      </c>
      <c r="FY24" s="479">
        <v>42339</v>
      </c>
      <c r="FZ24" s="479">
        <v>42430</v>
      </c>
      <c r="GA24" s="479">
        <v>42522</v>
      </c>
      <c r="GB24" s="479">
        <v>42614</v>
      </c>
      <c r="GC24" s="479">
        <v>42705</v>
      </c>
      <c r="GD24" s="479">
        <v>42795</v>
      </c>
      <c r="GE24" s="479">
        <v>42887</v>
      </c>
      <c r="GF24" s="479">
        <v>42979</v>
      </c>
      <c r="GG24" s="479">
        <v>43070</v>
      </c>
      <c r="GH24" s="479">
        <v>43160</v>
      </c>
      <c r="GI24" s="479">
        <v>43252</v>
      </c>
      <c r="GJ24" s="479">
        <v>43344</v>
      </c>
      <c r="GK24" s="479">
        <v>43435</v>
      </c>
      <c r="GL24" s="479">
        <v>43525</v>
      </c>
      <c r="GM24" s="479">
        <v>43617</v>
      </c>
      <c r="GN24" s="479">
        <v>43709</v>
      </c>
      <c r="GO24" s="479">
        <v>43800</v>
      </c>
      <c r="GP24" s="479">
        <v>43891</v>
      </c>
      <c r="GQ24" s="479">
        <v>43983</v>
      </c>
      <c r="GR24" s="479">
        <v>44075</v>
      </c>
      <c r="GS24" s="479">
        <v>44166</v>
      </c>
      <c r="GT24" s="479">
        <v>44256</v>
      </c>
      <c r="GU24" s="479">
        <v>44348</v>
      </c>
      <c r="GV24" s="479">
        <v>44440</v>
      </c>
      <c r="GW24" s="479">
        <v>44531</v>
      </c>
      <c r="GX24" s="479">
        <v>44621</v>
      </c>
      <c r="GY24" s="479">
        <v>44713</v>
      </c>
      <c r="GZ24" s="479">
        <v>44805</v>
      </c>
      <c r="HA24" s="479">
        <v>44896</v>
      </c>
      <c r="HB24" s="479">
        <v>44986</v>
      </c>
      <c r="HC24" s="479">
        <v>45078</v>
      </c>
      <c r="HD24" s="479">
        <v>45170</v>
      </c>
      <c r="HE24" s="479">
        <v>45261</v>
      </c>
      <c r="HF24" s="479">
        <v>45352</v>
      </c>
      <c r="HG24" s="480">
        <v>45444</v>
      </c>
    </row>
    <row r="25" spans="1:215">
      <c r="A25" s="606" t="s">
        <v>177</v>
      </c>
      <c r="B25" s="607" t="s">
        <v>248</v>
      </c>
      <c r="C25" s="563" t="s">
        <v>6</v>
      </c>
      <c r="D25" s="608"/>
      <c r="E25" s="609"/>
      <c r="F25" s="609"/>
      <c r="G25" s="609"/>
      <c r="H25" s="609"/>
      <c r="I25" s="609"/>
      <c r="J25" s="609"/>
      <c r="K25" s="609"/>
      <c r="L25" s="609"/>
      <c r="M25" s="609"/>
      <c r="N25" s="609"/>
      <c r="O25" s="609"/>
      <c r="P25" s="609"/>
      <c r="Q25" s="609"/>
      <c r="R25" s="609"/>
      <c r="S25" s="609"/>
      <c r="T25" s="609"/>
      <c r="U25" s="609"/>
      <c r="V25" s="609"/>
      <c r="W25" s="609"/>
      <c r="X25" s="609"/>
      <c r="Y25" s="609"/>
      <c r="Z25" s="609"/>
      <c r="AA25" s="609"/>
      <c r="AB25" s="609"/>
      <c r="AC25" s="609"/>
      <c r="AD25" s="609"/>
      <c r="AE25" s="609"/>
      <c r="AF25" s="609"/>
      <c r="AG25" s="609"/>
      <c r="AH25" s="609"/>
      <c r="AI25" s="609"/>
      <c r="AJ25" s="609"/>
      <c r="AK25" s="609"/>
      <c r="AL25" s="609"/>
      <c r="AM25" s="609"/>
      <c r="AN25" s="609"/>
      <c r="AO25" s="609"/>
      <c r="AP25" s="609"/>
      <c r="AQ25" s="609"/>
      <c r="AR25" s="609"/>
      <c r="AS25" s="609"/>
      <c r="AT25" s="609"/>
      <c r="AU25" s="609"/>
      <c r="AV25" s="609"/>
      <c r="AW25" s="609"/>
      <c r="AX25" s="609"/>
      <c r="AY25" s="609"/>
      <c r="AZ25" s="609"/>
      <c r="BA25" s="609"/>
      <c r="BB25" s="609"/>
      <c r="BC25" s="609"/>
      <c r="BD25" s="609"/>
      <c r="BE25" s="609"/>
      <c r="BF25" s="609"/>
      <c r="BG25" s="609"/>
      <c r="BH25" s="609"/>
      <c r="BI25" s="609"/>
      <c r="BJ25" s="609"/>
      <c r="BK25" s="609"/>
      <c r="BL25" s="609"/>
      <c r="BM25" s="609"/>
      <c r="BN25" s="609"/>
      <c r="BO25" s="609"/>
      <c r="BP25" s="609"/>
      <c r="BQ25" s="609"/>
      <c r="BR25" s="609"/>
      <c r="BS25" s="609"/>
      <c r="BT25" s="609"/>
      <c r="BU25" s="609"/>
      <c r="BV25" s="609"/>
      <c r="BW25" s="430"/>
      <c r="BX25" s="430"/>
      <c r="BY25" s="430"/>
      <c r="BZ25" s="430"/>
      <c r="CA25" s="430"/>
      <c r="CB25" s="430"/>
      <c r="CC25" s="430"/>
      <c r="CD25" s="430"/>
      <c r="CE25" s="430"/>
      <c r="CF25" s="430"/>
      <c r="CG25" s="430"/>
      <c r="CH25" s="430"/>
      <c r="CI25" s="430"/>
      <c r="CJ25" s="430"/>
      <c r="CK25" s="430"/>
      <c r="CL25" s="430"/>
      <c r="CM25" s="430"/>
      <c r="CN25" s="430"/>
      <c r="CO25" s="430"/>
      <c r="CP25" s="430"/>
      <c r="CQ25" s="430"/>
      <c r="CR25" s="430"/>
      <c r="CS25" s="430"/>
      <c r="CT25" s="430"/>
      <c r="CU25" s="430"/>
      <c r="CV25" s="430"/>
      <c r="CW25" s="430"/>
      <c r="CX25" s="430"/>
      <c r="CY25" s="430"/>
      <c r="CZ25" s="430"/>
      <c r="DA25" s="430"/>
      <c r="DB25" s="430"/>
      <c r="DC25" s="430"/>
      <c r="DD25" s="430"/>
      <c r="DE25" s="610"/>
      <c r="DF25" s="610"/>
      <c r="DG25" s="610"/>
      <c r="DH25" s="610"/>
      <c r="DI25" s="610"/>
      <c r="DJ25" s="610"/>
      <c r="DK25" s="610"/>
      <c r="DL25" s="610"/>
      <c r="DM25" s="610"/>
      <c r="DN25" s="610"/>
      <c r="DO25" s="610"/>
      <c r="DP25" s="610"/>
      <c r="DQ25" s="610"/>
      <c r="DR25" s="610"/>
      <c r="DS25" s="610"/>
      <c r="DT25" s="610"/>
      <c r="DU25" s="610"/>
      <c r="DV25" s="610"/>
      <c r="DW25" s="610"/>
      <c r="DX25" s="610"/>
      <c r="DY25" s="610"/>
      <c r="DZ25" s="610"/>
      <c r="EA25" s="610"/>
      <c r="EB25" s="610"/>
      <c r="EC25" s="610"/>
      <c r="ED25" s="610"/>
      <c r="EE25" s="610"/>
      <c r="EF25" s="610"/>
      <c r="EG25" s="610"/>
      <c r="EH25" s="610"/>
      <c r="EI25" s="610"/>
      <c r="EJ25" s="610"/>
      <c r="EK25" s="610"/>
      <c r="EL25" s="610"/>
      <c r="EM25" s="610"/>
      <c r="EN25" s="610"/>
      <c r="EO25" s="610"/>
      <c r="EP25" s="610"/>
      <c r="EQ25" s="610"/>
      <c r="ER25" s="610"/>
      <c r="ES25" s="610"/>
      <c r="ET25" s="610"/>
      <c r="EU25" s="610"/>
      <c r="EV25" s="610"/>
      <c r="EW25" s="610"/>
      <c r="EX25" s="610"/>
      <c r="EY25" s="610"/>
      <c r="EZ25" s="610"/>
      <c r="FA25" s="610"/>
      <c r="FB25" s="610"/>
      <c r="FC25" s="610"/>
      <c r="FD25" s="611"/>
      <c r="FE25" s="611"/>
      <c r="FF25" s="611"/>
      <c r="FG25" s="611"/>
      <c r="FH25" s="611"/>
      <c r="FI25" s="611"/>
      <c r="FJ25" s="611"/>
      <c r="FK25" s="611"/>
      <c r="FL25" s="611"/>
      <c r="FM25" s="611"/>
      <c r="FN25" s="611"/>
      <c r="FO25" s="611"/>
      <c r="FP25" s="611"/>
      <c r="FQ25" s="611"/>
      <c r="FR25" s="612"/>
      <c r="FS25" s="374"/>
      <c r="FT25" s="375"/>
      <c r="FU25" s="375"/>
      <c r="FV25" s="375"/>
      <c r="FW25" s="375">
        <f>AVERAGE('Input Sheet (Monthly)'!GE25:GG25)</f>
        <v>2803.3333333333335</v>
      </c>
      <c r="FX25" s="375">
        <f>AVERAGE('Input Sheet (Monthly)'!GH25:GJ25)</f>
        <v>1787.5</v>
      </c>
      <c r="FY25" s="375">
        <f>AVERAGE('Input Sheet (Monthly)'!GK25:GM25)</f>
        <v>331.25</v>
      </c>
      <c r="FZ25" s="375">
        <f>AVERAGE('Input Sheet (Monthly)'!GN25:GP25)</f>
        <v>133.33333333333334</v>
      </c>
      <c r="GA25" s="375">
        <f>AVERAGE('Input Sheet (Monthly)'!GQ25:GS25)</f>
        <v>177.7775</v>
      </c>
      <c r="GB25" s="375">
        <f>AVERAGE('Input Sheet (Monthly)'!GT25:GV25)</f>
        <v>126.38833333333332</v>
      </c>
      <c r="GC25" s="375">
        <f>AVERAGE('Input Sheet (Monthly)'!GW25:GY25)</f>
        <v>800</v>
      </c>
      <c r="GD25" s="375">
        <f>AVERAGE('Input Sheet (Monthly)'!GZ25:HB25)</f>
        <v>1325</v>
      </c>
      <c r="GE25" s="375">
        <f>AVERAGE('Input Sheet (Monthly)'!HC25:HE25)</f>
        <v>1520.8333333333333</v>
      </c>
      <c r="GF25" s="375">
        <f>AVERAGE('Input Sheet (Monthly)'!HF25:HH25)</f>
        <v>1275</v>
      </c>
      <c r="GG25" s="375">
        <f>AVERAGE('Input Sheet (Monthly)'!HI25:HK25)</f>
        <v>1888.8891666666666</v>
      </c>
      <c r="GH25" s="375">
        <f>AVERAGE('Input Sheet (Monthly)'!HL25:HN25)</f>
        <v>3291.6666666666665</v>
      </c>
      <c r="GI25" s="375">
        <f>AVERAGE('Input Sheet (Monthly)'!HO25:HQ25)</f>
        <v>3166.6666666666665</v>
      </c>
      <c r="GJ25" s="375">
        <f>AVERAGE('Input Sheet (Monthly)'!HR25:HT25)</f>
        <v>3752.7775000000001</v>
      </c>
      <c r="GK25" s="375">
        <f>AVERAGE('Input Sheet (Monthly)'!HU25:HW25)</f>
        <v>3954.1666666666665</v>
      </c>
      <c r="GL25" s="375">
        <f>AVERAGE('Input Sheet (Monthly)'!HX25:HZ25)</f>
        <v>2966.6666666666665</v>
      </c>
      <c r="GM25" s="375">
        <f>AVERAGE('Input Sheet (Monthly)'!IA25:IC25)</f>
        <v>2933.3333333333335</v>
      </c>
      <c r="GN25" s="375">
        <f>AVERAGE('Input Sheet (Monthly)'!ID25:IF25)</f>
        <v>2900</v>
      </c>
      <c r="GO25" s="375">
        <f>AVERAGE('Input Sheet (Monthly)'!IG25:II25)</f>
        <v>2633.3333333333335</v>
      </c>
      <c r="GP25" s="375">
        <f>AVERAGE('Input Sheet (Monthly)'!IJ25:IL25)</f>
        <v>3183.3333333333335</v>
      </c>
      <c r="GQ25" s="375">
        <f>AVERAGE('Input Sheet (Monthly)'!IM25:IO25)</f>
        <v>1896</v>
      </c>
      <c r="GR25" s="375">
        <f>AVERAGE('Input Sheet (Monthly)'!IP25:IR25)</f>
        <v>2695.3333333333335</v>
      </c>
      <c r="GS25" s="375">
        <f>AVERAGE('Input Sheet (Monthly)'!IS25:IU25)</f>
        <v>5058.333333333333</v>
      </c>
      <c r="GT25" s="375">
        <f>AVERAGE('Input Sheet (Monthly)'!IV25:IX25)</f>
        <v>5491.666666666667</v>
      </c>
      <c r="GU25" s="375">
        <f>AVERAGE('Input Sheet (Monthly)'!IY25:JA25)</f>
        <v>8382.5</v>
      </c>
      <c r="GV25" s="375">
        <f>AVERAGE('Input Sheet (Monthly)'!JB25:JD25)</f>
        <v>7690</v>
      </c>
      <c r="GW25" s="375">
        <f>AVERAGE('Input Sheet (Monthly)'!JE25:JG25)</f>
        <v>5435</v>
      </c>
      <c r="GX25" s="375">
        <f>AVERAGE('Input Sheet (Monthly)'!JH25:JJ25)</f>
        <v>5695.833333333333</v>
      </c>
      <c r="GY25" s="375">
        <f>AVERAGE('Input Sheet (Monthly)'!JK25:JM25)</f>
        <v>4710.833333333333</v>
      </c>
      <c r="GZ25" s="375">
        <f>AVERAGE('Input Sheet (Monthly)'!JN25:JP25)</f>
        <v>3470.8333333333335</v>
      </c>
      <c r="HA25" s="375">
        <f>AVERAGE('Input Sheet (Monthly)'!JQ25:JS25)</f>
        <v>3848.3333333333335</v>
      </c>
      <c r="HB25" s="375">
        <f>AVERAGE('Input Sheet (Monthly)'!JT25:JV25)</f>
        <v>5391.666666666667</v>
      </c>
      <c r="HC25" s="375">
        <f>AVERAGE('Input Sheet (Monthly)'!JW25:JY25)</f>
        <v>5481.666666666667</v>
      </c>
      <c r="HD25" s="375">
        <f>AVERAGE('Input Sheet (Monthly)'!JZ25:KB25)</f>
        <v>4617.5</v>
      </c>
      <c r="HE25" s="375">
        <f>AVERAGE('Input Sheet (Monthly)'!KC25:KE25)</f>
        <v>5060</v>
      </c>
      <c r="HF25" s="375">
        <f>AVERAGE('Input Sheet (Monthly)'!KF25:KH25)</f>
        <v>5375.833333333333</v>
      </c>
      <c r="HG25" s="376">
        <f>AVERAGE('Input Sheet (Monthly)'!KI25:KK25)</f>
        <v>5010</v>
      </c>
    </row>
    <row r="26" spans="1:215">
      <c r="A26" s="369" t="s">
        <v>178</v>
      </c>
      <c r="B26" s="515" t="s">
        <v>248</v>
      </c>
      <c r="C26" s="20" t="s">
        <v>2</v>
      </c>
      <c r="D26" s="494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  <c r="U26" s="456"/>
      <c r="V26" s="456"/>
      <c r="W26" s="456"/>
      <c r="X26" s="456"/>
      <c r="Y26" s="456"/>
      <c r="Z26" s="456"/>
      <c r="AA26" s="456"/>
      <c r="AB26" s="456"/>
      <c r="AC26" s="456"/>
      <c r="AD26" s="456"/>
      <c r="AE26" s="456"/>
      <c r="AF26" s="456"/>
      <c r="AG26" s="456"/>
      <c r="AH26" s="456"/>
      <c r="AI26" s="456"/>
      <c r="AJ26" s="456"/>
      <c r="AK26" s="456"/>
      <c r="AL26" s="456"/>
      <c r="AM26" s="456"/>
      <c r="AN26" s="456"/>
      <c r="AO26" s="456"/>
      <c r="AP26" s="456"/>
      <c r="AQ26" s="456"/>
      <c r="AR26" s="456"/>
      <c r="AS26" s="456"/>
      <c r="AT26" s="456"/>
      <c r="AU26" s="456"/>
      <c r="AV26" s="456"/>
      <c r="AW26" s="456"/>
      <c r="AX26" s="456"/>
      <c r="AY26" s="456"/>
      <c r="AZ26" s="456"/>
      <c r="BA26" s="456"/>
      <c r="BB26" s="456"/>
      <c r="BC26" s="456"/>
      <c r="BD26" s="456"/>
      <c r="BE26" s="456"/>
      <c r="BF26" s="456"/>
      <c r="BG26" s="456"/>
      <c r="BH26" s="456"/>
      <c r="BI26" s="456"/>
      <c r="BJ26" s="456"/>
      <c r="BK26" s="456"/>
      <c r="BL26" s="456"/>
      <c r="BM26" s="456"/>
      <c r="BN26" s="456"/>
      <c r="BO26" s="456"/>
      <c r="BP26" s="456"/>
      <c r="BQ26" s="456"/>
      <c r="BR26" s="456"/>
      <c r="BS26" s="456"/>
      <c r="BT26" s="456"/>
      <c r="BU26" s="456"/>
      <c r="BV26" s="456"/>
      <c r="BW26" s="327"/>
      <c r="BX26" s="327"/>
      <c r="BY26" s="327"/>
      <c r="BZ26" s="327"/>
      <c r="CA26" s="327"/>
      <c r="CB26" s="327"/>
      <c r="CC26" s="327"/>
      <c r="CD26" s="327"/>
      <c r="CE26" s="327"/>
      <c r="CF26" s="327"/>
      <c r="CG26" s="327"/>
      <c r="CH26" s="327"/>
      <c r="CI26" s="327"/>
      <c r="CJ26" s="327"/>
      <c r="CK26" s="327"/>
      <c r="CL26" s="327"/>
      <c r="CM26" s="327"/>
      <c r="CN26" s="327"/>
      <c r="CO26" s="327"/>
      <c r="CP26" s="327"/>
      <c r="CQ26" s="327"/>
      <c r="CR26" s="327"/>
      <c r="CS26" s="327"/>
      <c r="CT26" s="327"/>
      <c r="CU26" s="327"/>
      <c r="CV26" s="327"/>
      <c r="CW26" s="327"/>
      <c r="CX26" s="327"/>
      <c r="CY26" s="327"/>
      <c r="CZ26" s="327"/>
      <c r="DA26" s="327"/>
      <c r="DB26" s="327"/>
      <c r="DC26" s="327"/>
      <c r="DD26" s="327"/>
      <c r="DE26" s="471"/>
      <c r="DF26" s="471"/>
      <c r="DG26" s="471"/>
      <c r="DH26" s="471"/>
      <c r="DI26" s="471"/>
      <c r="DJ26" s="471"/>
      <c r="DK26" s="471"/>
      <c r="DL26" s="471"/>
      <c r="DM26" s="471"/>
      <c r="DN26" s="471"/>
      <c r="DO26" s="471"/>
      <c r="DP26" s="471"/>
      <c r="DQ26" s="471"/>
      <c r="DR26" s="471"/>
      <c r="DS26" s="471"/>
      <c r="DT26" s="471"/>
      <c r="DU26" s="471"/>
      <c r="DV26" s="471"/>
      <c r="DW26" s="471"/>
      <c r="DX26" s="471"/>
      <c r="DY26" s="471"/>
      <c r="DZ26" s="471"/>
      <c r="EA26" s="471"/>
      <c r="EB26" s="471"/>
      <c r="EC26" s="471"/>
      <c r="ED26" s="471"/>
      <c r="EE26" s="471"/>
      <c r="EF26" s="471"/>
      <c r="EG26" s="471"/>
      <c r="EH26" s="471"/>
      <c r="EI26" s="471"/>
      <c r="EJ26" s="471"/>
      <c r="EK26" s="471"/>
      <c r="EL26" s="471"/>
      <c r="EM26" s="471"/>
      <c r="EN26" s="471"/>
      <c r="EO26" s="471"/>
      <c r="EP26" s="471"/>
      <c r="EQ26" s="471"/>
      <c r="ER26" s="471"/>
      <c r="ES26" s="471"/>
      <c r="ET26" s="471"/>
      <c r="EU26" s="471"/>
      <c r="EV26" s="471"/>
      <c r="EW26" s="471"/>
      <c r="EX26" s="471"/>
      <c r="EY26" s="471"/>
      <c r="EZ26" s="471"/>
      <c r="FA26" s="471"/>
      <c r="FB26" s="471"/>
      <c r="FC26" s="471"/>
      <c r="FD26" s="462">
        <v>175.66666666666666</v>
      </c>
      <c r="FE26" s="462">
        <v>190.875</v>
      </c>
      <c r="FF26" s="462">
        <v>182.12</v>
      </c>
      <c r="FG26" s="462">
        <v>169.65</v>
      </c>
      <c r="FH26" s="462">
        <v>164.97619047619048</v>
      </c>
      <c r="FI26" s="462">
        <v>155.60714285714289</v>
      </c>
      <c r="FJ26" s="462">
        <v>151.78571428571428</v>
      </c>
      <c r="FK26" s="462">
        <v>160.58333333333334</v>
      </c>
      <c r="FL26" s="462">
        <v>169.75</v>
      </c>
      <c r="FM26" s="462">
        <v>167.97222222222223</v>
      </c>
      <c r="FN26" s="462">
        <v>160.80000000000001</v>
      </c>
      <c r="FO26" s="462">
        <v>153.76923076923077</v>
      </c>
      <c r="FP26" s="462">
        <v>148.35714285714286</v>
      </c>
      <c r="FQ26" s="462">
        <v>141.86666666666667</v>
      </c>
      <c r="FR26" s="495">
        <v>129.58823529411765</v>
      </c>
      <c r="FS26" s="374">
        <f>AVERAGE('Input Sheet (Monthly)'!FS26:FU26)</f>
        <v>128.32407407407408</v>
      </c>
      <c r="FT26" s="375">
        <f>AVERAGE('Input Sheet (Monthly)'!FV26:FX26)</f>
        <v>127.03146853146853</v>
      </c>
      <c r="FU26" s="375">
        <f>AVERAGE('Input Sheet (Monthly)'!FY26:GA26)</f>
        <v>126.37222222222222</v>
      </c>
      <c r="FV26" s="375">
        <f>AVERAGE('Input Sheet (Monthly)'!GB26:GD26)</f>
        <v>115.11111111111113</v>
      </c>
      <c r="FW26" s="375">
        <f>AVERAGE('Input Sheet (Monthly)'!GE26:GG26)</f>
        <v>97.643097643097647</v>
      </c>
      <c r="FX26" s="375">
        <f>AVERAGE('Input Sheet (Monthly)'!GH26:GJ26)</f>
        <v>93.928661616161619</v>
      </c>
      <c r="FY26" s="375">
        <f>AVERAGE('Input Sheet (Monthly)'!GK26:GM26)</f>
        <v>84.514814814814812</v>
      </c>
      <c r="FZ26" s="375">
        <f>AVERAGE('Input Sheet (Monthly)'!GN26:GP26)</f>
        <v>83.6701388888889</v>
      </c>
      <c r="GA26" s="375">
        <f>AVERAGE('Input Sheet (Monthly)'!GQ26:GS26)</f>
        <v>100.36430236430236</v>
      </c>
      <c r="GB26" s="375">
        <f>AVERAGE('Input Sheet (Monthly)'!GT26:GV26)</f>
        <v>145.52121212121213</v>
      </c>
      <c r="GC26" s="375">
        <f>AVERAGE('Input Sheet (Monthly)'!GW26:GY26)</f>
        <v>271.49102934102933</v>
      </c>
      <c r="GD26" s="375">
        <f>AVERAGE('Input Sheet (Monthly)'!GZ26:HB26)</f>
        <v>182.87629629629632</v>
      </c>
      <c r="GE26" s="375">
        <f>AVERAGE('Input Sheet (Monthly)'!HC26:HE26)</f>
        <v>204.51309523809525</v>
      </c>
      <c r="GF26" s="375">
        <f>AVERAGE('Input Sheet (Monthly)'!HF26:HH26)</f>
        <v>199.54768518518517</v>
      </c>
      <c r="GG26" s="375">
        <f>AVERAGE('Input Sheet (Monthly)'!HI26:HK26)</f>
        <v>216.03148148148148</v>
      </c>
      <c r="GH26" s="375">
        <f>AVERAGE('Input Sheet (Monthly)'!HL26:HN26)</f>
        <v>241.03835497835499</v>
      </c>
      <c r="GI26" s="375">
        <f>AVERAGE('Input Sheet (Monthly)'!HO26:HQ26)</f>
        <v>203.9980952380952</v>
      </c>
      <c r="GJ26" s="375">
        <f>AVERAGE('Input Sheet (Monthly)'!HR26:HT26)</f>
        <v>204.57666666666668</v>
      </c>
      <c r="GK26" s="375">
        <f>AVERAGE('Input Sheet (Monthly)'!HU26:HW26)</f>
        <v>235.85824175824177</v>
      </c>
      <c r="GL26" s="375">
        <f>AVERAGE('Input Sheet (Monthly)'!HX26:HZ26)</f>
        <v>217.7249624060149</v>
      </c>
      <c r="GM26" s="375">
        <f>AVERAGE('Input Sheet (Monthly)'!IA26:IC26)</f>
        <v>215.80540413533834</v>
      </c>
      <c r="GN26" s="375">
        <f>AVERAGE('Input Sheet (Monthly)'!ID26:IF26)</f>
        <v>177.15166666666667</v>
      </c>
      <c r="GO26" s="375">
        <f>AVERAGE('Input Sheet (Monthly)'!IG26:II26)</f>
        <v>154.59944444444446</v>
      </c>
      <c r="GP26" s="375">
        <f>AVERAGE('Input Sheet (Monthly)'!IJ26:IL26)</f>
        <v>165.87916666666669</v>
      </c>
      <c r="GQ26" s="375">
        <f>AVERAGE('Input Sheet (Monthly)'!IM26:IO26)</f>
        <v>124.72708333333334</v>
      </c>
      <c r="GR26" s="375">
        <f>AVERAGE('Input Sheet (Monthly)'!IP26:IR26)</f>
        <v>127.84262566137568</v>
      </c>
      <c r="GS26" s="375">
        <f>AVERAGE('Input Sheet (Monthly)'!IS26:IU26)</f>
        <v>121.09074074074074</v>
      </c>
      <c r="GT26" s="375">
        <f>AVERAGE('Input Sheet (Monthly)'!IV26:IX26)</f>
        <v>144.68749999999997</v>
      </c>
      <c r="GU26" s="375">
        <f>AVERAGE('Input Sheet (Monthly)'!IY26:JA26)</f>
        <v>161.74027777777778</v>
      </c>
      <c r="GV26" s="375">
        <f>AVERAGE('Input Sheet (Monthly)'!JB26:JD26)</f>
        <v>286.27500000000003</v>
      </c>
      <c r="GW26" s="375">
        <f>AVERAGE('Input Sheet (Monthly)'!JE26:JG26)</f>
        <v>388.60650252525261</v>
      </c>
      <c r="GX26" s="375">
        <f>AVERAGE('Input Sheet (Monthly)'!JH26:JJ26)</f>
        <v>503.42909090909097</v>
      </c>
      <c r="GY26" s="375">
        <f>AVERAGE('Input Sheet (Monthly)'!JK26:JM26)</f>
        <v>481.26777777777784</v>
      </c>
      <c r="GZ26" s="375">
        <f>AVERAGE('Input Sheet (Monthly)'!JN26:JP26)</f>
        <v>271.00961538461542</v>
      </c>
      <c r="HA26" s="375">
        <f>AVERAGE('Input Sheet (Monthly)'!JQ26:JS26)</f>
        <v>295.80955035302856</v>
      </c>
      <c r="HB26" s="375">
        <f>AVERAGE('Input Sheet (Monthly)'!JT26:JV26)</f>
        <v>357.28833333333336</v>
      </c>
      <c r="HC26" s="375">
        <f>AVERAGE('Input Sheet (Monthly)'!JW26:JY26)</f>
        <v>260.34285714285716</v>
      </c>
      <c r="HD26" s="375">
        <f>AVERAGE('Input Sheet (Monthly)'!JZ26:KB26)</f>
        <v>276.57285902503298</v>
      </c>
      <c r="HE26" s="375">
        <f>AVERAGE('Input Sheet (Monthly)'!KC26:KE26)</f>
        <v>349.57380952380953</v>
      </c>
      <c r="HF26" s="375">
        <f>AVERAGE('Input Sheet (Monthly)'!KF26:KH26)</f>
        <v>326.29277739804058</v>
      </c>
      <c r="HG26" s="376">
        <f>AVERAGE('Input Sheet (Monthly)'!KI26:KK26)</f>
        <v>260.48788638262323</v>
      </c>
    </row>
    <row r="27" spans="1:215">
      <c r="A27" s="578" t="s">
        <v>178</v>
      </c>
      <c r="B27" s="533" t="s">
        <v>249</v>
      </c>
      <c r="C27" s="534" t="s">
        <v>6</v>
      </c>
      <c r="D27" s="558"/>
      <c r="E27" s="552"/>
      <c r="F27" s="552"/>
      <c r="G27" s="552"/>
      <c r="H27" s="552"/>
      <c r="I27" s="552"/>
      <c r="J27" s="552"/>
      <c r="K27" s="552"/>
      <c r="L27" s="552"/>
      <c r="M27" s="552"/>
      <c r="N27" s="552"/>
      <c r="O27" s="552"/>
      <c r="P27" s="552"/>
      <c r="Q27" s="552"/>
      <c r="R27" s="552"/>
      <c r="S27" s="552"/>
      <c r="T27" s="552"/>
      <c r="U27" s="552"/>
      <c r="V27" s="552"/>
      <c r="W27" s="552"/>
      <c r="X27" s="552"/>
      <c r="Y27" s="552"/>
      <c r="Z27" s="552"/>
      <c r="AA27" s="552"/>
      <c r="AB27" s="552"/>
      <c r="AC27" s="552"/>
      <c r="AD27" s="552"/>
      <c r="AE27" s="552"/>
      <c r="AF27" s="552"/>
      <c r="AG27" s="552"/>
      <c r="AH27" s="552"/>
      <c r="AI27" s="552"/>
      <c r="AJ27" s="552"/>
      <c r="AK27" s="552"/>
      <c r="AL27" s="552"/>
      <c r="AM27" s="552"/>
      <c r="AN27" s="552"/>
      <c r="AO27" s="552"/>
      <c r="AP27" s="552"/>
      <c r="AQ27" s="552"/>
      <c r="AR27" s="552"/>
      <c r="AS27" s="552"/>
      <c r="AT27" s="552"/>
      <c r="AU27" s="552"/>
      <c r="AV27" s="552"/>
      <c r="AW27" s="552"/>
      <c r="AX27" s="552"/>
      <c r="AY27" s="552"/>
      <c r="AZ27" s="552"/>
      <c r="BA27" s="552"/>
      <c r="BB27" s="552"/>
      <c r="BC27" s="552"/>
      <c r="BD27" s="552"/>
      <c r="BE27" s="552"/>
      <c r="BF27" s="552"/>
      <c r="BG27" s="552"/>
      <c r="BH27" s="552"/>
      <c r="BI27" s="552"/>
      <c r="BJ27" s="552"/>
      <c r="BK27" s="552"/>
      <c r="BL27" s="552"/>
      <c r="BM27" s="552"/>
      <c r="BN27" s="552"/>
      <c r="BO27" s="552"/>
      <c r="BP27" s="552"/>
      <c r="BQ27" s="552"/>
      <c r="BR27" s="552"/>
      <c r="BS27" s="552"/>
      <c r="BT27" s="552"/>
      <c r="BU27" s="552"/>
      <c r="BV27" s="552"/>
      <c r="BW27" s="579"/>
      <c r="BX27" s="579"/>
      <c r="BY27" s="579"/>
      <c r="BZ27" s="579"/>
      <c r="CA27" s="579"/>
      <c r="CB27" s="579"/>
      <c r="CC27" s="579"/>
      <c r="CD27" s="579"/>
      <c r="CE27" s="579"/>
      <c r="CF27" s="579"/>
      <c r="CG27" s="579"/>
      <c r="CH27" s="579"/>
      <c r="CI27" s="579"/>
      <c r="CJ27" s="579"/>
      <c r="CK27" s="579"/>
      <c r="CL27" s="579"/>
      <c r="CM27" s="579"/>
      <c r="CN27" s="579"/>
      <c r="CO27" s="579"/>
      <c r="CP27" s="579"/>
      <c r="CQ27" s="579"/>
      <c r="CR27" s="579"/>
      <c r="CS27" s="579"/>
      <c r="CT27" s="579"/>
      <c r="CU27" s="579"/>
      <c r="CV27" s="579"/>
      <c r="CW27" s="579"/>
      <c r="CX27" s="579"/>
      <c r="CY27" s="579"/>
      <c r="CZ27" s="579"/>
      <c r="DA27" s="579"/>
      <c r="DB27" s="579"/>
      <c r="DC27" s="579"/>
      <c r="DD27" s="579"/>
      <c r="DE27" s="555"/>
      <c r="DF27" s="555"/>
      <c r="DG27" s="555"/>
      <c r="DH27" s="555"/>
      <c r="DI27" s="555"/>
      <c r="DJ27" s="555"/>
      <c r="DK27" s="555"/>
      <c r="DL27" s="555"/>
      <c r="DM27" s="555"/>
      <c r="DN27" s="555"/>
      <c r="DO27" s="555"/>
      <c r="DP27" s="555"/>
      <c r="DQ27" s="555"/>
      <c r="DR27" s="555"/>
      <c r="DS27" s="555"/>
      <c r="DT27" s="555"/>
      <c r="DU27" s="555"/>
      <c r="DV27" s="555"/>
      <c r="DW27" s="555"/>
      <c r="DX27" s="555"/>
      <c r="DY27" s="555"/>
      <c r="DZ27" s="555"/>
      <c r="EA27" s="555"/>
      <c r="EB27" s="555"/>
      <c r="EC27" s="555"/>
      <c r="ED27" s="555"/>
      <c r="EE27" s="555"/>
      <c r="EF27" s="555"/>
      <c r="EG27" s="555"/>
      <c r="EH27" s="555"/>
      <c r="EI27" s="555"/>
      <c r="EJ27" s="555"/>
      <c r="EK27" s="555"/>
      <c r="EL27" s="555"/>
      <c r="EM27" s="555"/>
      <c r="EN27" s="555"/>
      <c r="EO27" s="555"/>
      <c r="EP27" s="555"/>
      <c r="EQ27" s="555"/>
      <c r="ER27" s="555"/>
      <c r="ES27" s="555"/>
      <c r="ET27" s="555"/>
      <c r="EU27" s="555"/>
      <c r="EV27" s="555"/>
      <c r="EW27" s="555"/>
      <c r="EX27" s="555"/>
      <c r="EY27" s="555"/>
      <c r="EZ27" s="555"/>
      <c r="FA27" s="555"/>
      <c r="FB27" s="555"/>
      <c r="FC27" s="555"/>
      <c r="FD27" s="556">
        <f>FD26*FD31</f>
        <v>9542.2133333333331</v>
      </c>
      <c r="FE27" s="556">
        <f t="shared" ref="FE27:GH27" si="41">FE26*FE31</f>
        <v>10263.348750000001</v>
      </c>
      <c r="FF27" s="556">
        <f t="shared" si="41"/>
        <v>9907.3279999999995</v>
      </c>
      <c r="FG27" s="556">
        <f t="shared" si="41"/>
        <v>9225.5670000000009</v>
      </c>
      <c r="FH27" s="556">
        <f t="shared" si="41"/>
        <v>9075.3402380952375</v>
      </c>
      <c r="FI27" s="556">
        <f t="shared" si="41"/>
        <v>9087.4571428571453</v>
      </c>
      <c r="FJ27" s="556">
        <f t="shared" si="41"/>
        <v>9073.75</v>
      </c>
      <c r="FK27" s="556">
        <f t="shared" si="41"/>
        <v>10150.4725</v>
      </c>
      <c r="FL27" s="556">
        <f t="shared" si="41"/>
        <v>10821.5625</v>
      </c>
      <c r="FM27" s="556">
        <f t="shared" si="41"/>
        <v>10350.448333333334</v>
      </c>
      <c r="FN27" s="556">
        <f t="shared" si="41"/>
        <v>10070.904</v>
      </c>
      <c r="FO27" s="556">
        <f t="shared" si="41"/>
        <v>9519.8530769230765</v>
      </c>
      <c r="FP27" s="556">
        <f t="shared" si="41"/>
        <v>9210.011428571428</v>
      </c>
      <c r="FQ27" s="556">
        <f t="shared" si="41"/>
        <v>8831.2000000000007</v>
      </c>
      <c r="FR27" s="580">
        <f t="shared" si="41"/>
        <v>7906.1782352941173</v>
      </c>
      <c r="FS27" s="581">
        <f t="shared" si="41"/>
        <v>7673.7796296296301</v>
      </c>
      <c r="FT27" s="556">
        <f t="shared" si="41"/>
        <v>7698.9538694638686</v>
      </c>
      <c r="FU27" s="556">
        <f t="shared" si="41"/>
        <v>7826.2317222222227</v>
      </c>
      <c r="FV27" s="556">
        <f t="shared" si="41"/>
        <v>7164.5155555555566</v>
      </c>
      <c r="FW27" s="556">
        <f t="shared" si="41"/>
        <v>6197.4074074074078</v>
      </c>
      <c r="FX27" s="556">
        <f t="shared" si="41"/>
        <v>6103.1713362794608</v>
      </c>
      <c r="FY27" s="556">
        <f t="shared" si="41"/>
        <v>5571.7800246913575</v>
      </c>
      <c r="FZ27" s="556">
        <f t="shared" si="41"/>
        <v>5648.0132754629631</v>
      </c>
      <c r="GA27" s="556">
        <f t="shared" si="41"/>
        <v>6713.7027328227323</v>
      </c>
      <c r="GB27" s="556">
        <f t="shared" si="41"/>
        <v>9744.585434343433</v>
      </c>
      <c r="GC27" s="556">
        <f t="shared" si="41"/>
        <v>18305.735138367803</v>
      </c>
      <c r="GD27" s="556">
        <f t="shared" si="41"/>
        <v>12257.58855308642</v>
      </c>
      <c r="GE27" s="556">
        <f t="shared" si="41"/>
        <v>13182.232408730159</v>
      </c>
      <c r="GF27" s="556">
        <f t="shared" si="41"/>
        <v>12828.920680555557</v>
      </c>
      <c r="GG27" s="556">
        <f t="shared" si="41"/>
        <v>13982.997691358027</v>
      </c>
      <c r="GH27" s="556">
        <f t="shared" si="41"/>
        <v>15509.211220490617</v>
      </c>
      <c r="GI27" s="556">
        <f t="shared" ref="GI27:HD27" si="42">GI26*GI31</f>
        <v>13665.832399999999</v>
      </c>
      <c r="GJ27" s="556">
        <f t="shared" si="42"/>
        <v>14351.73508888889</v>
      </c>
      <c r="GK27" s="556">
        <f t="shared" si="42"/>
        <v>16998.303483516484</v>
      </c>
      <c r="GL27" s="556">
        <f t="shared" si="42"/>
        <v>15344.529600501244</v>
      </c>
      <c r="GM27" s="556">
        <f t="shared" si="42"/>
        <v>15008.546506265664</v>
      </c>
      <c r="GN27" s="556">
        <f t="shared" si="42"/>
        <v>12476.791883333335</v>
      </c>
      <c r="GO27" s="556">
        <f t="shared" si="42"/>
        <v>11011.603096296298</v>
      </c>
      <c r="GP27" s="556">
        <f t="shared" si="42"/>
        <v>12006.887013888892</v>
      </c>
      <c r="GQ27" s="556">
        <f t="shared" si="42"/>
        <v>9463.8753263888884</v>
      </c>
      <c r="GR27" s="556">
        <f t="shared" si="42"/>
        <v>9508.9344966931221</v>
      </c>
      <c r="GS27" s="556">
        <f t="shared" si="42"/>
        <v>8931.2494012345687</v>
      </c>
      <c r="GT27" s="556">
        <f t="shared" si="42"/>
        <v>10545.789583333331</v>
      </c>
      <c r="GU27" s="556">
        <f t="shared" si="42"/>
        <v>11931.041157407408</v>
      </c>
      <c r="GV27" s="556">
        <f t="shared" si="42"/>
        <v>21210.114750000004</v>
      </c>
      <c r="GW27" s="556">
        <f t="shared" si="42"/>
        <v>29122.171299242429</v>
      </c>
      <c r="GX27" s="556">
        <f t="shared" si="42"/>
        <v>37869.614315151528</v>
      </c>
      <c r="GY27" s="556">
        <f t="shared" si="42"/>
        <v>37144.247088888893</v>
      </c>
      <c r="GZ27" s="556">
        <f t="shared" si="42"/>
        <v>21624.760576923079</v>
      </c>
      <c r="HA27" s="556">
        <f t="shared" si="42"/>
        <v>24321.461230026005</v>
      </c>
      <c r="HB27" s="556">
        <f t="shared" si="42"/>
        <v>29395.302144444442</v>
      </c>
      <c r="HC27" s="556">
        <f t="shared" si="42"/>
        <v>21397.579428571429</v>
      </c>
      <c r="HD27" s="556">
        <f t="shared" si="42"/>
        <v>22862.434436539312</v>
      </c>
      <c r="HE27" s="556">
        <f t="shared" ref="HE27:HG27" si="43">HE26*HE31</f>
        <v>29109.011119047616</v>
      </c>
      <c r="HF27" s="556">
        <f t="shared" si="43"/>
        <v>27091.00166476798</v>
      </c>
      <c r="HG27" s="605">
        <f t="shared" si="43"/>
        <v>21729.899482038429</v>
      </c>
    </row>
    <row r="28" spans="1:215">
      <c r="A28" s="578" t="s">
        <v>148</v>
      </c>
      <c r="B28" s="533" t="s">
        <v>249</v>
      </c>
      <c r="C28" s="534" t="s">
        <v>6</v>
      </c>
      <c r="D28" s="558"/>
      <c r="E28" s="552"/>
      <c r="F28" s="552"/>
      <c r="G28" s="552"/>
      <c r="H28" s="552"/>
      <c r="I28" s="552"/>
      <c r="J28" s="552"/>
      <c r="K28" s="552"/>
      <c r="L28" s="552"/>
      <c r="M28" s="552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  <c r="AB28" s="552"/>
      <c r="AC28" s="552"/>
      <c r="AD28" s="552"/>
      <c r="AE28" s="552"/>
      <c r="AF28" s="552"/>
      <c r="AG28" s="552"/>
      <c r="AH28" s="552"/>
      <c r="AI28" s="552"/>
      <c r="AJ28" s="552"/>
      <c r="AK28" s="552"/>
      <c r="AL28" s="552"/>
      <c r="AM28" s="552"/>
      <c r="AN28" s="552"/>
      <c r="AO28" s="552"/>
      <c r="AP28" s="552"/>
      <c r="AQ28" s="552"/>
      <c r="AR28" s="552"/>
      <c r="AS28" s="552"/>
      <c r="AT28" s="552"/>
      <c r="AU28" s="552"/>
      <c r="AV28" s="552"/>
      <c r="AW28" s="552"/>
      <c r="AX28" s="552"/>
      <c r="AY28" s="552"/>
      <c r="AZ28" s="552"/>
      <c r="BA28" s="552"/>
      <c r="BB28" s="552"/>
      <c r="BC28" s="552"/>
      <c r="BD28" s="552"/>
      <c r="BE28" s="552"/>
      <c r="BF28" s="552"/>
      <c r="BG28" s="552"/>
      <c r="BH28" s="552"/>
      <c r="BI28" s="552"/>
      <c r="BJ28" s="552"/>
      <c r="BK28" s="552"/>
      <c r="BL28" s="552"/>
      <c r="BM28" s="552"/>
      <c r="BN28" s="552"/>
      <c r="BO28" s="552"/>
      <c r="BP28" s="552"/>
      <c r="BQ28" s="552"/>
      <c r="BR28" s="552"/>
      <c r="BS28" s="552"/>
      <c r="BT28" s="552"/>
      <c r="BU28" s="552"/>
      <c r="BV28" s="552"/>
      <c r="BW28" s="582"/>
      <c r="BX28" s="582"/>
      <c r="BY28" s="582"/>
      <c r="BZ28" s="582"/>
      <c r="CA28" s="582"/>
      <c r="CB28" s="582"/>
      <c r="CC28" s="582"/>
      <c r="CD28" s="582"/>
      <c r="CE28" s="582"/>
      <c r="CF28" s="582"/>
      <c r="CG28" s="582"/>
      <c r="CH28" s="582"/>
      <c r="CI28" s="582"/>
      <c r="CJ28" s="582"/>
      <c r="CK28" s="582"/>
      <c r="CL28" s="582"/>
      <c r="CM28" s="582"/>
      <c r="CN28" s="582"/>
      <c r="CO28" s="582"/>
      <c r="CP28" s="582"/>
      <c r="CQ28" s="582"/>
      <c r="CR28" s="582"/>
      <c r="CS28" s="582"/>
      <c r="CT28" s="582"/>
      <c r="CU28" s="582"/>
      <c r="CV28" s="582"/>
      <c r="CW28" s="582"/>
      <c r="CX28" s="582"/>
      <c r="CY28" s="582"/>
      <c r="CZ28" s="582"/>
      <c r="DA28" s="582"/>
      <c r="DB28" s="582"/>
      <c r="DC28" s="582"/>
      <c r="DD28" s="582"/>
      <c r="DE28" s="555"/>
      <c r="DF28" s="555"/>
      <c r="DG28" s="555"/>
      <c r="DH28" s="555"/>
      <c r="DI28" s="555"/>
      <c r="DJ28" s="555"/>
      <c r="DK28" s="555"/>
      <c r="DL28" s="555"/>
      <c r="DM28" s="555"/>
      <c r="DN28" s="555"/>
      <c r="DO28" s="555"/>
      <c r="DP28" s="555"/>
      <c r="DQ28" s="555"/>
      <c r="DR28" s="555"/>
      <c r="DS28" s="555"/>
      <c r="DT28" s="555"/>
      <c r="DU28" s="555"/>
      <c r="DV28" s="555"/>
      <c r="DW28" s="555"/>
      <c r="DX28" s="555"/>
      <c r="DY28" s="555"/>
      <c r="DZ28" s="555"/>
      <c r="EA28" s="555"/>
      <c r="EB28" s="555"/>
      <c r="EC28" s="555"/>
      <c r="ED28" s="555"/>
      <c r="EE28" s="555"/>
      <c r="EF28" s="555"/>
      <c r="EG28" s="555"/>
      <c r="EH28" s="555"/>
      <c r="EI28" s="555"/>
      <c r="EJ28" s="555"/>
      <c r="EK28" s="555"/>
      <c r="EL28" s="555"/>
      <c r="EM28" s="555"/>
      <c r="EN28" s="555"/>
      <c r="EO28" s="555"/>
      <c r="EP28" s="555"/>
      <c r="EQ28" s="555"/>
      <c r="ER28" s="555"/>
      <c r="ES28" s="555"/>
      <c r="ET28" s="555"/>
      <c r="EU28" s="555"/>
      <c r="EV28" s="555"/>
      <c r="EW28" s="555"/>
      <c r="EX28" s="555"/>
      <c r="EY28" s="555"/>
      <c r="EZ28" s="555"/>
      <c r="FA28" s="555"/>
      <c r="FB28" s="555"/>
      <c r="FC28" s="555"/>
      <c r="FD28" s="556">
        <f>(FD25*1.6+FD27*0.9)</f>
        <v>8587.9920000000002</v>
      </c>
      <c r="FE28" s="556">
        <f t="shared" ref="FE28:GH28" si="44">(FE25*1.6+FE27*0.9)</f>
        <v>9237.0138750000006</v>
      </c>
      <c r="FF28" s="556">
        <f t="shared" si="44"/>
        <v>8916.5951999999997</v>
      </c>
      <c r="FG28" s="556">
        <f t="shared" si="44"/>
        <v>8303.0103000000017</v>
      </c>
      <c r="FH28" s="556">
        <f t="shared" si="44"/>
        <v>8167.8062142857143</v>
      </c>
      <c r="FI28" s="556">
        <f t="shared" si="44"/>
        <v>8178.7114285714306</v>
      </c>
      <c r="FJ28" s="556">
        <f t="shared" si="44"/>
        <v>8166.375</v>
      </c>
      <c r="FK28" s="556">
        <f t="shared" si="44"/>
        <v>9135.4252500000002</v>
      </c>
      <c r="FL28" s="556">
        <f t="shared" si="44"/>
        <v>9739.40625</v>
      </c>
      <c r="FM28" s="556">
        <f t="shared" si="44"/>
        <v>9315.4035000000003</v>
      </c>
      <c r="FN28" s="556">
        <f t="shared" si="44"/>
        <v>9063.8136000000013</v>
      </c>
      <c r="FO28" s="556">
        <f t="shared" si="44"/>
        <v>8567.8677692307683</v>
      </c>
      <c r="FP28" s="556">
        <f t="shared" si="44"/>
        <v>8289.0102857142847</v>
      </c>
      <c r="FQ28" s="556">
        <f t="shared" si="44"/>
        <v>7948.0800000000008</v>
      </c>
      <c r="FR28" s="580">
        <f t="shared" si="44"/>
        <v>7115.5604117647053</v>
      </c>
      <c r="FS28" s="581">
        <f t="shared" si="44"/>
        <v>6906.4016666666676</v>
      </c>
      <c r="FT28" s="556">
        <f t="shared" si="44"/>
        <v>6929.0584825174819</v>
      </c>
      <c r="FU28" s="556">
        <f t="shared" si="44"/>
        <v>7043.6085500000008</v>
      </c>
      <c r="FV28" s="556">
        <f t="shared" si="44"/>
        <v>6448.0640000000012</v>
      </c>
      <c r="FW28" s="556">
        <f t="shared" si="44"/>
        <v>10063</v>
      </c>
      <c r="FX28" s="556">
        <f t="shared" si="44"/>
        <v>8352.8542026515152</v>
      </c>
      <c r="FY28" s="556">
        <f t="shared" si="44"/>
        <v>5544.6020222222223</v>
      </c>
      <c r="FZ28" s="556">
        <f t="shared" si="44"/>
        <v>5296.5452812499998</v>
      </c>
      <c r="GA28" s="556">
        <f t="shared" si="44"/>
        <v>6326.7764595404597</v>
      </c>
      <c r="GB28" s="556">
        <f t="shared" si="44"/>
        <v>8972.3482242424234</v>
      </c>
      <c r="GC28" s="556">
        <f t="shared" si="44"/>
        <v>17755.161624531025</v>
      </c>
      <c r="GD28" s="556">
        <f t="shared" si="44"/>
        <v>13151.829697777777</v>
      </c>
      <c r="GE28" s="556">
        <f t="shared" si="44"/>
        <v>14297.342501190476</v>
      </c>
      <c r="GF28" s="556">
        <f t="shared" si="44"/>
        <v>13586.028612500002</v>
      </c>
      <c r="GG28" s="556">
        <f t="shared" si="44"/>
        <v>15606.92058888889</v>
      </c>
      <c r="GH28" s="556">
        <f t="shared" si="44"/>
        <v>19224.956765108222</v>
      </c>
      <c r="GI28" s="556">
        <f t="shared" ref="GI28:HD28" si="45">(GI25*1.6+GI27*0.9)</f>
        <v>17365.915826666667</v>
      </c>
      <c r="GJ28" s="556">
        <f t="shared" si="45"/>
        <v>18921.005580000001</v>
      </c>
      <c r="GK28" s="556">
        <f t="shared" si="45"/>
        <v>21625.139801831501</v>
      </c>
      <c r="GL28" s="556">
        <f t="shared" si="45"/>
        <v>18556.743307117787</v>
      </c>
      <c r="GM28" s="556">
        <f t="shared" si="45"/>
        <v>18201.025188972431</v>
      </c>
      <c r="GN28" s="556">
        <f t="shared" si="45"/>
        <v>15869.112695000002</v>
      </c>
      <c r="GO28" s="556">
        <f t="shared" si="45"/>
        <v>14123.776120000002</v>
      </c>
      <c r="GP28" s="556">
        <f t="shared" si="45"/>
        <v>15899.531645833338</v>
      </c>
      <c r="GQ28" s="556">
        <f t="shared" si="45"/>
        <v>11551.087793750001</v>
      </c>
      <c r="GR28" s="556">
        <f t="shared" si="45"/>
        <v>12870.574380357142</v>
      </c>
      <c r="GS28" s="556">
        <f t="shared" si="45"/>
        <v>16131.457794444446</v>
      </c>
      <c r="GT28" s="556">
        <f t="shared" si="45"/>
        <v>18277.877291666664</v>
      </c>
      <c r="GU28" s="556">
        <f t="shared" si="45"/>
        <v>24149.937041666668</v>
      </c>
      <c r="GV28" s="556">
        <f t="shared" si="45"/>
        <v>31393.103275000005</v>
      </c>
      <c r="GW28" s="556">
        <f t="shared" si="45"/>
        <v>34905.954169318182</v>
      </c>
      <c r="GX28" s="556">
        <f t="shared" si="45"/>
        <v>43195.986216969715</v>
      </c>
      <c r="GY28" s="556">
        <f t="shared" si="45"/>
        <v>40967.155713333341</v>
      </c>
      <c r="GZ28" s="556">
        <f t="shared" si="45"/>
        <v>25015.617852564108</v>
      </c>
      <c r="HA28" s="556">
        <f t="shared" si="45"/>
        <v>28046.648440356737</v>
      </c>
      <c r="HB28" s="556">
        <f t="shared" si="45"/>
        <v>35082.438596666667</v>
      </c>
      <c r="HC28" s="556">
        <f t="shared" si="45"/>
        <v>28028.488152380956</v>
      </c>
      <c r="HD28" s="556">
        <f t="shared" si="45"/>
        <v>27964.190992885382</v>
      </c>
      <c r="HE28" s="556">
        <f t="shared" ref="HE28:HG28" si="46">(HE25*1.6+HE27*0.9)</f>
        <v>34294.110007142852</v>
      </c>
      <c r="HF28" s="556">
        <f t="shared" si="46"/>
        <v>32983.234831624519</v>
      </c>
      <c r="HG28" s="605">
        <f t="shared" si="46"/>
        <v>27572.909533834587</v>
      </c>
    </row>
    <row r="29" spans="1:215">
      <c r="A29" s="578" t="s">
        <v>250</v>
      </c>
      <c r="B29" s="533" t="s">
        <v>249</v>
      </c>
      <c r="C29" s="534" t="s">
        <v>6</v>
      </c>
      <c r="D29" s="558"/>
      <c r="E29" s="552"/>
      <c r="F29" s="552"/>
      <c r="G29" s="552"/>
      <c r="H29" s="552"/>
      <c r="I29" s="552"/>
      <c r="J29" s="552"/>
      <c r="K29" s="552"/>
      <c r="L29" s="552"/>
      <c r="M29" s="552"/>
      <c r="N29" s="552"/>
      <c r="O29" s="552"/>
      <c r="P29" s="552"/>
      <c r="Q29" s="552"/>
      <c r="R29" s="552"/>
      <c r="S29" s="552"/>
      <c r="T29" s="552"/>
      <c r="U29" s="552"/>
      <c r="V29" s="552"/>
      <c r="W29" s="552"/>
      <c r="X29" s="552"/>
      <c r="Y29" s="552"/>
      <c r="Z29" s="552"/>
      <c r="AA29" s="552"/>
      <c r="AB29" s="552"/>
      <c r="AC29" s="552"/>
      <c r="AD29" s="552"/>
      <c r="AE29" s="552"/>
      <c r="AF29" s="552"/>
      <c r="AG29" s="552"/>
      <c r="AH29" s="552"/>
      <c r="AI29" s="552"/>
      <c r="AJ29" s="552"/>
      <c r="AK29" s="552"/>
      <c r="AL29" s="552"/>
      <c r="AM29" s="552"/>
      <c r="AN29" s="552"/>
      <c r="AO29" s="552"/>
      <c r="AP29" s="552"/>
      <c r="AQ29" s="552"/>
      <c r="AR29" s="552"/>
      <c r="AS29" s="552"/>
      <c r="AT29" s="552"/>
      <c r="AU29" s="552"/>
      <c r="AV29" s="552"/>
      <c r="AW29" s="552"/>
      <c r="AX29" s="552"/>
      <c r="AY29" s="552"/>
      <c r="AZ29" s="552"/>
      <c r="BA29" s="552"/>
      <c r="BB29" s="552"/>
      <c r="BC29" s="552"/>
      <c r="BD29" s="552"/>
      <c r="BE29" s="552"/>
      <c r="BF29" s="552"/>
      <c r="BG29" s="552"/>
      <c r="BH29" s="552"/>
      <c r="BI29" s="552"/>
      <c r="BJ29" s="552"/>
      <c r="BK29" s="552"/>
      <c r="BL29" s="552"/>
      <c r="BM29" s="552"/>
      <c r="BN29" s="552"/>
      <c r="BO29" s="552"/>
      <c r="BP29" s="552"/>
      <c r="BQ29" s="552"/>
      <c r="BR29" s="552"/>
      <c r="BS29" s="552"/>
      <c r="BT29" s="552"/>
      <c r="BU29" s="552"/>
      <c r="BV29" s="552"/>
      <c r="BW29" s="583"/>
      <c r="BX29" s="583"/>
      <c r="BY29" s="583"/>
      <c r="BZ29" s="583"/>
      <c r="CA29" s="583"/>
      <c r="CB29" s="583"/>
      <c r="CC29" s="583"/>
      <c r="CD29" s="583"/>
      <c r="CE29" s="583"/>
      <c r="CF29" s="583"/>
      <c r="CG29" s="583"/>
      <c r="CH29" s="583"/>
      <c r="CI29" s="583"/>
      <c r="CJ29" s="583"/>
      <c r="CK29" s="583"/>
      <c r="CL29" s="583"/>
      <c r="CM29" s="583"/>
      <c r="CN29" s="583"/>
      <c r="CO29" s="583"/>
      <c r="CP29" s="583"/>
      <c r="CQ29" s="583"/>
      <c r="CR29" s="583"/>
      <c r="CS29" s="583"/>
      <c r="CT29" s="583"/>
      <c r="CU29" s="583"/>
      <c r="CV29" s="583"/>
      <c r="CW29" s="583"/>
      <c r="CX29" s="583"/>
      <c r="CY29" s="583"/>
      <c r="CZ29" s="583"/>
      <c r="DA29" s="583"/>
      <c r="DB29" s="583"/>
      <c r="DC29" s="583"/>
      <c r="DD29" s="583"/>
      <c r="DE29" s="555"/>
      <c r="DF29" s="555"/>
      <c r="DG29" s="555"/>
      <c r="DH29" s="555"/>
      <c r="DI29" s="555"/>
      <c r="DJ29" s="555"/>
      <c r="DK29" s="555"/>
      <c r="DL29" s="555"/>
      <c r="DM29" s="555"/>
      <c r="DN29" s="555"/>
      <c r="DO29" s="555"/>
      <c r="DP29" s="555"/>
      <c r="DQ29" s="555"/>
      <c r="DR29" s="555"/>
      <c r="DS29" s="555"/>
      <c r="DT29" s="555"/>
      <c r="DU29" s="555"/>
      <c r="DV29" s="555"/>
      <c r="DW29" s="555"/>
      <c r="DX29" s="555"/>
      <c r="DY29" s="555"/>
      <c r="DZ29" s="555"/>
      <c r="EA29" s="555"/>
      <c r="EB29" s="555"/>
      <c r="EC29" s="555"/>
      <c r="ED29" s="555"/>
      <c r="EE29" s="555"/>
      <c r="EF29" s="555"/>
      <c r="EG29" s="555"/>
      <c r="EH29" s="555"/>
      <c r="EI29" s="555"/>
      <c r="EJ29" s="555"/>
      <c r="EK29" s="555"/>
      <c r="EL29" s="555"/>
      <c r="EM29" s="555"/>
      <c r="EN29" s="555"/>
      <c r="EO29" s="555"/>
      <c r="EP29" s="555"/>
      <c r="EQ29" s="555"/>
      <c r="ER29" s="555"/>
      <c r="ES29" s="555"/>
      <c r="ET29" s="555"/>
      <c r="EU29" s="555"/>
      <c r="EV29" s="555"/>
      <c r="EW29" s="555"/>
      <c r="EX29" s="555"/>
      <c r="EY29" s="555"/>
      <c r="EZ29" s="555"/>
      <c r="FA29" s="555"/>
      <c r="FB29" s="555"/>
      <c r="FC29" s="555"/>
      <c r="FD29" s="556">
        <f t="shared" ref="FD29:GH29" si="47">FD30-FD28</f>
        <v>-8587.9920000000002</v>
      </c>
      <c r="FE29" s="556">
        <f t="shared" si="47"/>
        <v>-9237.0138750000006</v>
      </c>
      <c r="FF29" s="556">
        <f t="shared" si="47"/>
        <v>-8916.5951999999997</v>
      </c>
      <c r="FG29" s="556">
        <f t="shared" si="47"/>
        <v>-8303.0103000000017</v>
      </c>
      <c r="FH29" s="556">
        <f t="shared" si="47"/>
        <v>-8167.8062142857143</v>
      </c>
      <c r="FI29" s="556">
        <f t="shared" si="47"/>
        <v>-8178.7114285714306</v>
      </c>
      <c r="FJ29" s="556">
        <f t="shared" si="47"/>
        <v>-8166.375</v>
      </c>
      <c r="FK29" s="556">
        <f t="shared" si="47"/>
        <v>-9135.4252500000002</v>
      </c>
      <c r="FL29" s="556">
        <f t="shared" si="47"/>
        <v>-9739.40625</v>
      </c>
      <c r="FM29" s="556">
        <f t="shared" si="47"/>
        <v>-9315.4035000000003</v>
      </c>
      <c r="FN29" s="556">
        <f t="shared" si="47"/>
        <v>-9063.8136000000013</v>
      </c>
      <c r="FO29" s="556">
        <f t="shared" si="47"/>
        <v>-8567.8677692307683</v>
      </c>
      <c r="FP29" s="556">
        <f t="shared" si="47"/>
        <v>-8289.0102857142847</v>
      </c>
      <c r="FQ29" s="556">
        <f t="shared" si="47"/>
        <v>35251.919999999998</v>
      </c>
      <c r="FR29" s="580">
        <f t="shared" si="47"/>
        <v>36984.439588235298</v>
      </c>
      <c r="FS29" s="581">
        <f t="shared" si="47"/>
        <v>36643.598333333335</v>
      </c>
      <c r="FT29" s="556">
        <f t="shared" si="47"/>
        <v>35524.274850815855</v>
      </c>
      <c r="FU29" s="556">
        <f t="shared" si="47"/>
        <v>34179.724783333339</v>
      </c>
      <c r="FV29" s="556">
        <f t="shared" si="47"/>
        <v>32085.269333333334</v>
      </c>
      <c r="FW29" s="556">
        <f t="shared" si="47"/>
        <v>25870.333333333336</v>
      </c>
      <c r="FX29" s="556">
        <f t="shared" si="47"/>
        <v>24917.979130681822</v>
      </c>
      <c r="FY29" s="556">
        <f t="shared" si="47"/>
        <v>27797.064644444443</v>
      </c>
      <c r="FZ29" s="556">
        <f t="shared" si="47"/>
        <v>26916.232552083336</v>
      </c>
      <c r="GA29" s="556">
        <f t="shared" si="47"/>
        <v>28896.834373792874</v>
      </c>
      <c r="GB29" s="556">
        <f t="shared" si="47"/>
        <v>26092.235109090914</v>
      </c>
      <c r="GC29" s="556">
        <f t="shared" si="47"/>
        <v>21961.505042135639</v>
      </c>
      <c r="GD29" s="556">
        <f t="shared" si="47"/>
        <v>29127.336968888885</v>
      </c>
      <c r="GE29" s="556">
        <f t="shared" si="47"/>
        <v>25835.990832142859</v>
      </c>
      <c r="GF29" s="556">
        <f t="shared" si="47"/>
        <v>23530.638054166662</v>
      </c>
      <c r="GG29" s="556">
        <f t="shared" si="47"/>
        <v>23496.412744444446</v>
      </c>
      <c r="GH29" s="556">
        <f t="shared" si="47"/>
        <v>25233.376568225114</v>
      </c>
      <c r="GI29" s="556">
        <f t="shared" ref="GI29:HC29" si="48">GI30-GI28</f>
        <v>28434.084173333333</v>
      </c>
      <c r="GJ29" s="556">
        <f t="shared" si="48"/>
        <v>26770.661086666663</v>
      </c>
      <c r="GK29" s="556">
        <f t="shared" si="48"/>
        <v>24474.860198168499</v>
      </c>
      <c r="GL29" s="556">
        <f t="shared" si="48"/>
        <v>23524.923359548877</v>
      </c>
      <c r="GM29" s="556">
        <f t="shared" si="48"/>
        <v>23396.197033249788</v>
      </c>
      <c r="GN29" s="556">
        <f t="shared" si="48"/>
        <v>21357.553971666661</v>
      </c>
      <c r="GO29" s="556">
        <f t="shared" si="48"/>
        <v>21167.890546666662</v>
      </c>
      <c r="GP29" s="556">
        <f t="shared" si="48"/>
        <v>22291.023909722215</v>
      </c>
      <c r="GQ29" s="556">
        <f t="shared" si="48"/>
        <v>25529.467761805554</v>
      </c>
      <c r="GR29" s="556">
        <f t="shared" si="48"/>
        <v>26404.425619642858</v>
      </c>
      <c r="GS29" s="556">
        <f t="shared" si="48"/>
        <v>31526.875538888889</v>
      </c>
      <c r="GT29" s="556">
        <f t="shared" si="48"/>
        <v>35891.956041666672</v>
      </c>
      <c r="GU29" s="556">
        <f t="shared" si="48"/>
        <v>39731.96295833333</v>
      </c>
      <c r="GV29" s="556">
        <f t="shared" si="48"/>
        <v>32318.563391666659</v>
      </c>
      <c r="GW29" s="556">
        <f t="shared" si="48"/>
        <v>32040.71249734849</v>
      </c>
      <c r="GX29" s="556">
        <f t="shared" si="48"/>
        <v>23414.013783030285</v>
      </c>
      <c r="GY29" s="556">
        <f t="shared" si="48"/>
        <v>27031.177619999988</v>
      </c>
      <c r="GZ29" s="556">
        <f t="shared" si="48"/>
        <v>31376.048814102556</v>
      </c>
      <c r="HA29" s="556">
        <f t="shared" si="48"/>
        <v>27048.351559643263</v>
      </c>
      <c r="HB29" s="556">
        <f t="shared" si="48"/>
        <v>23034.228069999997</v>
      </c>
      <c r="HC29" s="556">
        <f t="shared" si="48"/>
        <v>29868.178514285708</v>
      </c>
      <c r="HD29" s="556">
        <f t="shared" ref="HD29:HG29" si="49">HD30-HD28</f>
        <v>28462.197896003501</v>
      </c>
      <c r="HE29" s="556">
        <f t="shared" si="49"/>
        <v>22876.723326190484</v>
      </c>
      <c r="HF29" s="556">
        <f t="shared" si="49"/>
        <v>20789.265168375481</v>
      </c>
      <c r="HG29" s="605">
        <f t="shared" si="49"/>
        <v>25922.923799498749</v>
      </c>
    </row>
    <row r="30" spans="1:215">
      <c r="A30" s="497" t="s">
        <v>206</v>
      </c>
      <c r="B30" s="515" t="s">
        <v>248</v>
      </c>
      <c r="C30" s="20" t="s">
        <v>6</v>
      </c>
      <c r="D30" s="494"/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/>
      <c r="Q30" s="456"/>
      <c r="R30" s="456"/>
      <c r="S30" s="456"/>
      <c r="T30" s="456"/>
      <c r="U30" s="45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471"/>
      <c r="DF30" s="471"/>
      <c r="DG30" s="471"/>
      <c r="DH30" s="471"/>
      <c r="DI30" s="471"/>
      <c r="DJ30" s="471"/>
      <c r="DK30" s="471"/>
      <c r="DL30" s="471"/>
      <c r="DM30" s="471"/>
      <c r="DN30" s="471"/>
      <c r="DO30" s="471"/>
      <c r="DP30" s="471"/>
      <c r="DQ30" s="471"/>
      <c r="DR30" s="471"/>
      <c r="DS30" s="471"/>
      <c r="DT30" s="471"/>
      <c r="DU30" s="471"/>
      <c r="DV30" s="471"/>
      <c r="DW30" s="471"/>
      <c r="DX30" s="471"/>
      <c r="DY30" s="471"/>
      <c r="DZ30" s="471"/>
      <c r="EA30" s="471"/>
      <c r="EB30" s="471"/>
      <c r="EC30" s="471"/>
      <c r="ED30" s="471"/>
      <c r="EE30" s="471"/>
      <c r="EF30" s="471"/>
      <c r="EG30" s="471"/>
      <c r="EH30" s="471"/>
      <c r="EI30" s="471"/>
      <c r="EJ30" s="471"/>
      <c r="EK30" s="471"/>
      <c r="EL30" s="471"/>
      <c r="EM30" s="471"/>
      <c r="EN30" s="471"/>
      <c r="EO30" s="471"/>
      <c r="EP30" s="471"/>
      <c r="EQ30" s="471"/>
      <c r="ER30" s="471"/>
      <c r="ES30" s="471"/>
      <c r="ET30" s="471"/>
      <c r="EU30" s="471"/>
      <c r="EV30" s="471"/>
      <c r="EW30" s="471"/>
      <c r="EX30" s="471"/>
      <c r="EY30" s="471"/>
      <c r="EZ30" s="471"/>
      <c r="FA30" s="471"/>
      <c r="FB30" s="471"/>
      <c r="FC30" s="471"/>
      <c r="FD30" s="471"/>
      <c r="FE30" s="471"/>
      <c r="FF30" s="471"/>
      <c r="FG30" s="471"/>
      <c r="FH30" s="471"/>
      <c r="FI30" s="471"/>
      <c r="FJ30" s="471"/>
      <c r="FK30" s="471"/>
      <c r="FL30" s="471"/>
      <c r="FM30" s="471"/>
      <c r="FN30" s="471"/>
      <c r="FO30" s="471"/>
      <c r="FP30" s="471"/>
      <c r="FQ30" s="471">
        <v>43200</v>
      </c>
      <c r="FR30" s="630">
        <v>44100</v>
      </c>
      <c r="FS30" s="374">
        <f>AVERAGE('Input Sheet (Monthly)'!FS30:FU30)</f>
        <v>43550</v>
      </c>
      <c r="FT30" s="375">
        <f>AVERAGE('Input Sheet (Monthly)'!FV30:FX30)</f>
        <v>42453.333333333336</v>
      </c>
      <c r="FU30" s="375">
        <f>AVERAGE('Input Sheet (Monthly)'!FY30:GA30)</f>
        <v>41223.333333333336</v>
      </c>
      <c r="FV30" s="375">
        <f>AVERAGE('Input Sheet (Monthly)'!GB30:GD30)</f>
        <v>38533.333333333336</v>
      </c>
      <c r="FW30" s="375">
        <f>AVERAGE('Input Sheet (Monthly)'!GE30:GG30)</f>
        <v>35933.333333333336</v>
      </c>
      <c r="FX30" s="375">
        <f>AVERAGE('Input Sheet (Monthly)'!GH30:GJ30)</f>
        <v>33270.833333333336</v>
      </c>
      <c r="FY30" s="375">
        <f>AVERAGE('Input Sheet (Monthly)'!GK30:GM30)</f>
        <v>33341.666666666664</v>
      </c>
      <c r="FZ30" s="375">
        <f>AVERAGE('Input Sheet (Monthly)'!GN30:GP30)</f>
        <v>32212.777833333337</v>
      </c>
      <c r="GA30" s="375">
        <f>AVERAGE('Input Sheet (Monthly)'!GQ30:GS30)</f>
        <v>35223.610833333332</v>
      </c>
      <c r="GB30" s="375">
        <f>AVERAGE('Input Sheet (Monthly)'!GT30:GV30)</f>
        <v>35064.583333333336</v>
      </c>
      <c r="GC30" s="375">
        <f>AVERAGE('Input Sheet (Monthly)'!GW30:GY30)</f>
        <v>39716.666666666664</v>
      </c>
      <c r="GD30" s="375">
        <f>AVERAGE('Input Sheet (Monthly)'!GZ30:HB30)</f>
        <v>42279.166666666664</v>
      </c>
      <c r="GE30" s="375">
        <f>AVERAGE('Input Sheet (Monthly)'!HC30:HE30)</f>
        <v>40133.333333333336</v>
      </c>
      <c r="GF30" s="375">
        <f>AVERAGE('Input Sheet (Monthly)'!HF30:HH30)</f>
        <v>37116.666666666664</v>
      </c>
      <c r="GG30" s="375">
        <f>AVERAGE('Input Sheet (Monthly)'!HI30:HK30)</f>
        <v>39103.333333333336</v>
      </c>
      <c r="GH30" s="375">
        <f>AVERAGE('Input Sheet (Monthly)'!HL30:HN30)</f>
        <v>44458.333333333336</v>
      </c>
      <c r="GI30" s="375">
        <f>AVERAGE('Input Sheet (Monthly)'!HO30:HQ30)</f>
        <v>45800</v>
      </c>
      <c r="GJ30" s="375">
        <f>AVERAGE('Input Sheet (Monthly)'!HR30:HT30)</f>
        <v>45691.666666666664</v>
      </c>
      <c r="GK30" s="375">
        <f>AVERAGE('Input Sheet (Monthly)'!HU30:HW30)</f>
        <v>46100</v>
      </c>
      <c r="GL30" s="375">
        <f>AVERAGE('Input Sheet (Monthly)'!HX30:HZ30)</f>
        <v>42081.666666666664</v>
      </c>
      <c r="GM30" s="375">
        <f>AVERAGE('Input Sheet (Monthly)'!IA30:IC30)</f>
        <v>41597.222222222219</v>
      </c>
      <c r="GN30" s="375">
        <f>AVERAGE('Input Sheet (Monthly)'!ID30:IF30)</f>
        <v>37226.666666666664</v>
      </c>
      <c r="GO30" s="375">
        <f>AVERAGE('Input Sheet (Monthly)'!IG30:II30)</f>
        <v>35291.666666666664</v>
      </c>
      <c r="GP30" s="375">
        <f>AVERAGE('Input Sheet (Monthly)'!IJ30:IL30)</f>
        <v>38190.555555555555</v>
      </c>
      <c r="GQ30" s="375">
        <f>AVERAGE('Input Sheet (Monthly)'!IM30:IO30)</f>
        <v>37080.555555555555</v>
      </c>
      <c r="GR30" s="375">
        <f>AVERAGE('Input Sheet (Monthly)'!IP30:IR30)</f>
        <v>39275</v>
      </c>
      <c r="GS30" s="375">
        <f>AVERAGE('Input Sheet (Monthly)'!IS30:IU30)</f>
        <v>47658.333333333336</v>
      </c>
      <c r="GT30" s="375">
        <f>AVERAGE('Input Sheet (Monthly)'!IV30:IX30)</f>
        <v>54169.833333333336</v>
      </c>
      <c r="GU30" s="375">
        <f>AVERAGE('Input Sheet (Monthly)'!IY30:JA30)</f>
        <v>63881.9</v>
      </c>
      <c r="GV30" s="375">
        <f>AVERAGE('Input Sheet (Monthly)'!JB30:JD30)</f>
        <v>63711.666666666664</v>
      </c>
      <c r="GW30" s="375">
        <f>AVERAGE('Input Sheet (Monthly)'!JE30:JG30)</f>
        <v>66946.666666666672</v>
      </c>
      <c r="GX30" s="375">
        <f>AVERAGE('Input Sheet (Monthly)'!JH30:JJ30)</f>
        <v>66610</v>
      </c>
      <c r="GY30" s="375">
        <f>AVERAGE('Input Sheet (Monthly)'!JK30:JM30)</f>
        <v>67998.333333333328</v>
      </c>
      <c r="GZ30" s="375">
        <f>AVERAGE('Input Sheet (Monthly)'!JN30:JP30)</f>
        <v>56391.666666666664</v>
      </c>
      <c r="HA30" s="375">
        <f>AVERAGE('Input Sheet (Monthly)'!JQ30:JS30)</f>
        <v>55095</v>
      </c>
      <c r="HB30" s="375">
        <f>AVERAGE('Input Sheet (Monthly)'!JT30:JV30)</f>
        <v>58116.666666666664</v>
      </c>
      <c r="HC30" s="375">
        <f>AVERAGE('Input Sheet (Monthly)'!JW30:JY30)</f>
        <v>57896.666666666664</v>
      </c>
      <c r="HD30" s="375">
        <f>AVERAGE('Input Sheet (Monthly)'!JZ30:KB30)</f>
        <v>56426.388888888883</v>
      </c>
      <c r="HE30" s="375">
        <f>AVERAGE('Input Sheet (Monthly)'!KC30:KE30)</f>
        <v>57170.833333333336</v>
      </c>
      <c r="HF30" s="375">
        <f>AVERAGE('Input Sheet (Monthly)'!KF30:KH30)</f>
        <v>53772.5</v>
      </c>
      <c r="HG30" s="376">
        <f>AVERAGE('Input Sheet (Monthly)'!KI30:KK30)</f>
        <v>53495.833333333336</v>
      </c>
    </row>
    <row r="31" spans="1:215">
      <c r="A31" s="584" t="s">
        <v>4</v>
      </c>
      <c r="B31" s="585" t="s">
        <v>171</v>
      </c>
      <c r="C31" s="586" t="s">
        <v>5</v>
      </c>
      <c r="D31" s="587"/>
      <c r="E31" s="555"/>
      <c r="F31" s="555"/>
      <c r="G31" s="555"/>
      <c r="H31" s="555"/>
      <c r="I31" s="555"/>
      <c r="J31" s="555"/>
      <c r="K31" s="555"/>
      <c r="L31" s="555"/>
      <c r="M31" s="555"/>
      <c r="N31" s="555"/>
      <c r="O31" s="555"/>
      <c r="P31" s="555"/>
      <c r="Q31" s="555"/>
      <c r="R31" s="555"/>
      <c r="S31" s="555"/>
      <c r="T31" s="555"/>
      <c r="U31" s="555"/>
      <c r="V31" s="555"/>
      <c r="W31" s="555"/>
      <c r="X31" s="555"/>
      <c r="Y31" s="555"/>
      <c r="Z31" s="555"/>
      <c r="AA31" s="555"/>
      <c r="AB31" s="555"/>
      <c r="AC31" s="555"/>
      <c r="AD31" s="555"/>
      <c r="AE31" s="555"/>
      <c r="AF31" s="555"/>
      <c r="AG31" s="555"/>
      <c r="AH31" s="555"/>
      <c r="AI31" s="555"/>
      <c r="AJ31" s="555"/>
      <c r="AK31" s="555"/>
      <c r="AL31" s="555"/>
      <c r="AM31" s="555"/>
      <c r="AN31" s="555"/>
      <c r="AO31" s="555"/>
      <c r="AP31" s="555"/>
      <c r="AQ31" s="555"/>
      <c r="AR31" s="555"/>
      <c r="AS31" s="555"/>
      <c r="AT31" s="555"/>
      <c r="AU31" s="555"/>
      <c r="AV31" s="555"/>
      <c r="AW31" s="555"/>
      <c r="AX31" s="555"/>
      <c r="AY31" s="555"/>
      <c r="AZ31" s="555"/>
      <c r="BA31" s="555"/>
      <c r="BB31" s="555"/>
      <c r="BC31" s="555"/>
      <c r="BD31" s="555"/>
      <c r="BE31" s="555"/>
      <c r="BF31" s="555"/>
      <c r="BG31" s="555"/>
      <c r="BH31" s="555"/>
      <c r="BI31" s="555"/>
      <c r="BJ31" s="555"/>
      <c r="BK31" s="555"/>
      <c r="BL31" s="555"/>
      <c r="BM31" s="555"/>
      <c r="BN31" s="555"/>
      <c r="BO31" s="555"/>
      <c r="BP31" s="555"/>
      <c r="BQ31" s="555"/>
      <c r="BR31" s="555"/>
      <c r="BS31" s="555"/>
      <c r="BT31" s="555"/>
      <c r="BU31" s="555"/>
      <c r="BV31" s="555"/>
      <c r="BW31" s="556">
        <f>BW22</f>
        <v>45.65</v>
      </c>
      <c r="BX31" s="556"/>
      <c r="BY31" s="556"/>
      <c r="BZ31" s="556"/>
      <c r="CA31" s="556"/>
      <c r="CB31" s="556"/>
      <c r="CC31" s="556"/>
      <c r="CD31" s="556"/>
      <c r="CE31" s="556"/>
      <c r="CF31" s="556"/>
      <c r="CG31" s="556"/>
      <c r="CH31" s="556"/>
      <c r="CI31" s="556"/>
      <c r="CJ31" s="556"/>
      <c r="CK31" s="556"/>
      <c r="CL31" s="556"/>
      <c r="CM31" s="556"/>
      <c r="CN31" s="556"/>
      <c r="CO31" s="556"/>
      <c r="CP31" s="556"/>
      <c r="CQ31" s="556"/>
      <c r="CR31" s="556"/>
      <c r="CS31" s="556"/>
      <c r="CT31" s="556"/>
      <c r="CU31" s="556"/>
      <c r="CV31" s="556"/>
      <c r="CW31" s="556"/>
      <c r="CX31" s="556"/>
      <c r="CY31" s="556"/>
      <c r="CZ31" s="556"/>
      <c r="DA31" s="556"/>
      <c r="DB31" s="556"/>
      <c r="DC31" s="556"/>
      <c r="DD31" s="556"/>
      <c r="DE31" s="555"/>
      <c r="DF31" s="555"/>
      <c r="DG31" s="555"/>
      <c r="DH31" s="555"/>
      <c r="DI31" s="555"/>
      <c r="DJ31" s="555"/>
      <c r="DK31" s="555"/>
      <c r="DL31" s="555"/>
      <c r="DM31" s="555"/>
      <c r="DN31" s="555"/>
      <c r="DO31" s="555"/>
      <c r="DP31" s="555"/>
      <c r="DQ31" s="555"/>
      <c r="DR31" s="555"/>
      <c r="DS31" s="555"/>
      <c r="DT31" s="555"/>
      <c r="DU31" s="555"/>
      <c r="DV31" s="555"/>
      <c r="DW31" s="555"/>
      <c r="DX31" s="555"/>
      <c r="DY31" s="555"/>
      <c r="DZ31" s="555"/>
      <c r="EA31" s="555"/>
      <c r="EB31" s="555"/>
      <c r="EC31" s="555"/>
      <c r="ED31" s="555"/>
      <c r="EE31" s="555"/>
      <c r="EF31" s="555"/>
      <c r="EG31" s="555"/>
      <c r="EH31" s="555"/>
      <c r="EI31" s="555"/>
      <c r="EJ31" s="555"/>
      <c r="EK31" s="555"/>
      <c r="EL31" s="555"/>
      <c r="EM31" s="555"/>
      <c r="EN31" s="555"/>
      <c r="EO31" s="555"/>
      <c r="EP31" s="555"/>
      <c r="EQ31" s="555"/>
      <c r="ER31" s="555"/>
      <c r="ES31" s="555"/>
      <c r="ET31" s="555"/>
      <c r="EU31" s="555"/>
      <c r="EV31" s="555"/>
      <c r="EW31" s="555"/>
      <c r="EX31" s="555"/>
      <c r="EY31" s="555"/>
      <c r="EZ31" s="555"/>
      <c r="FA31" s="555"/>
      <c r="FB31" s="555"/>
      <c r="FC31" s="555"/>
      <c r="FD31" s="588">
        <f>FD22</f>
        <v>54.32</v>
      </c>
      <c r="FE31" s="588">
        <f t="shared" ref="FE31:GH31" si="50">FE22</f>
        <v>53.77</v>
      </c>
      <c r="FF31" s="588">
        <f t="shared" si="50"/>
        <v>54.4</v>
      </c>
      <c r="FG31" s="588">
        <f t="shared" si="50"/>
        <v>54.38</v>
      </c>
      <c r="FH31" s="588">
        <f t="shared" si="50"/>
        <v>55.01</v>
      </c>
      <c r="FI31" s="588">
        <f t="shared" si="50"/>
        <v>58.4</v>
      </c>
      <c r="FJ31" s="588">
        <f t="shared" si="50"/>
        <v>59.78</v>
      </c>
      <c r="FK31" s="588">
        <f t="shared" si="50"/>
        <v>63.21</v>
      </c>
      <c r="FL31" s="588">
        <f t="shared" si="50"/>
        <v>63.75</v>
      </c>
      <c r="FM31" s="588">
        <f t="shared" si="50"/>
        <v>61.62</v>
      </c>
      <c r="FN31" s="588">
        <f t="shared" si="50"/>
        <v>62.63</v>
      </c>
      <c r="FO31" s="588">
        <f t="shared" si="50"/>
        <v>61.91</v>
      </c>
      <c r="FP31" s="588">
        <f t="shared" si="50"/>
        <v>62.08</v>
      </c>
      <c r="FQ31" s="588">
        <f t="shared" si="50"/>
        <v>62.25</v>
      </c>
      <c r="FR31" s="631">
        <f t="shared" si="50"/>
        <v>61.01</v>
      </c>
      <c r="FS31" s="626">
        <f t="shared" si="50"/>
        <v>59.800000000000004</v>
      </c>
      <c r="FT31" s="588">
        <f t="shared" si="50"/>
        <v>60.606666666666662</v>
      </c>
      <c r="FU31" s="588">
        <f t="shared" si="50"/>
        <v>61.930000000000007</v>
      </c>
      <c r="FV31" s="588">
        <f t="shared" si="50"/>
        <v>62.24</v>
      </c>
      <c r="FW31" s="588">
        <f t="shared" si="50"/>
        <v>63.47</v>
      </c>
      <c r="FX31" s="588">
        <f t="shared" si="50"/>
        <v>64.976666666666659</v>
      </c>
      <c r="FY31" s="588">
        <f t="shared" si="50"/>
        <v>65.926666666666662</v>
      </c>
      <c r="FZ31" s="588">
        <f t="shared" si="50"/>
        <v>67.50333333333333</v>
      </c>
      <c r="GA31" s="588">
        <f t="shared" si="50"/>
        <v>66.893333333333331</v>
      </c>
      <c r="GB31" s="588">
        <f t="shared" si="50"/>
        <v>66.963333333333324</v>
      </c>
      <c r="GC31" s="588">
        <f t="shared" si="50"/>
        <v>67.426666666666662</v>
      </c>
      <c r="GD31" s="588">
        <f t="shared" si="50"/>
        <v>67.026666666666657</v>
      </c>
      <c r="GE31" s="588">
        <f t="shared" si="50"/>
        <v>64.456666666666663</v>
      </c>
      <c r="GF31" s="588">
        <f t="shared" si="50"/>
        <v>64.290000000000006</v>
      </c>
      <c r="GG31" s="588">
        <f t="shared" si="50"/>
        <v>64.726666666666674</v>
      </c>
      <c r="GH31" s="588">
        <f t="shared" si="50"/>
        <v>64.34333333333332</v>
      </c>
      <c r="GI31" s="588">
        <f t="shared" ref="GI31:HD31" si="51">GI22</f>
        <v>66.990000000000009</v>
      </c>
      <c r="GJ31" s="588">
        <f t="shared" si="51"/>
        <v>70.153333333333336</v>
      </c>
      <c r="GK31" s="588">
        <f t="shared" si="51"/>
        <v>72.069999999999993</v>
      </c>
      <c r="GL31" s="556">
        <f t="shared" si="51"/>
        <v>70.476666666666674</v>
      </c>
      <c r="GM31" s="556">
        <f t="shared" si="51"/>
        <v>69.546666666666667</v>
      </c>
      <c r="GN31" s="556">
        <f t="shared" si="51"/>
        <v>70.430000000000007</v>
      </c>
      <c r="GO31" s="556">
        <f t="shared" si="51"/>
        <v>71.226666666666674</v>
      </c>
      <c r="GP31" s="556">
        <f t="shared" si="51"/>
        <v>72.38333333333334</v>
      </c>
      <c r="GQ31" s="556">
        <f t="shared" si="51"/>
        <v>75.876666666666665</v>
      </c>
      <c r="GR31" s="556">
        <f t="shared" si="51"/>
        <v>74.38</v>
      </c>
      <c r="GS31" s="556">
        <f t="shared" si="51"/>
        <v>73.756666666666675</v>
      </c>
      <c r="GT31" s="556">
        <f t="shared" si="51"/>
        <v>72.88666666666667</v>
      </c>
      <c r="GU31" s="556">
        <f t="shared" si="51"/>
        <v>73.766666666666666</v>
      </c>
      <c r="GV31" s="556">
        <f t="shared" si="51"/>
        <v>74.09</v>
      </c>
      <c r="GW31" s="556">
        <f t="shared" si="51"/>
        <v>74.94</v>
      </c>
      <c r="GX31" s="556">
        <f t="shared" si="51"/>
        <v>75.223333333333343</v>
      </c>
      <c r="GY31" s="556">
        <f t="shared" si="51"/>
        <v>77.179999999999993</v>
      </c>
      <c r="GZ31" s="556">
        <f t="shared" si="51"/>
        <v>79.793333333333337</v>
      </c>
      <c r="HA31" s="556">
        <f t="shared" si="51"/>
        <v>82.219999999999985</v>
      </c>
      <c r="HB31" s="556">
        <f t="shared" si="51"/>
        <v>82.273333333333326</v>
      </c>
      <c r="HC31" s="556">
        <f t="shared" si="51"/>
        <v>82.19</v>
      </c>
      <c r="HD31" s="556">
        <f t="shared" si="51"/>
        <v>82.663333333333341</v>
      </c>
      <c r="HE31" s="556">
        <f t="shared" ref="HE31:HG31" si="52">HE22</f>
        <v>83.27</v>
      </c>
      <c r="HF31" s="556">
        <f t="shared" si="52"/>
        <v>83.026666666666657</v>
      </c>
      <c r="HG31" s="605">
        <f t="shared" si="52"/>
        <v>83.42</v>
      </c>
    </row>
    <row r="32" spans="1:215">
      <c r="A32" s="372" t="s">
        <v>179</v>
      </c>
      <c r="B32" s="515" t="s">
        <v>248</v>
      </c>
      <c r="C32" s="20" t="s">
        <v>6</v>
      </c>
      <c r="D32" s="494"/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  <c r="U32" s="456"/>
      <c r="V32" s="456"/>
      <c r="W32" s="456"/>
      <c r="X32" s="456"/>
      <c r="Y32" s="456"/>
      <c r="Z32" s="456"/>
      <c r="AA32" s="456"/>
      <c r="AB32" s="456"/>
      <c r="AC32" s="456"/>
      <c r="AD32" s="456"/>
      <c r="AE32" s="456"/>
      <c r="AF32" s="456"/>
      <c r="AG32" s="456"/>
      <c r="AH32" s="456"/>
      <c r="AI32" s="456"/>
      <c r="AJ32" s="456"/>
      <c r="AK32" s="456"/>
      <c r="AL32" s="456"/>
      <c r="AM32" s="456"/>
      <c r="AN32" s="456"/>
      <c r="AO32" s="456"/>
      <c r="AP32" s="456"/>
      <c r="AQ32" s="456"/>
      <c r="AR32" s="456"/>
      <c r="AS32" s="456"/>
      <c r="AT32" s="456"/>
      <c r="AU32" s="456"/>
      <c r="AV32" s="456"/>
      <c r="AW32" s="456"/>
      <c r="AX32" s="456"/>
      <c r="AY32" s="456"/>
      <c r="AZ32" s="456"/>
      <c r="BA32" s="456"/>
      <c r="BB32" s="456"/>
      <c r="BC32" s="456"/>
      <c r="BD32" s="456"/>
      <c r="BE32" s="456"/>
      <c r="BF32" s="456"/>
      <c r="BG32" s="456"/>
      <c r="BH32" s="456"/>
      <c r="BI32" s="456"/>
      <c r="BJ32" s="456"/>
      <c r="BK32" s="456"/>
      <c r="BL32" s="456"/>
      <c r="BM32" s="456"/>
      <c r="BN32" s="456"/>
      <c r="BO32" s="456"/>
      <c r="BP32" s="456"/>
      <c r="BQ32" s="456"/>
      <c r="BR32" s="456"/>
      <c r="BS32" s="456"/>
      <c r="BT32" s="456"/>
      <c r="BU32" s="456"/>
      <c r="BV32" s="456"/>
      <c r="BW32" s="471"/>
      <c r="BX32" s="471"/>
      <c r="BY32" s="471"/>
      <c r="BZ32" s="471"/>
      <c r="CA32" s="471"/>
      <c r="CB32" s="471"/>
      <c r="CC32" s="471"/>
      <c r="CD32" s="471"/>
      <c r="CE32" s="471"/>
      <c r="CF32" s="471"/>
      <c r="CG32" s="471"/>
      <c r="CH32" s="471"/>
      <c r="CI32" s="471"/>
      <c r="CJ32" s="471"/>
      <c r="CK32" s="471"/>
      <c r="CL32" s="471"/>
      <c r="CM32" s="471"/>
      <c r="CN32" s="471"/>
      <c r="CO32" s="471"/>
      <c r="CP32" s="471"/>
      <c r="CQ32" s="471"/>
      <c r="CR32" s="471"/>
      <c r="CS32" s="471"/>
      <c r="CT32" s="471"/>
      <c r="CU32" s="471"/>
      <c r="CV32" s="471"/>
      <c r="CW32" s="471"/>
      <c r="CX32" s="471"/>
      <c r="CY32" s="471"/>
      <c r="CZ32" s="471"/>
      <c r="DA32" s="471"/>
      <c r="DB32" s="471"/>
      <c r="DC32" s="471"/>
      <c r="DD32" s="471"/>
      <c r="DE32" s="471"/>
      <c r="DF32" s="471"/>
      <c r="DG32" s="471"/>
      <c r="DH32" s="471"/>
      <c r="DI32" s="471"/>
      <c r="DJ32" s="471"/>
      <c r="DK32" s="471"/>
      <c r="DL32" s="471"/>
      <c r="DM32" s="471"/>
      <c r="DN32" s="471"/>
      <c r="DO32" s="471"/>
      <c r="DP32" s="471"/>
      <c r="DQ32" s="471"/>
      <c r="DR32" s="471"/>
      <c r="DS32" s="471"/>
      <c r="DT32" s="471"/>
      <c r="DU32" s="471"/>
      <c r="DV32" s="471"/>
      <c r="DW32" s="471"/>
      <c r="DX32" s="471"/>
      <c r="DY32" s="471"/>
      <c r="DZ32" s="471"/>
      <c r="EA32" s="471"/>
      <c r="EB32" s="471"/>
      <c r="EC32" s="471"/>
      <c r="ED32" s="471"/>
      <c r="EE32" s="471"/>
      <c r="EF32" s="471"/>
      <c r="EG32" s="471"/>
      <c r="EH32" s="471"/>
      <c r="EI32" s="471"/>
      <c r="EJ32" s="471"/>
      <c r="EK32" s="471"/>
      <c r="EL32" s="471"/>
      <c r="EM32" s="471"/>
      <c r="EN32" s="471"/>
      <c r="EO32" s="471"/>
      <c r="EP32" s="471"/>
      <c r="EQ32" s="471"/>
      <c r="ER32" s="471"/>
      <c r="ES32" s="471"/>
      <c r="ET32" s="471"/>
      <c r="EU32" s="471"/>
      <c r="EV32" s="471"/>
      <c r="EW32" s="471"/>
      <c r="EX32" s="471"/>
      <c r="EY32" s="471"/>
      <c r="EZ32" s="471"/>
      <c r="FA32" s="471"/>
      <c r="FB32" s="471"/>
      <c r="FC32" s="471"/>
      <c r="FD32" s="471"/>
      <c r="FE32" s="471"/>
      <c r="FF32" s="471"/>
      <c r="FG32" s="471"/>
      <c r="FH32" s="471"/>
      <c r="FI32" s="471"/>
      <c r="FJ32" s="471"/>
      <c r="FK32" s="471"/>
      <c r="FL32" s="471"/>
      <c r="FM32" s="471"/>
      <c r="FN32" s="471"/>
      <c r="FO32" s="471"/>
      <c r="FP32" s="471"/>
      <c r="FQ32" s="471"/>
      <c r="FR32" s="498"/>
      <c r="FS32" s="374">
        <f>AVERAGE('Input Sheet (Monthly)'!FS32:FU32)</f>
        <v>44140</v>
      </c>
      <c r="FT32" s="375">
        <f>AVERAGE('Input Sheet (Monthly)'!FV32:FX32)</f>
        <v>42783.333333333336</v>
      </c>
      <c r="FU32" s="375">
        <f>AVERAGE('Input Sheet (Monthly)'!FY32:GA32)</f>
        <v>41700</v>
      </c>
      <c r="FV32" s="375">
        <f>AVERAGE('Input Sheet (Monthly)'!GB32:GD32)</f>
        <v>38581.666666666664</v>
      </c>
      <c r="FW32" s="375">
        <f>AVERAGE('Input Sheet (Monthly)'!GE32:GG32)</f>
        <v>35416.666666666664</v>
      </c>
      <c r="FX32" s="375">
        <f>AVERAGE('Input Sheet (Monthly)'!GH32:GJ32)</f>
        <v>32902.777500000004</v>
      </c>
      <c r="FY32" s="375">
        <f>AVERAGE('Input Sheet (Monthly)'!GK32:GM32)</f>
        <v>31307.291666666668</v>
      </c>
      <c r="FZ32" s="375">
        <f>AVERAGE('Input Sheet (Monthly)'!GN32:GP32)</f>
        <v>31536.110833333336</v>
      </c>
      <c r="GA32" s="375">
        <f>AVERAGE('Input Sheet (Monthly)'!GQ32:GS32)</f>
        <v>34952.777500000004</v>
      </c>
      <c r="GB32" s="375">
        <f>AVERAGE('Input Sheet (Monthly)'!GT32:GV32)</f>
        <v>35162.916666666664</v>
      </c>
      <c r="GC32" s="375">
        <f>AVERAGE('Input Sheet (Monthly)'!GW32:GY32)</f>
        <v>39844.166666666664</v>
      </c>
      <c r="GD32" s="375">
        <f>AVERAGE('Input Sheet (Monthly)'!GZ32:HB32)</f>
        <v>42600</v>
      </c>
      <c r="GE32" s="375">
        <f>AVERAGE('Input Sheet (Monthly)'!HC32:HE32)</f>
        <v>39900</v>
      </c>
      <c r="GF32" s="375">
        <f>AVERAGE('Input Sheet (Monthly)'!HF32:HH32)</f>
        <v>37595.833333333336</v>
      </c>
      <c r="GG32" s="375">
        <f>AVERAGE('Input Sheet (Monthly)'!HI32:HK32)</f>
        <v>38956.666666666664</v>
      </c>
      <c r="GH32" s="375">
        <f>AVERAGE('Input Sheet (Monthly)'!HL32:HN32)</f>
        <v>43983.333333333336</v>
      </c>
      <c r="GI32" s="375">
        <f>AVERAGE('Input Sheet (Monthly)'!HO32:HQ32)</f>
        <v>45525</v>
      </c>
      <c r="GJ32" s="375">
        <f>AVERAGE('Input Sheet (Monthly)'!HR32:HT32)</f>
        <v>45616.666666666664</v>
      </c>
      <c r="GK32" s="375">
        <f>AVERAGE('Input Sheet (Monthly)'!HU32:HW32)</f>
        <v>45491.666666666664</v>
      </c>
      <c r="GL32" s="375">
        <f>AVERAGE('Input Sheet (Monthly)'!HX32:HZ32)</f>
        <v>41603.333333333336</v>
      </c>
      <c r="GM32" s="375">
        <f>AVERAGE('Input Sheet (Monthly)'!IA32:IC32)</f>
        <v>41375</v>
      </c>
      <c r="GN32" s="375">
        <f>AVERAGE('Input Sheet (Monthly)'!ID32:IF32)</f>
        <v>37291.666666666664</v>
      </c>
      <c r="GO32" s="375">
        <f>AVERAGE('Input Sheet (Monthly)'!IG32:II32)</f>
        <v>35245.833333333336</v>
      </c>
      <c r="GP32" s="375">
        <f>AVERAGE('Input Sheet (Monthly)'!IJ32:IL32)</f>
        <v>38628</v>
      </c>
      <c r="GQ32" s="375">
        <f>AVERAGE('Input Sheet (Monthly)'!IM32:IO32)</f>
        <v>37135.416666666664</v>
      </c>
      <c r="GR32" s="375">
        <f>AVERAGE('Input Sheet (Monthly)'!IP32:IR32)</f>
        <v>39132.5</v>
      </c>
      <c r="GS32" s="375">
        <f>AVERAGE('Input Sheet (Monthly)'!IS32:IU32)</f>
        <v>46923.333333333336</v>
      </c>
      <c r="GT32" s="375">
        <f>AVERAGE('Input Sheet (Monthly)'!IV32:IX32)</f>
        <v>55255.25</v>
      </c>
      <c r="GU32" s="375">
        <f>AVERAGE('Input Sheet (Monthly)'!IY32:JA32)</f>
        <v>65246.133333333331</v>
      </c>
      <c r="GV32" s="375">
        <f>AVERAGE('Input Sheet (Monthly)'!JB32:JD32)</f>
        <v>65780</v>
      </c>
      <c r="GW32" s="375">
        <f>AVERAGE('Input Sheet (Monthly)'!JE32:JG32)</f>
        <v>68985</v>
      </c>
      <c r="GX32" s="375">
        <f>AVERAGE('Input Sheet (Monthly)'!JH32:JJ32)</f>
        <v>67956.666666666672</v>
      </c>
      <c r="GY32" s="375">
        <f>AVERAGE('Input Sheet (Monthly)'!JK32:JM32)</f>
        <v>69270</v>
      </c>
      <c r="GZ32" s="375">
        <f>AVERAGE('Input Sheet (Monthly)'!JN32:JP32)</f>
        <v>57555</v>
      </c>
      <c r="HA32" s="375">
        <f>AVERAGE('Input Sheet (Monthly)'!JQ32:JS32)</f>
        <v>55718.333333333336</v>
      </c>
      <c r="HB32" s="375">
        <f>AVERAGE('Input Sheet (Monthly)'!JT32:JV32)</f>
        <v>59228.333333333336</v>
      </c>
      <c r="HC32" s="375">
        <f>AVERAGE('Input Sheet (Monthly)'!JW32:JY32)</f>
        <v>57765.833333333336</v>
      </c>
      <c r="HD32" s="375">
        <f>AVERAGE('Input Sheet (Monthly)'!JZ32:KB32)</f>
        <v>56548.888888888883</v>
      </c>
      <c r="HE32" s="375">
        <f>AVERAGE('Input Sheet (Monthly)'!KC32:KE32)</f>
        <v>56161.666666666664</v>
      </c>
      <c r="HF32" s="375">
        <f>AVERAGE('Input Sheet (Monthly)'!KF32:KH32)</f>
        <v>53575</v>
      </c>
      <c r="HG32" s="376">
        <f>AVERAGE('Input Sheet (Monthly)'!KI32:KK32)</f>
        <v>53464.583333333336</v>
      </c>
    </row>
    <row r="33" spans="1:215">
      <c r="A33" s="372" t="s">
        <v>180</v>
      </c>
      <c r="B33" s="515" t="s">
        <v>248</v>
      </c>
      <c r="C33" s="20" t="s">
        <v>6</v>
      </c>
      <c r="D33" s="494"/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  <c r="AI33" s="456"/>
      <c r="AJ33" s="456"/>
      <c r="AK33" s="456"/>
      <c r="AL33" s="456"/>
      <c r="AM33" s="456"/>
      <c r="AN33" s="456"/>
      <c r="AO33" s="456"/>
      <c r="AP33" s="456"/>
      <c r="AQ33" s="456"/>
      <c r="AR33" s="456"/>
      <c r="AS33" s="456"/>
      <c r="AT33" s="456"/>
      <c r="AU33" s="456"/>
      <c r="AV33" s="456"/>
      <c r="AW33" s="456"/>
      <c r="AX33" s="456"/>
      <c r="AY33" s="456"/>
      <c r="AZ33" s="456"/>
      <c r="BA33" s="456"/>
      <c r="BB33" s="456"/>
      <c r="BC33" s="456"/>
      <c r="BD33" s="456"/>
      <c r="BE33" s="456"/>
      <c r="BF33" s="456"/>
      <c r="BG33" s="456"/>
      <c r="BH33" s="456"/>
      <c r="BI33" s="456"/>
      <c r="BJ33" s="456"/>
      <c r="BK33" s="456"/>
      <c r="BL33" s="456"/>
      <c r="BM33" s="456"/>
      <c r="BN33" s="456"/>
      <c r="BO33" s="456"/>
      <c r="BP33" s="456"/>
      <c r="BQ33" s="456"/>
      <c r="BR33" s="456"/>
      <c r="BS33" s="456"/>
      <c r="BT33" s="456"/>
      <c r="BU33" s="456"/>
      <c r="BV33" s="456"/>
      <c r="BW33" s="471"/>
      <c r="BX33" s="471"/>
      <c r="BY33" s="471"/>
      <c r="BZ33" s="471"/>
      <c r="CA33" s="471"/>
      <c r="CB33" s="471"/>
      <c r="CC33" s="471"/>
      <c r="CD33" s="471"/>
      <c r="CE33" s="471"/>
      <c r="CF33" s="471"/>
      <c r="CG33" s="471"/>
      <c r="CH33" s="471"/>
      <c r="CI33" s="471"/>
      <c r="CJ33" s="471"/>
      <c r="CK33" s="471"/>
      <c r="CL33" s="471"/>
      <c r="CM33" s="471"/>
      <c r="CN33" s="471"/>
      <c r="CO33" s="471"/>
      <c r="CP33" s="471"/>
      <c r="CQ33" s="471"/>
      <c r="CR33" s="471"/>
      <c r="CS33" s="471"/>
      <c r="CT33" s="471"/>
      <c r="CU33" s="471"/>
      <c r="CV33" s="471"/>
      <c r="CW33" s="471"/>
      <c r="CX33" s="471"/>
      <c r="CY33" s="471"/>
      <c r="CZ33" s="471"/>
      <c r="DA33" s="471"/>
      <c r="DB33" s="471"/>
      <c r="DC33" s="471"/>
      <c r="DD33" s="471"/>
      <c r="DE33" s="471"/>
      <c r="DF33" s="471"/>
      <c r="DG33" s="471"/>
      <c r="DH33" s="471"/>
      <c r="DI33" s="471"/>
      <c r="DJ33" s="471"/>
      <c r="DK33" s="471"/>
      <c r="DL33" s="471"/>
      <c r="DM33" s="471"/>
      <c r="DN33" s="471"/>
      <c r="DO33" s="471"/>
      <c r="DP33" s="471"/>
      <c r="DQ33" s="471"/>
      <c r="DR33" s="471"/>
      <c r="DS33" s="471"/>
      <c r="DT33" s="471"/>
      <c r="DU33" s="471"/>
      <c r="DV33" s="471"/>
      <c r="DW33" s="471"/>
      <c r="DX33" s="471"/>
      <c r="DY33" s="471"/>
      <c r="DZ33" s="471"/>
      <c r="EA33" s="471"/>
      <c r="EB33" s="471"/>
      <c r="EC33" s="471"/>
      <c r="ED33" s="471"/>
      <c r="EE33" s="471"/>
      <c r="EF33" s="471"/>
      <c r="EG33" s="471"/>
      <c r="EH33" s="471"/>
      <c r="EI33" s="471"/>
      <c r="EJ33" s="471"/>
      <c r="EK33" s="471"/>
      <c r="EL33" s="471"/>
      <c r="EM33" s="471"/>
      <c r="EN33" s="471"/>
      <c r="EO33" s="471"/>
      <c r="EP33" s="471"/>
      <c r="EQ33" s="471"/>
      <c r="ER33" s="471"/>
      <c r="ES33" s="471"/>
      <c r="ET33" s="471"/>
      <c r="EU33" s="471"/>
      <c r="EV33" s="471"/>
      <c r="EW33" s="471"/>
      <c r="EX33" s="471"/>
      <c r="EY33" s="471"/>
      <c r="EZ33" s="471"/>
      <c r="FA33" s="471"/>
      <c r="FB33" s="471"/>
      <c r="FC33" s="471"/>
      <c r="FD33" s="471"/>
      <c r="FE33" s="471"/>
      <c r="FF33" s="471"/>
      <c r="FG33" s="471"/>
      <c r="FH33" s="471"/>
      <c r="FI33" s="471"/>
      <c r="FJ33" s="471"/>
      <c r="FK33" s="471"/>
      <c r="FL33" s="471"/>
      <c r="FM33" s="471"/>
      <c r="FN33" s="471"/>
      <c r="FO33" s="471"/>
      <c r="FP33" s="471"/>
      <c r="FQ33" s="471"/>
      <c r="FR33" s="498"/>
      <c r="FS33" s="374">
        <f>AVERAGE('Input Sheet (Monthly)'!FS33:FU33)</f>
        <v>43700</v>
      </c>
      <c r="FT33" s="375">
        <f>AVERAGE('Input Sheet (Monthly)'!FV33:FX33)</f>
        <v>43050</v>
      </c>
      <c r="FU33" s="375">
        <f>AVERAGE('Input Sheet (Monthly)'!FY33:GA33)</f>
        <v>41666.666666666664</v>
      </c>
      <c r="FV33" s="375">
        <f>AVERAGE('Input Sheet (Monthly)'!GB33:GD33)</f>
        <v>38541.666666666664</v>
      </c>
      <c r="FW33" s="375">
        <f>AVERAGE('Input Sheet (Monthly)'!GE33:GG33)</f>
        <v>35816.666666666664</v>
      </c>
      <c r="FX33" s="375">
        <f>AVERAGE('Input Sheet (Monthly)'!GH33:GJ33)</f>
        <v>33316.666666666664</v>
      </c>
      <c r="FY33" s="375">
        <f>AVERAGE('Input Sheet (Monthly)'!GK33:GM33)</f>
        <v>32150</v>
      </c>
      <c r="FZ33" s="375">
        <f>AVERAGE('Input Sheet (Monthly)'!GN33:GP33)</f>
        <v>32253.055499999999</v>
      </c>
      <c r="GA33" s="375">
        <f>AVERAGE('Input Sheet (Monthly)'!GQ33:GS33)</f>
        <v>35952.777500000004</v>
      </c>
      <c r="GB33" s="375">
        <f>AVERAGE('Input Sheet (Monthly)'!GT33:GV33)</f>
        <v>35712.5</v>
      </c>
      <c r="GC33" s="375">
        <f>AVERAGE('Input Sheet (Monthly)'!GW33:GY33)</f>
        <v>40048.333333333336</v>
      </c>
      <c r="GD33" s="375">
        <f>AVERAGE('Input Sheet (Monthly)'!GZ33:HB33)</f>
        <v>42541.666666666664</v>
      </c>
      <c r="GE33" s="375">
        <f>AVERAGE('Input Sheet (Monthly)'!HC33:HE33)</f>
        <v>40583.333333333336</v>
      </c>
      <c r="GF33" s="375">
        <f>AVERAGE('Input Sheet (Monthly)'!HF33:HH33)</f>
        <v>37991.666666666664</v>
      </c>
      <c r="GG33" s="375">
        <f>AVERAGE('Input Sheet (Monthly)'!HI33:HK33)</f>
        <v>39712.5</v>
      </c>
      <c r="GH33" s="375">
        <f>AVERAGE('Input Sheet (Monthly)'!HL33:HN33)</f>
        <v>44350</v>
      </c>
      <c r="GI33" s="375">
        <f>AVERAGE('Input Sheet (Monthly)'!HO33:HQ33)</f>
        <v>46450</v>
      </c>
      <c r="GJ33" s="375">
        <f>AVERAGE('Input Sheet (Monthly)'!HR33:HT33)</f>
        <v>45916.666666666664</v>
      </c>
      <c r="GK33" s="375">
        <f>AVERAGE('Input Sheet (Monthly)'!HU33:HW33)</f>
        <v>46500</v>
      </c>
      <c r="GL33" s="375">
        <f>AVERAGE('Input Sheet (Monthly)'!HX33:HZ33)</f>
        <v>43958.333333333336</v>
      </c>
      <c r="GM33" s="375">
        <f>AVERAGE('Input Sheet (Monthly)'!IA33:IC33)</f>
        <v>43944.444444444445</v>
      </c>
      <c r="GN33" s="375">
        <f>AVERAGE('Input Sheet (Monthly)'!ID33:IF33)</f>
        <v>38970.833333333336</v>
      </c>
      <c r="GO33" s="375">
        <f>AVERAGE('Input Sheet (Monthly)'!IG33:II33)</f>
        <v>35925</v>
      </c>
      <c r="GP33" s="375">
        <f>AVERAGE('Input Sheet (Monthly)'!IJ33:IL33)</f>
        <v>39468.055555555555</v>
      </c>
      <c r="GQ33" s="375">
        <f>AVERAGE('Input Sheet (Monthly)'!IM33:IO33)</f>
        <v>38659.722222222219</v>
      </c>
      <c r="GR33" s="375">
        <f>AVERAGE('Input Sheet (Monthly)'!IP33:IR33)</f>
        <v>40008.333333333336</v>
      </c>
      <c r="GS33" s="375">
        <f>AVERAGE('Input Sheet (Monthly)'!IS33:IU33)</f>
        <v>47520.833333333336</v>
      </c>
      <c r="GT33" s="375">
        <f>AVERAGE('Input Sheet (Monthly)'!IV33:IX33)</f>
        <v>55970.833333333336</v>
      </c>
      <c r="GU33" s="375">
        <f>AVERAGE('Input Sheet (Monthly)'!IY33:JA33)</f>
        <v>67517.45</v>
      </c>
      <c r="GV33" s="375">
        <f>AVERAGE('Input Sheet (Monthly)'!JB33:JD33)</f>
        <v>66053.333333333328</v>
      </c>
      <c r="GW33" s="375">
        <f>AVERAGE('Input Sheet (Monthly)'!JE33:JG33)</f>
        <v>69298.333333333328</v>
      </c>
      <c r="GX33" s="375">
        <f>AVERAGE('Input Sheet (Monthly)'!JH33:JJ33)</f>
        <v>68946.666666666672</v>
      </c>
      <c r="GY33" s="375">
        <f>AVERAGE('Input Sheet (Monthly)'!JK33:JM33)</f>
        <v>72078.333333333328</v>
      </c>
      <c r="GZ33" s="375">
        <f>AVERAGE('Input Sheet (Monthly)'!JN33:JP33)</f>
        <v>58478.333333333336</v>
      </c>
      <c r="HA33" s="375">
        <f>AVERAGE('Input Sheet (Monthly)'!JQ33:JS33)</f>
        <v>56715</v>
      </c>
      <c r="HB33" s="375">
        <f>AVERAGE('Input Sheet (Monthly)'!JT33:JV33)</f>
        <v>59773.333333333336</v>
      </c>
      <c r="HC33" s="375">
        <f>AVERAGE('Input Sheet (Monthly)'!JW33:JY33)</f>
        <v>59617.5</v>
      </c>
      <c r="HD33" s="375">
        <f>AVERAGE('Input Sheet (Monthly)'!JZ33:KB33)</f>
        <v>58302.777777777781</v>
      </c>
      <c r="HE33" s="375">
        <f>AVERAGE('Input Sheet (Monthly)'!KC33:KE33)</f>
        <v>58969.166666666664</v>
      </c>
      <c r="HF33" s="375">
        <f>AVERAGE('Input Sheet (Monthly)'!KF33:KH33)</f>
        <v>56345</v>
      </c>
      <c r="HG33" s="376">
        <f>AVERAGE('Input Sheet (Monthly)'!KI33:KK33)</f>
        <v>55305.833333333336</v>
      </c>
    </row>
    <row r="34" spans="1:215" ht="13" thickBot="1">
      <c r="A34" s="499" t="s">
        <v>181</v>
      </c>
      <c r="B34" s="516" t="s">
        <v>248</v>
      </c>
      <c r="C34" s="513" t="s">
        <v>6</v>
      </c>
      <c r="D34" s="500"/>
      <c r="E34" s="501"/>
      <c r="F34" s="501"/>
      <c r="G34" s="501"/>
      <c r="H34" s="501"/>
      <c r="I34" s="501"/>
      <c r="J34" s="501"/>
      <c r="K34" s="501"/>
      <c r="L34" s="501"/>
      <c r="M34" s="501"/>
      <c r="N34" s="501"/>
      <c r="O34" s="501"/>
      <c r="P34" s="501"/>
      <c r="Q34" s="501"/>
      <c r="R34" s="501"/>
      <c r="S34" s="501"/>
      <c r="T34" s="501"/>
      <c r="U34" s="501"/>
      <c r="V34" s="501"/>
      <c r="W34" s="501"/>
      <c r="X34" s="501"/>
      <c r="Y34" s="501"/>
      <c r="Z34" s="501"/>
      <c r="AA34" s="501"/>
      <c r="AB34" s="501"/>
      <c r="AC34" s="501"/>
      <c r="AD34" s="501"/>
      <c r="AE34" s="501"/>
      <c r="AF34" s="501"/>
      <c r="AG34" s="501"/>
      <c r="AH34" s="501"/>
      <c r="AI34" s="501"/>
      <c r="AJ34" s="501"/>
      <c r="AK34" s="501"/>
      <c r="AL34" s="501"/>
      <c r="AM34" s="501"/>
      <c r="AN34" s="501"/>
      <c r="AO34" s="501"/>
      <c r="AP34" s="501"/>
      <c r="AQ34" s="501"/>
      <c r="AR34" s="501"/>
      <c r="AS34" s="501"/>
      <c r="AT34" s="501"/>
      <c r="AU34" s="501"/>
      <c r="AV34" s="501"/>
      <c r="AW34" s="501"/>
      <c r="AX34" s="501"/>
      <c r="AY34" s="501"/>
      <c r="AZ34" s="501"/>
      <c r="BA34" s="501"/>
      <c r="BB34" s="501"/>
      <c r="BC34" s="501"/>
      <c r="BD34" s="501"/>
      <c r="BE34" s="501"/>
      <c r="BF34" s="501"/>
      <c r="BG34" s="501"/>
      <c r="BH34" s="501"/>
      <c r="BI34" s="501"/>
      <c r="BJ34" s="501"/>
      <c r="BK34" s="501"/>
      <c r="BL34" s="501"/>
      <c r="BM34" s="501"/>
      <c r="BN34" s="501"/>
      <c r="BO34" s="501"/>
      <c r="BP34" s="501"/>
      <c r="BQ34" s="501"/>
      <c r="BR34" s="501"/>
      <c r="BS34" s="501"/>
      <c r="BT34" s="501"/>
      <c r="BU34" s="501"/>
      <c r="BV34" s="501"/>
      <c r="BW34" s="502"/>
      <c r="BX34" s="502"/>
      <c r="BY34" s="502"/>
      <c r="BZ34" s="502"/>
      <c r="CA34" s="502"/>
      <c r="CB34" s="502"/>
      <c r="CC34" s="502"/>
      <c r="CD34" s="502"/>
      <c r="CE34" s="502"/>
      <c r="CF34" s="502"/>
      <c r="CG34" s="502"/>
      <c r="CH34" s="502"/>
      <c r="CI34" s="502"/>
      <c r="CJ34" s="502"/>
      <c r="CK34" s="502"/>
      <c r="CL34" s="502"/>
      <c r="CM34" s="502"/>
      <c r="CN34" s="502"/>
      <c r="CO34" s="502"/>
      <c r="CP34" s="502"/>
      <c r="CQ34" s="502"/>
      <c r="CR34" s="502"/>
      <c r="CS34" s="502"/>
      <c r="CT34" s="502"/>
      <c r="CU34" s="502"/>
      <c r="CV34" s="502"/>
      <c r="CW34" s="502"/>
      <c r="CX34" s="502"/>
      <c r="CY34" s="502"/>
      <c r="CZ34" s="502"/>
      <c r="DA34" s="502"/>
      <c r="DB34" s="502"/>
      <c r="DC34" s="502"/>
      <c r="DD34" s="502"/>
      <c r="DE34" s="502"/>
      <c r="DF34" s="502"/>
      <c r="DG34" s="502"/>
      <c r="DH34" s="502"/>
      <c r="DI34" s="502"/>
      <c r="DJ34" s="502"/>
      <c r="DK34" s="502"/>
      <c r="DL34" s="502"/>
      <c r="DM34" s="502"/>
      <c r="DN34" s="502"/>
      <c r="DO34" s="502"/>
      <c r="DP34" s="502"/>
      <c r="DQ34" s="502"/>
      <c r="DR34" s="502"/>
      <c r="DS34" s="502"/>
      <c r="DT34" s="502"/>
      <c r="DU34" s="502"/>
      <c r="DV34" s="502"/>
      <c r="DW34" s="502"/>
      <c r="DX34" s="502"/>
      <c r="DY34" s="502"/>
      <c r="DZ34" s="502"/>
      <c r="EA34" s="502"/>
      <c r="EB34" s="502"/>
      <c r="EC34" s="502"/>
      <c r="ED34" s="502"/>
      <c r="EE34" s="502"/>
      <c r="EF34" s="502"/>
      <c r="EG34" s="502"/>
      <c r="EH34" s="502"/>
      <c r="EI34" s="502"/>
      <c r="EJ34" s="502"/>
      <c r="EK34" s="502"/>
      <c r="EL34" s="502"/>
      <c r="EM34" s="502"/>
      <c r="EN34" s="502"/>
      <c r="EO34" s="502"/>
      <c r="EP34" s="502"/>
      <c r="EQ34" s="502"/>
      <c r="ER34" s="502"/>
      <c r="ES34" s="502"/>
      <c r="ET34" s="502"/>
      <c r="EU34" s="502"/>
      <c r="EV34" s="502"/>
      <c r="EW34" s="502"/>
      <c r="EX34" s="502"/>
      <c r="EY34" s="502"/>
      <c r="EZ34" s="502"/>
      <c r="FA34" s="502"/>
      <c r="FB34" s="502"/>
      <c r="FC34" s="502"/>
      <c r="FD34" s="502"/>
      <c r="FE34" s="502"/>
      <c r="FF34" s="502"/>
      <c r="FG34" s="502"/>
      <c r="FH34" s="502"/>
      <c r="FI34" s="502"/>
      <c r="FJ34" s="502"/>
      <c r="FK34" s="502"/>
      <c r="FL34" s="502"/>
      <c r="FM34" s="502"/>
      <c r="FN34" s="502"/>
      <c r="FO34" s="502"/>
      <c r="FP34" s="502"/>
      <c r="FQ34" s="502"/>
      <c r="FR34" s="503"/>
      <c r="FS34" s="617">
        <f>AVERAGE('Input Sheet (Monthly)'!FS34:FU34)</f>
        <v>41200</v>
      </c>
      <c r="FT34" s="618">
        <f>AVERAGE('Input Sheet (Monthly)'!FV34:FX34)</f>
        <v>40991.666666666664</v>
      </c>
      <c r="FU34" s="618">
        <f>AVERAGE('Input Sheet (Monthly)'!FY34:GA34)</f>
        <v>40420</v>
      </c>
      <c r="FV34" s="618">
        <f>AVERAGE('Input Sheet (Monthly)'!GB34:GD34)</f>
        <v>39700</v>
      </c>
      <c r="FW34" s="618">
        <f>AVERAGE('Input Sheet (Monthly)'!GE34:GG34)</f>
        <v>35358.333333333336</v>
      </c>
      <c r="FX34" s="618">
        <f>AVERAGE('Input Sheet (Monthly)'!GH34:GJ34)</f>
        <v>33537.5</v>
      </c>
      <c r="FY34" s="618">
        <f>AVERAGE('Input Sheet (Monthly)'!GK34:GM34)</f>
        <v>32295.833333333332</v>
      </c>
      <c r="FZ34" s="618">
        <f>AVERAGE('Input Sheet (Monthly)'!GN34:GP34)</f>
        <v>32436.111333333334</v>
      </c>
      <c r="GA34" s="618">
        <f>AVERAGE('Input Sheet (Monthly)'!GQ34:GS34)</f>
        <v>35452.777500000004</v>
      </c>
      <c r="GB34" s="618">
        <f>AVERAGE('Input Sheet (Monthly)'!GT34:GV34)</f>
        <v>35295.833333333336</v>
      </c>
      <c r="GC34" s="618">
        <f>AVERAGE('Input Sheet (Monthly)'!GW34:GY34)</f>
        <v>39730.833333333336</v>
      </c>
      <c r="GD34" s="618">
        <f>AVERAGE('Input Sheet (Monthly)'!GZ34:HB34)</f>
        <v>42436.666666666664</v>
      </c>
      <c r="GE34" s="618">
        <f>AVERAGE('Input Sheet (Monthly)'!HC34:HE34)</f>
        <v>38800</v>
      </c>
      <c r="GF34" s="618">
        <f>AVERAGE('Input Sheet (Monthly)'!HF34:HH34)</f>
        <v>35808.333333333336</v>
      </c>
      <c r="GG34" s="618">
        <f>AVERAGE('Input Sheet (Monthly)'!HI34:HK34)</f>
        <v>36325</v>
      </c>
      <c r="GH34" s="618">
        <f>AVERAGE('Input Sheet (Monthly)'!HL34:HN34)</f>
        <v>43000</v>
      </c>
      <c r="GI34" s="618">
        <f>AVERAGE('Input Sheet (Monthly)'!HO34:HQ34)</f>
        <v>45095</v>
      </c>
      <c r="GJ34" s="618">
        <f>AVERAGE('Input Sheet (Monthly)'!HR34:HT34)</f>
        <v>44383.333333333336</v>
      </c>
      <c r="GK34" s="618">
        <f>AVERAGE('Input Sheet (Monthly)'!HU34:HW34)</f>
        <v>45475</v>
      </c>
      <c r="GL34" s="618">
        <f>AVERAGE('Input Sheet (Monthly)'!HX34:HZ34)</f>
        <v>41700</v>
      </c>
      <c r="GM34" s="618">
        <f>AVERAGE('Input Sheet (Monthly)'!IA34:IC34)</f>
        <v>39725</v>
      </c>
      <c r="GN34" s="618">
        <f>AVERAGE('Input Sheet (Monthly)'!ID34:IF34)</f>
        <v>36608.333333333336</v>
      </c>
      <c r="GO34" s="618">
        <f>AVERAGE('Input Sheet (Monthly)'!IG34:II34)</f>
        <v>34887.5</v>
      </c>
      <c r="GP34" s="618">
        <f>AVERAGE('Input Sheet (Monthly)'!IJ34:IL34)</f>
        <v>37566.666666666664</v>
      </c>
      <c r="GQ34" s="618">
        <f>AVERAGE('Input Sheet (Monthly)'!IM34:IO34)</f>
        <v>36013.888888888883</v>
      </c>
      <c r="GR34" s="618">
        <f>AVERAGE('Input Sheet (Monthly)'!IP34:IR34)</f>
        <v>37637.5</v>
      </c>
      <c r="GS34" s="618">
        <f>AVERAGE('Input Sheet (Monthly)'!IS34:IU34)</f>
        <v>45479.166666666664</v>
      </c>
      <c r="GT34" s="618">
        <f>AVERAGE('Input Sheet (Monthly)'!IV34:IX34)</f>
        <v>52479.166666666664</v>
      </c>
      <c r="GU34" s="618">
        <f>AVERAGE('Input Sheet (Monthly)'!IY34:JA34)</f>
        <v>62795.833333333336</v>
      </c>
      <c r="GV34" s="618">
        <f>AVERAGE('Input Sheet (Monthly)'!JB34:JD34)</f>
        <v>62040.833333333336</v>
      </c>
      <c r="GW34" s="618">
        <f>AVERAGE('Input Sheet (Monthly)'!JE34:JG34)</f>
        <v>66736.666666666672</v>
      </c>
      <c r="GX34" s="618">
        <f>AVERAGE('Input Sheet (Monthly)'!JH34:JJ34)</f>
        <v>65748.333333333328</v>
      </c>
      <c r="GY34" s="618">
        <f>AVERAGE('Input Sheet (Monthly)'!JK34:JM34)</f>
        <v>66465.833333333328</v>
      </c>
      <c r="GZ34" s="618">
        <f>AVERAGE('Input Sheet (Monthly)'!JN34:JP34)</f>
        <v>55348.333333333336</v>
      </c>
      <c r="HA34" s="618">
        <f>AVERAGE('Input Sheet (Monthly)'!JQ34:JS34)</f>
        <v>54110</v>
      </c>
      <c r="HB34" s="618">
        <f>AVERAGE('Input Sheet (Monthly)'!JT34:JV34)</f>
        <v>57278.333333333336</v>
      </c>
      <c r="HC34" s="618">
        <f>AVERAGE('Input Sheet (Monthly)'!JW34:JY34)</f>
        <v>55820</v>
      </c>
      <c r="HD34" s="618">
        <f>AVERAGE('Input Sheet (Monthly)'!JZ34:KB34)</f>
        <v>54616.388888888883</v>
      </c>
      <c r="HE34" s="618">
        <f>AVERAGE('Input Sheet (Monthly)'!KC34:KE34)</f>
        <v>55415</v>
      </c>
      <c r="HF34" s="618">
        <f>AVERAGE('Input Sheet (Monthly)'!KF34:KH34)</f>
        <v>52352.083333333336</v>
      </c>
      <c r="HG34" s="619">
        <f>AVERAGE('Input Sheet (Monthly)'!KI34:KK34)</f>
        <v>52388.75</v>
      </c>
    </row>
    <row r="37" spans="1:215" hidden="1">
      <c r="A37" s="505" t="s">
        <v>246</v>
      </c>
      <c r="B37" s="517"/>
      <c r="FW37" s="54">
        <v>5150</v>
      </c>
      <c r="FX37" s="54">
        <v>3281.25</v>
      </c>
      <c r="FY37" s="54">
        <v>2550</v>
      </c>
      <c r="FZ37" s="54">
        <v>2750</v>
      </c>
      <c r="GA37" s="54">
        <v>2575</v>
      </c>
      <c r="GB37" s="54">
        <v>2779.165</v>
      </c>
      <c r="GC37" s="54">
        <v>3300</v>
      </c>
      <c r="GD37" s="54">
        <v>4200</v>
      </c>
      <c r="GE37" s="54">
        <v>3687.5</v>
      </c>
      <c r="GF37" s="54">
        <v>4100</v>
      </c>
      <c r="GG37" s="54">
        <v>4866.6674999999996</v>
      </c>
      <c r="GH37" s="54">
        <v>5775</v>
      </c>
      <c r="GI37" s="54">
        <v>5800</v>
      </c>
      <c r="GJ37" s="54">
        <v>6558.3325000000004</v>
      </c>
      <c r="GK37" s="54">
        <v>6162.5</v>
      </c>
    </row>
    <row r="38" spans="1:215" hidden="1">
      <c r="A38" s="4" t="s">
        <v>247</v>
      </c>
      <c r="FW38" s="54">
        <f t="shared" ref="FW38:GK38" si="53">FW37-2500</f>
        <v>2650</v>
      </c>
      <c r="FX38" s="54">
        <f t="shared" si="53"/>
        <v>781.25</v>
      </c>
      <c r="FY38" s="54">
        <f t="shared" si="53"/>
        <v>50</v>
      </c>
      <c r="FZ38" s="54">
        <f t="shared" si="53"/>
        <v>250</v>
      </c>
      <c r="GA38" s="54">
        <f t="shared" si="53"/>
        <v>75</v>
      </c>
      <c r="GB38" s="54">
        <f t="shared" si="53"/>
        <v>279.16499999999996</v>
      </c>
      <c r="GC38" s="54">
        <f t="shared" si="53"/>
        <v>800</v>
      </c>
      <c r="GD38" s="54">
        <f t="shared" si="53"/>
        <v>1700</v>
      </c>
      <c r="GE38" s="54">
        <f t="shared" si="53"/>
        <v>1187.5</v>
      </c>
      <c r="GF38" s="54">
        <f t="shared" si="53"/>
        <v>1600</v>
      </c>
      <c r="GG38" s="54">
        <f t="shared" si="53"/>
        <v>2366.6674999999996</v>
      </c>
      <c r="GH38" s="54">
        <f t="shared" si="53"/>
        <v>3275</v>
      </c>
      <c r="GI38" s="54">
        <f t="shared" si="53"/>
        <v>3300</v>
      </c>
      <c r="GJ38" s="54">
        <f t="shared" si="53"/>
        <v>4058.3325000000004</v>
      </c>
      <c r="GK38" s="54">
        <f t="shared" si="53"/>
        <v>3662.5</v>
      </c>
      <c r="GL38" s="54"/>
      <c r="GM38" s="54"/>
      <c r="GN38" s="54"/>
      <c r="GO38" s="54"/>
    </row>
    <row r="40" spans="1:215">
      <c r="GL40" s="54"/>
      <c r="GM40" s="54"/>
      <c r="GN40" s="54"/>
      <c r="GO40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94A0-42A6-4C02-B0DB-B4CAC305313F}">
  <dimension ref="A1:GE40"/>
  <sheetViews>
    <sheetView zoomScale="80" zoomScaleNormal="80" workbookViewId="0">
      <pane xSplit="3" ySplit="1" topLeftCell="FS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9.1796875" defaultRowHeight="12.5"/>
  <cols>
    <col min="1" max="1" width="58.453125" style="4" bestFit="1" customWidth="1"/>
    <col min="2" max="2" width="9.81640625" style="3" customWidth="1"/>
    <col min="3" max="3" width="5.36328125" style="42" bestFit="1" customWidth="1"/>
    <col min="4" max="4" width="6.81640625" style="3" hidden="1" customWidth="1"/>
    <col min="5" max="5" width="6.90625" style="3" hidden="1" customWidth="1"/>
    <col min="6" max="6" width="6.81640625" style="3" hidden="1" customWidth="1"/>
    <col min="7" max="7" width="6.7265625" style="3" hidden="1" customWidth="1"/>
    <col min="8" max="8" width="7.1796875" style="3" hidden="1" customWidth="1"/>
    <col min="9" max="9" width="6.90625" style="3" hidden="1" customWidth="1"/>
    <col min="10" max="10" width="6.26953125" style="3" hidden="1" customWidth="1"/>
    <col min="11" max="11" width="7.1796875" style="3" hidden="1" customWidth="1"/>
    <col min="12" max="12" width="7" style="3" hidden="1" customWidth="1"/>
    <col min="13" max="13" width="6.54296875" style="3" hidden="1" customWidth="1"/>
    <col min="14" max="14" width="7.1796875" style="3" hidden="1" customWidth="1"/>
    <col min="15" max="15" width="7" style="3" hidden="1" customWidth="1"/>
    <col min="16" max="16" width="6.81640625" style="3" hidden="1" customWidth="1"/>
    <col min="17" max="17" width="6.90625" style="3" hidden="1" customWidth="1"/>
    <col min="18" max="18" width="6.81640625" style="3" hidden="1" customWidth="1"/>
    <col min="19" max="19" width="6.7265625" style="3" hidden="1" customWidth="1"/>
    <col min="20" max="20" width="7.1796875" style="3" hidden="1" customWidth="1"/>
    <col min="21" max="21" width="6.90625" style="3" hidden="1" customWidth="1"/>
    <col min="22" max="22" width="6.26953125" style="3" hidden="1" customWidth="1"/>
    <col min="23" max="23" width="7.1796875" style="3" hidden="1" customWidth="1"/>
    <col min="24" max="24" width="7" style="3" hidden="1" customWidth="1"/>
    <col min="25" max="25" width="6.54296875" style="3" hidden="1" customWidth="1"/>
    <col min="26" max="26" width="7.1796875" style="3" hidden="1" customWidth="1"/>
    <col min="27" max="27" width="7" style="3" hidden="1" customWidth="1"/>
    <col min="28" max="28" width="6.81640625" style="3" hidden="1" customWidth="1"/>
    <col min="29" max="29" width="6.90625" style="3" hidden="1" customWidth="1"/>
    <col min="30" max="30" width="6.81640625" style="3" hidden="1" customWidth="1"/>
    <col min="31" max="31" width="6.7265625" style="3" hidden="1" customWidth="1"/>
    <col min="32" max="32" width="7.1796875" style="3" hidden="1" customWidth="1"/>
    <col min="33" max="33" width="6.90625" style="3" hidden="1" customWidth="1"/>
    <col min="34" max="34" width="6.26953125" style="3" hidden="1" customWidth="1"/>
    <col min="35" max="35" width="7.1796875" style="3" hidden="1" customWidth="1"/>
    <col min="36" max="36" width="7" style="3" hidden="1" customWidth="1"/>
    <col min="37" max="37" width="6.54296875" style="3" hidden="1" customWidth="1"/>
    <col min="38" max="38" width="7.1796875" style="3" hidden="1" customWidth="1"/>
    <col min="39" max="39" width="7" style="3" hidden="1" customWidth="1"/>
    <col min="40" max="40" width="6.81640625" style="3" hidden="1" customWidth="1"/>
    <col min="41" max="41" width="6.90625" style="3" hidden="1" customWidth="1"/>
    <col min="42" max="42" width="6.81640625" style="3" hidden="1" customWidth="1"/>
    <col min="43" max="43" width="6.7265625" style="3" hidden="1" customWidth="1"/>
    <col min="44" max="44" width="7.1796875" style="3" hidden="1" customWidth="1"/>
    <col min="45" max="45" width="6.90625" style="3" hidden="1" customWidth="1"/>
    <col min="46" max="46" width="6.26953125" style="3" hidden="1" customWidth="1"/>
    <col min="47" max="47" width="7.1796875" style="3" hidden="1" customWidth="1"/>
    <col min="48" max="48" width="7" style="3" hidden="1" customWidth="1"/>
    <col min="49" max="49" width="6.54296875" style="3" hidden="1" customWidth="1"/>
    <col min="50" max="50" width="7.1796875" style="3" hidden="1" customWidth="1"/>
    <col min="51" max="51" width="7" style="3" hidden="1" customWidth="1"/>
    <col min="52" max="52" width="6.81640625" style="3" hidden="1" customWidth="1"/>
    <col min="53" max="53" width="6.90625" style="3" hidden="1" customWidth="1"/>
    <col min="54" max="54" width="6.81640625" style="3" hidden="1" customWidth="1"/>
    <col min="55" max="55" width="6.7265625" style="3" hidden="1" customWidth="1"/>
    <col min="56" max="56" width="7.1796875" style="3" hidden="1" customWidth="1"/>
    <col min="57" max="57" width="6.90625" style="3" hidden="1" customWidth="1"/>
    <col min="58" max="58" width="6.26953125" style="3" hidden="1" customWidth="1"/>
    <col min="59" max="59" width="7.1796875" style="3" hidden="1" customWidth="1"/>
    <col min="60" max="60" width="7" style="3" hidden="1" customWidth="1"/>
    <col min="61" max="61" width="6.54296875" style="3" hidden="1" customWidth="1"/>
    <col min="62" max="62" width="7.1796875" style="3" hidden="1" customWidth="1"/>
    <col min="63" max="63" width="7" style="3" hidden="1" customWidth="1"/>
    <col min="64" max="64" width="6.81640625" style="3" hidden="1" customWidth="1"/>
    <col min="65" max="65" width="6.90625" style="3" hidden="1" customWidth="1"/>
    <col min="66" max="66" width="6.81640625" style="3" hidden="1" customWidth="1"/>
    <col min="67" max="67" width="6.7265625" style="3" hidden="1" customWidth="1"/>
    <col min="68" max="68" width="7.1796875" style="3" hidden="1" customWidth="1"/>
    <col min="69" max="69" width="6.90625" style="3" hidden="1" customWidth="1"/>
    <col min="70" max="70" width="6.26953125" style="3" hidden="1" customWidth="1"/>
    <col min="71" max="71" width="7.1796875" style="3" hidden="1" customWidth="1"/>
    <col min="72" max="72" width="7" style="3" hidden="1" customWidth="1"/>
    <col min="73" max="73" width="6.54296875" style="3" hidden="1" customWidth="1"/>
    <col min="74" max="74" width="7.1796875" style="3" hidden="1" customWidth="1"/>
    <col min="75" max="75" width="7" style="3" hidden="1" customWidth="1"/>
    <col min="76" max="76" width="6.81640625" style="3" hidden="1" customWidth="1"/>
    <col min="77" max="77" width="6.90625" style="3" hidden="1" customWidth="1"/>
    <col min="78" max="78" width="6.81640625" style="3" hidden="1" customWidth="1"/>
    <col min="79" max="79" width="6.7265625" style="3" hidden="1" customWidth="1"/>
    <col min="80" max="80" width="7.1796875" style="3" hidden="1" customWidth="1"/>
    <col min="81" max="81" width="6.90625" style="3" hidden="1" customWidth="1"/>
    <col min="82" max="82" width="6.26953125" style="3" hidden="1" customWidth="1"/>
    <col min="83" max="83" width="7.1796875" style="3" hidden="1" customWidth="1"/>
    <col min="84" max="84" width="7" style="3" hidden="1" customWidth="1"/>
    <col min="85" max="85" width="6.54296875" style="3" hidden="1" customWidth="1"/>
    <col min="86" max="86" width="7.1796875" style="3" hidden="1" customWidth="1"/>
    <col min="87" max="87" width="7" style="3" hidden="1" customWidth="1"/>
    <col min="88" max="88" width="6.81640625" style="3" hidden="1" customWidth="1"/>
    <col min="89" max="89" width="6.90625" style="3" hidden="1" customWidth="1"/>
    <col min="90" max="90" width="6.81640625" style="3" hidden="1" customWidth="1"/>
    <col min="91" max="91" width="6.7265625" style="3" hidden="1" customWidth="1"/>
    <col min="92" max="92" width="7.1796875" style="3" hidden="1" customWidth="1"/>
    <col min="93" max="93" width="6.90625" style="3" hidden="1" customWidth="1"/>
    <col min="94" max="94" width="6.26953125" style="3" hidden="1" customWidth="1"/>
    <col min="95" max="95" width="7.1796875" style="3" hidden="1" customWidth="1"/>
    <col min="96" max="96" width="7" style="3" hidden="1" customWidth="1"/>
    <col min="97" max="97" width="6.54296875" style="3" hidden="1" customWidth="1"/>
    <col min="98" max="98" width="7.1796875" style="3" hidden="1" customWidth="1"/>
    <col min="99" max="99" width="7" style="3" hidden="1" customWidth="1"/>
    <col min="100" max="100" width="6.81640625" style="3" hidden="1" customWidth="1"/>
    <col min="101" max="101" width="6.90625" style="3" hidden="1" customWidth="1"/>
    <col min="102" max="102" width="6.81640625" style="3" hidden="1" customWidth="1"/>
    <col min="103" max="103" width="6.7265625" style="3" hidden="1" customWidth="1"/>
    <col min="104" max="104" width="7.1796875" style="3" hidden="1" customWidth="1"/>
    <col min="105" max="105" width="6.90625" style="3" hidden="1" customWidth="1"/>
    <col min="106" max="106" width="6.26953125" style="3" hidden="1" customWidth="1"/>
    <col min="107" max="107" width="7.1796875" style="3" hidden="1" customWidth="1"/>
    <col min="108" max="108" width="7" style="3" hidden="1" customWidth="1"/>
    <col min="109" max="109" width="6.54296875" style="3" hidden="1" customWidth="1"/>
    <col min="110" max="110" width="7.1796875" style="3" hidden="1" customWidth="1"/>
    <col min="111" max="111" width="7" style="3" hidden="1" customWidth="1"/>
    <col min="112" max="112" width="6.81640625" style="3" hidden="1" customWidth="1"/>
    <col min="113" max="113" width="6.90625" style="3" hidden="1" customWidth="1"/>
    <col min="114" max="114" width="6.81640625" style="3" hidden="1" customWidth="1"/>
    <col min="115" max="115" width="6.7265625" style="3" hidden="1" customWidth="1"/>
    <col min="116" max="116" width="7.1796875" style="3" hidden="1" customWidth="1"/>
    <col min="117" max="117" width="6.90625" style="3" hidden="1" customWidth="1"/>
    <col min="118" max="118" width="6.26953125" style="3" hidden="1" customWidth="1"/>
    <col min="119" max="119" width="7.1796875" style="3" hidden="1" customWidth="1"/>
    <col min="120" max="120" width="7" style="3" hidden="1" customWidth="1"/>
    <col min="121" max="121" width="6.54296875" style="3" hidden="1" customWidth="1"/>
    <col min="122" max="122" width="7.1796875" style="3" hidden="1" customWidth="1"/>
    <col min="123" max="123" width="7" style="3" hidden="1" customWidth="1"/>
    <col min="124" max="124" width="6.81640625" style="3" hidden="1" customWidth="1"/>
    <col min="125" max="125" width="6.90625" style="3" hidden="1" customWidth="1"/>
    <col min="126" max="126" width="6.81640625" style="3" hidden="1" customWidth="1"/>
    <col min="127" max="127" width="6.7265625" style="3" hidden="1" customWidth="1"/>
    <col min="128" max="128" width="7.1796875" style="3" hidden="1" customWidth="1"/>
    <col min="129" max="129" width="6.90625" style="3" hidden="1" customWidth="1"/>
    <col min="130" max="130" width="6.26953125" style="3" hidden="1" customWidth="1"/>
    <col min="131" max="131" width="7.1796875" style="3" hidden="1" customWidth="1"/>
    <col min="132" max="132" width="7" style="3" hidden="1" customWidth="1"/>
    <col min="133" max="133" width="6.54296875" style="3" hidden="1" customWidth="1"/>
    <col min="134" max="134" width="7.1796875" style="3" hidden="1" customWidth="1"/>
    <col min="135" max="135" width="7" style="3" hidden="1" customWidth="1"/>
    <col min="136" max="136" width="6.81640625" style="3" hidden="1" customWidth="1"/>
    <col min="137" max="137" width="6.90625" style="3" hidden="1" customWidth="1"/>
    <col min="138" max="138" width="6.81640625" style="3" hidden="1" customWidth="1"/>
    <col min="139" max="139" width="6.7265625" style="3" hidden="1" customWidth="1"/>
    <col min="140" max="140" width="7.1796875" style="3" hidden="1" customWidth="1"/>
    <col min="141" max="141" width="6.90625" style="3" hidden="1" customWidth="1"/>
    <col min="142" max="142" width="6.26953125" style="3" hidden="1" customWidth="1"/>
    <col min="143" max="143" width="7.1796875" style="3" hidden="1" customWidth="1"/>
    <col min="144" max="144" width="7" style="3" hidden="1" customWidth="1"/>
    <col min="145" max="145" width="6.54296875" style="3" hidden="1" customWidth="1"/>
    <col min="146" max="146" width="7.1796875" style="3" hidden="1" customWidth="1"/>
    <col min="147" max="147" width="7" style="3" hidden="1" customWidth="1"/>
    <col min="148" max="148" width="6.81640625" style="3" hidden="1" customWidth="1"/>
    <col min="149" max="149" width="6.90625" style="3" hidden="1" customWidth="1"/>
    <col min="150" max="150" width="6.81640625" style="3" hidden="1" customWidth="1"/>
    <col min="151" max="151" width="6.7265625" style="3" hidden="1" customWidth="1"/>
    <col min="152" max="152" width="7.1796875" style="3" hidden="1" customWidth="1"/>
    <col min="153" max="153" width="6.90625" style="3" hidden="1" customWidth="1"/>
    <col min="154" max="154" width="6.26953125" style="3" hidden="1" customWidth="1"/>
    <col min="155" max="155" width="7.1796875" style="3" hidden="1" customWidth="1"/>
    <col min="156" max="156" width="7" style="3" hidden="1" customWidth="1"/>
    <col min="157" max="157" width="6.54296875" style="3" hidden="1" customWidth="1"/>
    <col min="158" max="158" width="7.1796875" style="3" hidden="1" customWidth="1"/>
    <col min="159" max="159" width="7" style="3" hidden="1" customWidth="1"/>
    <col min="160" max="160" width="6.81640625" style="3" hidden="1" customWidth="1"/>
    <col min="161" max="161" width="6.90625" style="3" hidden="1" customWidth="1"/>
    <col min="162" max="162" width="6.81640625" style="3" hidden="1" customWidth="1"/>
    <col min="163" max="163" width="6.7265625" style="3" hidden="1" customWidth="1"/>
    <col min="164" max="164" width="7.1796875" style="3" hidden="1" customWidth="1"/>
    <col min="165" max="165" width="6.90625" style="3" hidden="1" customWidth="1"/>
    <col min="166" max="166" width="6.26953125" style="3" hidden="1" customWidth="1"/>
    <col min="167" max="167" width="7.1796875" style="3" hidden="1" customWidth="1"/>
    <col min="168" max="168" width="7" style="3" hidden="1" customWidth="1"/>
    <col min="169" max="169" width="6.54296875" style="3" hidden="1" customWidth="1"/>
    <col min="170" max="170" width="7.1796875" style="3" hidden="1" customWidth="1"/>
    <col min="171" max="171" width="7" style="3" hidden="1" customWidth="1"/>
    <col min="172" max="172" width="6.81640625" style="3" hidden="1" customWidth="1"/>
    <col min="173" max="173" width="6.90625" style="3" hidden="1" customWidth="1"/>
    <col min="174" max="174" width="6.81640625" style="3" hidden="1" customWidth="1"/>
    <col min="175" max="175" width="6.90625" style="3" bestFit="1" customWidth="1"/>
    <col min="176" max="176" width="10.26953125" style="3" bestFit="1" customWidth="1"/>
    <col min="177" max="178" width="6.90625" style="3" bestFit="1" customWidth="1"/>
    <col min="179" max="180" width="7" style="3" bestFit="1" customWidth="1"/>
    <col min="181" max="184" width="7.26953125" style="3" bestFit="1" customWidth="1"/>
    <col min="185" max="16384" width="9.1796875" style="42"/>
  </cols>
  <sheetData>
    <row r="1" spans="1:187" s="6" customFormat="1" ht="13.5" thickBot="1">
      <c r="A1" s="568" t="s">
        <v>172</v>
      </c>
      <c r="B1" s="433" t="s">
        <v>7</v>
      </c>
      <c r="C1" s="569" t="s">
        <v>1</v>
      </c>
      <c r="D1" s="570">
        <v>36526</v>
      </c>
      <c r="E1" s="571">
        <v>36557</v>
      </c>
      <c r="F1" s="571">
        <v>36586</v>
      </c>
      <c r="G1" s="571">
        <v>36617</v>
      </c>
      <c r="H1" s="571">
        <v>36647</v>
      </c>
      <c r="I1" s="571">
        <v>36678</v>
      </c>
      <c r="J1" s="571">
        <v>36708</v>
      </c>
      <c r="K1" s="571">
        <v>36739</v>
      </c>
      <c r="L1" s="571">
        <v>36770</v>
      </c>
      <c r="M1" s="571">
        <v>36800</v>
      </c>
      <c r="N1" s="571">
        <v>36831</v>
      </c>
      <c r="O1" s="571">
        <v>36861</v>
      </c>
      <c r="P1" s="571">
        <v>36892</v>
      </c>
      <c r="Q1" s="571">
        <v>36923</v>
      </c>
      <c r="R1" s="571">
        <v>36951</v>
      </c>
      <c r="S1" s="571">
        <v>36982</v>
      </c>
      <c r="T1" s="571">
        <v>37012</v>
      </c>
      <c r="U1" s="571">
        <v>37043</v>
      </c>
      <c r="V1" s="571">
        <v>37073</v>
      </c>
      <c r="W1" s="571">
        <v>37104</v>
      </c>
      <c r="X1" s="571">
        <v>37135</v>
      </c>
      <c r="Y1" s="571">
        <v>37165</v>
      </c>
      <c r="Z1" s="571">
        <v>37196</v>
      </c>
      <c r="AA1" s="571">
        <v>37226</v>
      </c>
      <c r="AB1" s="571">
        <v>37257</v>
      </c>
      <c r="AC1" s="571">
        <v>37288</v>
      </c>
      <c r="AD1" s="571">
        <v>37316</v>
      </c>
      <c r="AE1" s="571">
        <v>37347</v>
      </c>
      <c r="AF1" s="571">
        <v>37377</v>
      </c>
      <c r="AG1" s="571">
        <v>37408</v>
      </c>
      <c r="AH1" s="571">
        <v>37438</v>
      </c>
      <c r="AI1" s="571">
        <v>37469</v>
      </c>
      <c r="AJ1" s="571">
        <v>37500</v>
      </c>
      <c r="AK1" s="571">
        <v>37530</v>
      </c>
      <c r="AL1" s="571">
        <v>37561</v>
      </c>
      <c r="AM1" s="571">
        <v>37591</v>
      </c>
      <c r="AN1" s="571">
        <v>37622</v>
      </c>
      <c r="AO1" s="571">
        <v>37653</v>
      </c>
      <c r="AP1" s="571">
        <v>37681</v>
      </c>
      <c r="AQ1" s="571">
        <v>37712</v>
      </c>
      <c r="AR1" s="571">
        <v>37742</v>
      </c>
      <c r="AS1" s="571">
        <v>37773</v>
      </c>
      <c r="AT1" s="571">
        <v>37803</v>
      </c>
      <c r="AU1" s="571">
        <v>37834</v>
      </c>
      <c r="AV1" s="571">
        <v>37865</v>
      </c>
      <c r="AW1" s="571">
        <v>37895</v>
      </c>
      <c r="AX1" s="571">
        <v>37926</v>
      </c>
      <c r="AY1" s="571">
        <v>37956</v>
      </c>
      <c r="AZ1" s="571">
        <v>37987</v>
      </c>
      <c r="BA1" s="571">
        <v>38018</v>
      </c>
      <c r="BB1" s="571">
        <v>38047</v>
      </c>
      <c r="BC1" s="571">
        <v>38078</v>
      </c>
      <c r="BD1" s="571">
        <v>38108</v>
      </c>
      <c r="BE1" s="571">
        <v>38139</v>
      </c>
      <c r="BF1" s="571">
        <v>38169</v>
      </c>
      <c r="BG1" s="571">
        <v>38200</v>
      </c>
      <c r="BH1" s="571">
        <v>38231</v>
      </c>
      <c r="BI1" s="571">
        <v>38261</v>
      </c>
      <c r="BJ1" s="571">
        <v>38292</v>
      </c>
      <c r="BK1" s="571">
        <v>38322</v>
      </c>
      <c r="BL1" s="571">
        <v>38353</v>
      </c>
      <c r="BM1" s="571">
        <v>38384</v>
      </c>
      <c r="BN1" s="571">
        <v>38412</v>
      </c>
      <c r="BO1" s="571">
        <v>38443</v>
      </c>
      <c r="BP1" s="571">
        <v>38473</v>
      </c>
      <c r="BQ1" s="571">
        <v>38504</v>
      </c>
      <c r="BR1" s="571">
        <v>38534</v>
      </c>
      <c r="BS1" s="571">
        <v>38565</v>
      </c>
      <c r="BT1" s="571">
        <v>38596</v>
      </c>
      <c r="BU1" s="571">
        <v>38626</v>
      </c>
      <c r="BV1" s="571">
        <v>38657</v>
      </c>
      <c r="BW1" s="571">
        <v>38687</v>
      </c>
      <c r="BX1" s="571">
        <v>38718</v>
      </c>
      <c r="BY1" s="571">
        <v>38749</v>
      </c>
      <c r="BZ1" s="571">
        <v>38777</v>
      </c>
      <c r="CA1" s="571">
        <v>38808</v>
      </c>
      <c r="CB1" s="571">
        <v>38838</v>
      </c>
      <c r="CC1" s="571">
        <v>38869</v>
      </c>
      <c r="CD1" s="571">
        <v>38899</v>
      </c>
      <c r="CE1" s="571">
        <v>38930</v>
      </c>
      <c r="CF1" s="571">
        <v>38961</v>
      </c>
      <c r="CG1" s="571">
        <v>38991</v>
      </c>
      <c r="CH1" s="571">
        <v>39022</v>
      </c>
      <c r="CI1" s="571">
        <v>39052</v>
      </c>
      <c r="CJ1" s="571">
        <v>39083</v>
      </c>
      <c r="CK1" s="571">
        <v>39114</v>
      </c>
      <c r="CL1" s="571">
        <v>39142</v>
      </c>
      <c r="CM1" s="571">
        <v>39173</v>
      </c>
      <c r="CN1" s="571">
        <v>39203</v>
      </c>
      <c r="CO1" s="571">
        <v>39234</v>
      </c>
      <c r="CP1" s="571">
        <v>39264</v>
      </c>
      <c r="CQ1" s="571">
        <v>39295</v>
      </c>
      <c r="CR1" s="571">
        <v>39326</v>
      </c>
      <c r="CS1" s="571">
        <v>39356</v>
      </c>
      <c r="CT1" s="571">
        <v>39387</v>
      </c>
      <c r="CU1" s="571">
        <v>39417</v>
      </c>
      <c r="CV1" s="571">
        <v>39448</v>
      </c>
      <c r="CW1" s="571">
        <v>39479</v>
      </c>
      <c r="CX1" s="571">
        <v>39508</v>
      </c>
      <c r="CY1" s="571">
        <v>39539</v>
      </c>
      <c r="CZ1" s="571">
        <v>39569</v>
      </c>
      <c r="DA1" s="571">
        <v>39600</v>
      </c>
      <c r="DB1" s="571">
        <v>39630</v>
      </c>
      <c r="DC1" s="571">
        <v>39661</v>
      </c>
      <c r="DD1" s="571">
        <v>39692</v>
      </c>
      <c r="DE1" s="571">
        <v>39722</v>
      </c>
      <c r="DF1" s="571">
        <v>39753</v>
      </c>
      <c r="DG1" s="571">
        <v>39783</v>
      </c>
      <c r="DH1" s="571">
        <v>39814</v>
      </c>
      <c r="DI1" s="571">
        <v>39845</v>
      </c>
      <c r="DJ1" s="571">
        <v>39873</v>
      </c>
      <c r="DK1" s="571">
        <v>39904</v>
      </c>
      <c r="DL1" s="571">
        <v>39934</v>
      </c>
      <c r="DM1" s="571">
        <v>39965</v>
      </c>
      <c r="DN1" s="571">
        <v>39995</v>
      </c>
      <c r="DO1" s="571">
        <v>40026</v>
      </c>
      <c r="DP1" s="571">
        <v>40057</v>
      </c>
      <c r="DQ1" s="571">
        <v>40087</v>
      </c>
      <c r="DR1" s="571">
        <v>40118</v>
      </c>
      <c r="DS1" s="571">
        <v>40148</v>
      </c>
      <c r="DT1" s="571">
        <v>40179</v>
      </c>
      <c r="DU1" s="571">
        <v>40210</v>
      </c>
      <c r="DV1" s="571">
        <v>40238</v>
      </c>
      <c r="DW1" s="571">
        <v>40269</v>
      </c>
      <c r="DX1" s="571">
        <v>40299</v>
      </c>
      <c r="DY1" s="571">
        <v>40330</v>
      </c>
      <c r="DZ1" s="571">
        <v>40360</v>
      </c>
      <c r="EA1" s="571">
        <v>40391</v>
      </c>
      <c r="EB1" s="571">
        <v>40422</v>
      </c>
      <c r="EC1" s="571">
        <v>40452</v>
      </c>
      <c r="ED1" s="571">
        <v>40483</v>
      </c>
      <c r="EE1" s="571">
        <v>40513</v>
      </c>
      <c r="EF1" s="571">
        <v>40544</v>
      </c>
      <c r="EG1" s="571">
        <v>40575</v>
      </c>
      <c r="EH1" s="571">
        <v>40603</v>
      </c>
      <c r="EI1" s="571">
        <v>40634</v>
      </c>
      <c r="EJ1" s="571">
        <v>40664</v>
      </c>
      <c r="EK1" s="571">
        <v>40695</v>
      </c>
      <c r="EL1" s="571">
        <v>40725</v>
      </c>
      <c r="EM1" s="571">
        <v>40756</v>
      </c>
      <c r="EN1" s="571">
        <v>40787</v>
      </c>
      <c r="EO1" s="571">
        <v>40817</v>
      </c>
      <c r="EP1" s="571">
        <v>40848</v>
      </c>
      <c r="EQ1" s="571">
        <v>40878</v>
      </c>
      <c r="ER1" s="571">
        <v>40909</v>
      </c>
      <c r="ES1" s="571">
        <v>40940</v>
      </c>
      <c r="ET1" s="571">
        <v>40969</v>
      </c>
      <c r="EU1" s="571">
        <v>41000</v>
      </c>
      <c r="EV1" s="571">
        <v>41030</v>
      </c>
      <c r="EW1" s="571">
        <v>41061</v>
      </c>
      <c r="EX1" s="571">
        <v>41091</v>
      </c>
      <c r="EY1" s="571">
        <v>41122</v>
      </c>
      <c r="EZ1" s="571">
        <v>41153</v>
      </c>
      <c r="FA1" s="571">
        <v>41183</v>
      </c>
      <c r="FB1" s="571">
        <v>41214</v>
      </c>
      <c r="FC1" s="571">
        <v>41244</v>
      </c>
      <c r="FD1" s="571">
        <v>41275</v>
      </c>
      <c r="FE1" s="571">
        <v>41306</v>
      </c>
      <c r="FF1" s="571">
        <v>41334</v>
      </c>
      <c r="FG1" s="571">
        <v>41365</v>
      </c>
      <c r="FH1" s="571">
        <v>41395</v>
      </c>
      <c r="FI1" s="571">
        <v>41426</v>
      </c>
      <c r="FJ1" s="571">
        <v>41456</v>
      </c>
      <c r="FK1" s="571">
        <v>41487</v>
      </c>
      <c r="FL1" s="571">
        <v>41518</v>
      </c>
      <c r="FM1" s="571">
        <v>41548</v>
      </c>
      <c r="FN1" s="571">
        <v>41579</v>
      </c>
      <c r="FO1" s="571">
        <v>41609</v>
      </c>
      <c r="FP1" s="571">
        <v>41640</v>
      </c>
      <c r="FQ1" s="571">
        <v>41671</v>
      </c>
      <c r="FR1" s="572">
        <v>41699</v>
      </c>
      <c r="FS1" s="529">
        <v>42064</v>
      </c>
      <c r="FT1" s="479">
        <v>42430</v>
      </c>
      <c r="FU1" s="479">
        <v>42795</v>
      </c>
      <c r="FV1" s="479">
        <v>43160</v>
      </c>
      <c r="FW1" s="479">
        <v>43525</v>
      </c>
      <c r="FX1" s="479">
        <v>43891</v>
      </c>
      <c r="FY1" s="479">
        <v>44256</v>
      </c>
      <c r="FZ1" s="479">
        <v>44621</v>
      </c>
      <c r="GA1" s="479">
        <v>44986</v>
      </c>
      <c r="GB1" s="480">
        <v>45352</v>
      </c>
    </row>
    <row r="2" spans="1:187" s="481" customFormat="1">
      <c r="A2" s="561" t="s">
        <v>75</v>
      </c>
      <c r="B2" s="562" t="s">
        <v>89</v>
      </c>
      <c r="C2" s="563" t="s">
        <v>2</v>
      </c>
      <c r="D2" s="564">
        <v>12.45</v>
      </c>
      <c r="E2" s="565">
        <v>12.45</v>
      </c>
      <c r="F2" s="565">
        <v>12.45</v>
      </c>
      <c r="G2" s="565">
        <v>12.45</v>
      </c>
      <c r="H2" s="565">
        <v>12.45</v>
      </c>
      <c r="I2" s="565">
        <v>12.45</v>
      </c>
      <c r="J2" s="565">
        <v>12.45</v>
      </c>
      <c r="K2" s="565">
        <v>12.45</v>
      </c>
      <c r="L2" s="565">
        <v>12.45</v>
      </c>
      <c r="M2" s="565">
        <v>12.45</v>
      </c>
      <c r="N2" s="565">
        <v>12.45</v>
      </c>
      <c r="O2" s="565">
        <v>12.45</v>
      </c>
      <c r="P2" s="565">
        <v>12.99</v>
      </c>
      <c r="Q2" s="565">
        <v>12.99</v>
      </c>
      <c r="R2" s="565">
        <v>12.99</v>
      </c>
      <c r="S2" s="565">
        <v>12.99</v>
      </c>
      <c r="T2" s="565">
        <v>12.99</v>
      </c>
      <c r="U2" s="565">
        <v>12.99</v>
      </c>
      <c r="V2" s="565">
        <v>12.99</v>
      </c>
      <c r="W2" s="565">
        <v>12.99</v>
      </c>
      <c r="X2" s="565">
        <v>12.99</v>
      </c>
      <c r="Y2" s="565">
        <v>12.99</v>
      </c>
      <c r="Z2" s="565">
        <v>12.99</v>
      </c>
      <c r="AA2" s="565">
        <v>12.99</v>
      </c>
      <c r="AB2" s="565">
        <v>12.68</v>
      </c>
      <c r="AC2" s="565">
        <v>12.68</v>
      </c>
      <c r="AD2" s="565">
        <v>12.68</v>
      </c>
      <c r="AE2" s="565">
        <v>12.68</v>
      </c>
      <c r="AF2" s="565">
        <v>12.68</v>
      </c>
      <c r="AG2" s="565">
        <v>12.68</v>
      </c>
      <c r="AH2" s="565">
        <v>12.68</v>
      </c>
      <c r="AI2" s="565">
        <v>12.68</v>
      </c>
      <c r="AJ2" s="565">
        <v>12.68</v>
      </c>
      <c r="AK2" s="565">
        <v>12.68</v>
      </c>
      <c r="AL2" s="565">
        <v>12.68</v>
      </c>
      <c r="AM2" s="565">
        <v>12.68</v>
      </c>
      <c r="AN2" s="565">
        <v>13.82</v>
      </c>
      <c r="AO2" s="565">
        <v>13.82</v>
      </c>
      <c r="AP2" s="565">
        <v>13.82</v>
      </c>
      <c r="AQ2" s="565">
        <v>13.82</v>
      </c>
      <c r="AR2" s="565">
        <v>13.82</v>
      </c>
      <c r="AS2" s="565">
        <v>13.82</v>
      </c>
      <c r="AT2" s="565">
        <v>13.82</v>
      </c>
      <c r="AU2" s="565">
        <v>13.82</v>
      </c>
      <c r="AV2" s="565">
        <v>13.82</v>
      </c>
      <c r="AW2" s="565">
        <v>13.82</v>
      </c>
      <c r="AX2" s="565">
        <v>13.82</v>
      </c>
      <c r="AY2" s="565">
        <v>13.82</v>
      </c>
      <c r="AZ2" s="565">
        <v>16.39</v>
      </c>
      <c r="BA2" s="565">
        <v>16.39</v>
      </c>
      <c r="BB2" s="565">
        <v>16.39</v>
      </c>
      <c r="BC2" s="565">
        <v>16.39</v>
      </c>
      <c r="BD2" s="565">
        <v>16.39</v>
      </c>
      <c r="BE2" s="565">
        <v>16.39</v>
      </c>
      <c r="BF2" s="565">
        <v>16.39</v>
      </c>
      <c r="BG2" s="565">
        <v>16.39</v>
      </c>
      <c r="BH2" s="565">
        <v>16.39</v>
      </c>
      <c r="BI2" s="565">
        <v>16.39</v>
      </c>
      <c r="BJ2" s="565">
        <v>16.39</v>
      </c>
      <c r="BK2" s="565">
        <v>16.39</v>
      </c>
      <c r="BL2" s="565">
        <v>28.11</v>
      </c>
      <c r="BM2" s="565">
        <v>28.11</v>
      </c>
      <c r="BN2" s="565">
        <v>28.11</v>
      </c>
      <c r="BO2" s="565">
        <v>28.11</v>
      </c>
      <c r="BP2" s="565">
        <v>28.11</v>
      </c>
      <c r="BQ2" s="565">
        <v>28.11</v>
      </c>
      <c r="BR2" s="565">
        <v>28.11</v>
      </c>
      <c r="BS2" s="565">
        <v>28.11</v>
      </c>
      <c r="BT2" s="565">
        <v>28.11</v>
      </c>
      <c r="BU2" s="565">
        <v>28.11</v>
      </c>
      <c r="BV2" s="565">
        <v>28.11</v>
      </c>
      <c r="BW2" s="565">
        <v>28.11</v>
      </c>
      <c r="BX2" s="565">
        <v>47.15</v>
      </c>
      <c r="BY2" s="565">
        <v>48.4</v>
      </c>
      <c r="BZ2" s="565">
        <v>49.9</v>
      </c>
      <c r="CA2" s="565">
        <v>56.790999999999997</v>
      </c>
      <c r="CB2" s="565">
        <v>55.540999999999997</v>
      </c>
      <c r="CC2" s="565">
        <v>55.491</v>
      </c>
      <c r="CD2" s="565">
        <v>57.290999999999997</v>
      </c>
      <c r="CE2" s="565">
        <v>60.290999999999997</v>
      </c>
      <c r="CF2" s="565">
        <v>59.290999999999997</v>
      </c>
      <c r="CG2" s="565">
        <v>62.290999999999997</v>
      </c>
      <c r="CH2" s="565">
        <v>61.540999999999997</v>
      </c>
      <c r="CI2" s="565">
        <v>61.140999999999998</v>
      </c>
      <c r="CJ2" s="565">
        <v>62.040999999999997</v>
      </c>
      <c r="CK2" s="565">
        <v>61.790999999999997</v>
      </c>
      <c r="CL2" s="565">
        <v>62.790999999999997</v>
      </c>
      <c r="CM2" s="565">
        <v>70.188644999999994</v>
      </c>
      <c r="CN2" s="565">
        <v>73.188644999999994</v>
      </c>
      <c r="CO2" s="565">
        <v>67.688644999999994</v>
      </c>
      <c r="CP2" s="565">
        <v>70.901410957446799</v>
      </c>
      <c r="CQ2" s="565">
        <v>75.15673010638298</v>
      </c>
      <c r="CR2" s="565">
        <v>79.943964148936161</v>
      </c>
      <c r="CS2" s="565">
        <v>91.114176914893619</v>
      </c>
      <c r="CT2" s="565">
        <v>90.050347127659563</v>
      </c>
      <c r="CU2" s="565">
        <v>88.986517340425536</v>
      </c>
      <c r="CV2" s="565">
        <v>74.890772659574466</v>
      </c>
      <c r="CW2" s="565">
        <v>80.475879042553188</v>
      </c>
      <c r="CX2" s="565">
        <v>79.412049255319147</v>
      </c>
      <c r="CY2" s="565">
        <v>121.98924753978723</v>
      </c>
      <c r="CZ2" s="565">
        <v>131.03180073127658</v>
      </c>
      <c r="DA2" s="565">
        <v>124.11690711425531</v>
      </c>
      <c r="DB2" s="565">
        <v>121.98924753978723</v>
      </c>
      <c r="DC2" s="565">
        <v>122.52116243340424</v>
      </c>
      <c r="DD2" s="565">
        <v>115</v>
      </c>
      <c r="DE2" s="566">
        <v>88</v>
      </c>
      <c r="DF2" s="566">
        <v>55</v>
      </c>
      <c r="DG2" s="566">
        <v>62</v>
      </c>
      <c r="DH2" s="566">
        <v>71</v>
      </c>
      <c r="DI2" s="566">
        <v>75</v>
      </c>
      <c r="DJ2" s="566">
        <v>61</v>
      </c>
      <c r="DK2" s="566">
        <v>59</v>
      </c>
      <c r="DL2" s="566">
        <v>61</v>
      </c>
      <c r="DM2" s="566">
        <v>71</v>
      </c>
      <c r="DN2" s="566">
        <v>78</v>
      </c>
      <c r="DO2" s="566">
        <v>104</v>
      </c>
      <c r="DP2" s="566">
        <v>75</v>
      </c>
      <c r="DQ2" s="566">
        <v>83</v>
      </c>
      <c r="DR2" s="566">
        <v>96</v>
      </c>
      <c r="DS2" s="566">
        <v>99</v>
      </c>
      <c r="DT2" s="566">
        <v>125</v>
      </c>
      <c r="DU2" s="566">
        <v>121</v>
      </c>
      <c r="DV2" s="566">
        <v>134</v>
      </c>
      <c r="DW2" s="566">
        <v>176</v>
      </c>
      <c r="DX2" s="566">
        <v>166</v>
      </c>
      <c r="DY2" s="566">
        <v>139</v>
      </c>
      <c r="DZ2" s="566">
        <v>112</v>
      </c>
      <c r="EA2" s="566">
        <v>143</v>
      </c>
      <c r="EB2" s="566">
        <v>137</v>
      </c>
      <c r="EC2" s="566">
        <v>149</v>
      </c>
      <c r="ED2" s="566">
        <v>154</v>
      </c>
      <c r="EE2" s="566">
        <v>161</v>
      </c>
      <c r="EF2" s="566">
        <v>167</v>
      </c>
      <c r="EG2" s="566">
        <v>185</v>
      </c>
      <c r="EH2" s="566">
        <v>168</v>
      </c>
      <c r="EI2" s="566">
        <v>180</v>
      </c>
      <c r="EJ2" s="566">
        <v>177</v>
      </c>
      <c r="EK2" s="566">
        <v>168</v>
      </c>
      <c r="EL2" s="566">
        <v>173</v>
      </c>
      <c r="EM2" s="566">
        <v>173</v>
      </c>
      <c r="EN2" s="566">
        <v>182</v>
      </c>
      <c r="EO2" s="566">
        <v>155</v>
      </c>
      <c r="EP2" s="566">
        <v>136</v>
      </c>
      <c r="EQ2" s="566">
        <v>130</v>
      </c>
      <c r="ER2" s="566">
        <v>136</v>
      </c>
      <c r="ES2" s="566">
        <v>140</v>
      </c>
      <c r="ET2" s="566">
        <v>137</v>
      </c>
      <c r="EU2" s="566">
        <v>146.66666666666666</v>
      </c>
      <c r="EV2" s="566">
        <v>144.33333333333334</v>
      </c>
      <c r="EW2" s="566">
        <v>132</v>
      </c>
      <c r="EX2" s="566">
        <v>133.33333333333334</v>
      </c>
      <c r="EY2" s="566">
        <v>115.66666666666667</v>
      </c>
      <c r="EZ2" s="566">
        <v>86</v>
      </c>
      <c r="FA2" s="566">
        <v>105.33333333333333</v>
      </c>
      <c r="FB2" s="566">
        <v>118</v>
      </c>
      <c r="FC2" s="566">
        <v>114.66666666666667</v>
      </c>
      <c r="FD2" s="566">
        <v>156.66666666666666</v>
      </c>
      <c r="FE2" s="566">
        <v>156</v>
      </c>
      <c r="FF2" s="566">
        <v>144</v>
      </c>
      <c r="FG2" s="566">
        <v>136</v>
      </c>
      <c r="FH2" s="566">
        <v>129.66666666666666</v>
      </c>
      <c r="FI2" s="566">
        <v>117.5</v>
      </c>
      <c r="FJ2" s="566">
        <v>127.8</v>
      </c>
      <c r="FK2" s="566">
        <v>138.19999999999999</v>
      </c>
      <c r="FL2" s="566">
        <v>135.03</v>
      </c>
      <c r="FM2" s="566">
        <v>132.69999999999999</v>
      </c>
      <c r="FN2" s="566">
        <v>136.69999999999999</v>
      </c>
      <c r="FO2" s="566">
        <v>135.6</v>
      </c>
      <c r="FP2" s="566">
        <v>128.69999999999999</v>
      </c>
      <c r="FQ2" s="566">
        <v>121.4</v>
      </c>
      <c r="FR2" s="567">
        <v>111.56</v>
      </c>
      <c r="FS2" s="374">
        <f>AVERAGE('Input Sheet (Monthly)'!FS2:GD2)</f>
        <v>82.627784968734971</v>
      </c>
      <c r="FT2" s="375">
        <f>AVERAGE('Input Sheet (Monthly)'!GE2:GP2)</f>
        <v>51.990336021505385</v>
      </c>
      <c r="FU2" s="375">
        <f>AVERAGE('Input Sheet (Monthly)'!GQ2:HB2)</f>
        <v>67.606658986175105</v>
      </c>
      <c r="FV2" s="375">
        <f>AVERAGE('Input Sheet (Monthly)'!HC2:HN2)</f>
        <v>68.365127070201453</v>
      </c>
      <c r="FW2" s="375">
        <f>AVERAGE('Input Sheet (Monthly)'!HO2:HZ2)</f>
        <v>71.589631336405532</v>
      </c>
      <c r="FX2" s="375">
        <f>AVERAGE('Input Sheet (Monthly)'!IA2:IL2)</f>
        <v>94.824820956762565</v>
      </c>
      <c r="FY2" s="375">
        <f>AVERAGE('Input Sheet (Monthly)'!IM2:IX2)</f>
        <v>127.482959692029</v>
      </c>
      <c r="FZ2" s="375">
        <f>AVERAGE('Input Sheet (Monthly)'!IY2:JJ2)</f>
        <v>153.57919834187604</v>
      </c>
      <c r="GA2" s="375">
        <f>AVERAGE('Input Sheet (Monthly)'!JK2:JV2)</f>
        <v>116.30000137241984</v>
      </c>
      <c r="GB2" s="376">
        <f>AVERAGE('Input Sheet (Monthly)'!JW2:KH2)</f>
        <v>119.29501589943237</v>
      </c>
    </row>
    <row r="3" spans="1:187" s="481" customFormat="1">
      <c r="A3" s="52" t="s">
        <v>8</v>
      </c>
      <c r="B3" s="521" t="s">
        <v>89</v>
      </c>
      <c r="C3" s="20" t="s">
        <v>2</v>
      </c>
      <c r="D3" s="370">
        <v>40.25</v>
      </c>
      <c r="E3" s="58">
        <v>40.25</v>
      </c>
      <c r="F3" s="58">
        <v>40.25</v>
      </c>
      <c r="G3" s="58">
        <v>40.25</v>
      </c>
      <c r="H3" s="58">
        <v>40.25</v>
      </c>
      <c r="I3" s="58">
        <v>40.25</v>
      </c>
      <c r="J3" s="58">
        <v>40.25</v>
      </c>
      <c r="K3" s="58">
        <v>40.25</v>
      </c>
      <c r="L3" s="58">
        <v>40.25</v>
      </c>
      <c r="M3" s="58">
        <v>40.25</v>
      </c>
      <c r="N3" s="58">
        <v>40.25</v>
      </c>
      <c r="O3" s="58">
        <v>40.25</v>
      </c>
      <c r="P3" s="58">
        <v>43.85</v>
      </c>
      <c r="Q3" s="58">
        <v>43.85</v>
      </c>
      <c r="R3" s="58">
        <v>43.85</v>
      </c>
      <c r="S3" s="58">
        <v>43.85</v>
      </c>
      <c r="T3" s="58">
        <v>43.85</v>
      </c>
      <c r="U3" s="58">
        <v>43.85</v>
      </c>
      <c r="V3" s="58">
        <v>43.85</v>
      </c>
      <c r="W3" s="58">
        <v>43.85</v>
      </c>
      <c r="X3" s="58">
        <v>43.85</v>
      </c>
      <c r="Y3" s="58">
        <v>43.85</v>
      </c>
      <c r="Z3" s="58">
        <v>43.85</v>
      </c>
      <c r="AA3" s="58">
        <v>43.85</v>
      </c>
      <c r="AB3" s="58">
        <v>49.15</v>
      </c>
      <c r="AC3" s="58">
        <v>49.15</v>
      </c>
      <c r="AD3" s="58">
        <v>49.15</v>
      </c>
      <c r="AE3" s="58">
        <v>49.15</v>
      </c>
      <c r="AF3" s="58">
        <v>49.15</v>
      </c>
      <c r="AG3" s="58">
        <v>49.15</v>
      </c>
      <c r="AH3" s="58">
        <v>49.15</v>
      </c>
      <c r="AI3" s="58">
        <v>49.15</v>
      </c>
      <c r="AJ3" s="58">
        <v>49.15</v>
      </c>
      <c r="AK3" s="58">
        <v>49.15</v>
      </c>
      <c r="AL3" s="58">
        <v>49.15</v>
      </c>
      <c r="AM3" s="58">
        <v>49.15</v>
      </c>
      <c r="AN3" s="58">
        <v>47.35</v>
      </c>
      <c r="AO3" s="58">
        <v>47.35</v>
      </c>
      <c r="AP3" s="58">
        <v>47.35</v>
      </c>
      <c r="AQ3" s="58">
        <v>47.35</v>
      </c>
      <c r="AR3" s="58">
        <v>47.35</v>
      </c>
      <c r="AS3" s="58">
        <v>47.35</v>
      </c>
      <c r="AT3" s="58">
        <v>47.35</v>
      </c>
      <c r="AU3" s="58">
        <v>47.35</v>
      </c>
      <c r="AV3" s="58">
        <v>47.35</v>
      </c>
      <c r="AW3" s="58">
        <v>47.35</v>
      </c>
      <c r="AX3" s="58">
        <v>47.35</v>
      </c>
      <c r="AY3" s="58">
        <v>47.35</v>
      </c>
      <c r="AZ3" s="58">
        <v>57.35</v>
      </c>
      <c r="BA3" s="58">
        <v>57.35</v>
      </c>
      <c r="BB3" s="58">
        <v>57.35</v>
      </c>
      <c r="BC3" s="58">
        <v>57.35</v>
      </c>
      <c r="BD3" s="58">
        <v>57.35</v>
      </c>
      <c r="BE3" s="58">
        <v>57.35</v>
      </c>
      <c r="BF3" s="58">
        <v>57.35</v>
      </c>
      <c r="BG3" s="58">
        <v>57.35</v>
      </c>
      <c r="BH3" s="58">
        <v>57.35</v>
      </c>
      <c r="BI3" s="58">
        <v>57.35</v>
      </c>
      <c r="BJ3" s="58">
        <v>57.35</v>
      </c>
      <c r="BK3" s="58">
        <v>57.35</v>
      </c>
      <c r="BL3" s="58">
        <v>57.35</v>
      </c>
      <c r="BM3" s="58">
        <v>57.35</v>
      </c>
      <c r="BN3" s="58">
        <v>57.35</v>
      </c>
      <c r="BO3" s="58">
        <v>125</v>
      </c>
      <c r="BP3" s="58">
        <v>125</v>
      </c>
      <c r="BQ3" s="58">
        <v>125</v>
      </c>
      <c r="BR3" s="58">
        <v>125</v>
      </c>
      <c r="BS3" s="58">
        <v>125</v>
      </c>
      <c r="BT3" s="58">
        <v>125</v>
      </c>
      <c r="BU3" s="58">
        <v>125</v>
      </c>
      <c r="BV3" s="58">
        <v>125</v>
      </c>
      <c r="BW3" s="58">
        <v>125</v>
      </c>
      <c r="BX3" s="58">
        <v>125</v>
      </c>
      <c r="BY3" s="58">
        <v>125</v>
      </c>
      <c r="BZ3" s="58">
        <v>125</v>
      </c>
      <c r="CA3" s="58">
        <v>116</v>
      </c>
      <c r="CB3" s="58">
        <v>116</v>
      </c>
      <c r="CC3" s="58">
        <v>116</v>
      </c>
      <c r="CD3" s="58">
        <v>116</v>
      </c>
      <c r="CE3" s="58">
        <v>116</v>
      </c>
      <c r="CF3" s="58">
        <v>116</v>
      </c>
      <c r="CG3" s="58">
        <v>85</v>
      </c>
      <c r="CH3" s="58">
        <v>83.5</v>
      </c>
      <c r="CI3" s="58">
        <v>90</v>
      </c>
      <c r="CJ3" s="58">
        <v>98</v>
      </c>
      <c r="CK3" s="58">
        <v>100</v>
      </c>
      <c r="CL3" s="58">
        <v>103</v>
      </c>
      <c r="CM3" s="58">
        <v>107</v>
      </c>
      <c r="CN3" s="58">
        <v>109</v>
      </c>
      <c r="CO3" s="58">
        <v>120</v>
      </c>
      <c r="CP3" s="58">
        <v>129</v>
      </c>
      <c r="CQ3" s="58">
        <v>140</v>
      </c>
      <c r="CR3" s="58">
        <v>150</v>
      </c>
      <c r="CS3" s="58">
        <v>165</v>
      </c>
      <c r="CT3" s="58">
        <v>172.5</v>
      </c>
      <c r="CU3" s="58">
        <v>180</v>
      </c>
      <c r="CV3" s="58">
        <v>200</v>
      </c>
      <c r="CW3" s="58">
        <v>330</v>
      </c>
      <c r="CX3" s="58">
        <v>350</v>
      </c>
      <c r="CY3" s="58">
        <v>380</v>
      </c>
      <c r="CZ3" s="58">
        <v>385</v>
      </c>
      <c r="DA3" s="58">
        <v>385</v>
      </c>
      <c r="DB3" s="58">
        <v>400</v>
      </c>
      <c r="DC3" s="58">
        <v>385</v>
      </c>
      <c r="DD3" s="58">
        <v>375</v>
      </c>
      <c r="DE3" s="375">
        <v>340</v>
      </c>
      <c r="DF3" s="375">
        <v>250</v>
      </c>
      <c r="DG3" s="375">
        <v>150</v>
      </c>
      <c r="DH3" s="375">
        <v>140</v>
      </c>
      <c r="DI3" s="375">
        <v>150</v>
      </c>
      <c r="DJ3" s="375">
        <v>120</v>
      </c>
      <c r="DK3" s="375">
        <v>120</v>
      </c>
      <c r="DL3" s="375">
        <v>115</v>
      </c>
      <c r="DM3" s="375">
        <v>115</v>
      </c>
      <c r="DN3" s="375">
        <v>140</v>
      </c>
      <c r="DO3" s="375">
        <v>165</v>
      </c>
      <c r="DP3" s="375">
        <v>170</v>
      </c>
      <c r="DQ3" s="375">
        <v>170</v>
      </c>
      <c r="DR3" s="375">
        <v>165</v>
      </c>
      <c r="DS3" s="375">
        <v>170</v>
      </c>
      <c r="DT3" s="375">
        <v>205</v>
      </c>
      <c r="DU3" s="375">
        <v>220</v>
      </c>
      <c r="DV3" s="375">
        <v>220</v>
      </c>
      <c r="DW3" s="375">
        <v>250</v>
      </c>
      <c r="DX3" s="375">
        <v>235</v>
      </c>
      <c r="DY3" s="375">
        <v>230</v>
      </c>
      <c r="DZ3" s="375">
        <v>215</v>
      </c>
      <c r="EA3" s="375">
        <v>190</v>
      </c>
      <c r="EB3" s="375">
        <v>210</v>
      </c>
      <c r="EC3" s="375">
        <v>220</v>
      </c>
      <c r="ED3" s="375">
        <v>220</v>
      </c>
      <c r="EE3" s="375">
        <v>225</v>
      </c>
      <c r="EF3" s="375">
        <v>350</v>
      </c>
      <c r="EG3" s="375">
        <v>325</v>
      </c>
      <c r="EH3" s="375">
        <v>330</v>
      </c>
      <c r="EI3" s="375">
        <v>325</v>
      </c>
      <c r="EJ3" s="375">
        <v>310</v>
      </c>
      <c r="EK3" s="375">
        <v>305</v>
      </c>
      <c r="EL3" s="375">
        <v>305</v>
      </c>
      <c r="EM3" s="375">
        <v>300</v>
      </c>
      <c r="EN3" s="375">
        <v>275</v>
      </c>
      <c r="EO3" s="375">
        <v>260</v>
      </c>
      <c r="EP3" s="375">
        <v>235</v>
      </c>
      <c r="EQ3" s="375">
        <v>228</v>
      </c>
      <c r="ER3" s="375">
        <v>219</v>
      </c>
      <c r="ES3" s="375">
        <v>215</v>
      </c>
      <c r="ET3" s="375">
        <v>210</v>
      </c>
      <c r="EU3" s="375">
        <v>215</v>
      </c>
      <c r="EV3" s="375">
        <v>220</v>
      </c>
      <c r="EW3" s="375">
        <v>223.5</v>
      </c>
      <c r="EX3" s="375">
        <v>214</v>
      </c>
      <c r="EY3" s="375">
        <v>173</v>
      </c>
      <c r="EZ3" s="375">
        <v>160</v>
      </c>
      <c r="FA3" s="375">
        <v>140</v>
      </c>
      <c r="FB3" s="375">
        <v>153</v>
      </c>
      <c r="FC3" s="375">
        <v>157</v>
      </c>
      <c r="FD3" s="375">
        <v>166</v>
      </c>
      <c r="FE3" s="375">
        <v>171</v>
      </c>
      <c r="FF3" s="375">
        <v>160</v>
      </c>
      <c r="FG3" s="375">
        <v>149</v>
      </c>
      <c r="FH3" s="375">
        <v>144</v>
      </c>
      <c r="FI3" s="375">
        <v>136</v>
      </c>
      <c r="FJ3" s="375">
        <v>133</v>
      </c>
      <c r="FK3" s="375">
        <v>143.6</v>
      </c>
      <c r="FL3" s="375">
        <v>152</v>
      </c>
      <c r="FM3" s="375">
        <v>147.4</v>
      </c>
      <c r="FN3" s="375">
        <v>143.47999999999999</v>
      </c>
      <c r="FO3" s="375">
        <v>136.69999999999999</v>
      </c>
      <c r="FP3" s="375">
        <v>131.13</v>
      </c>
      <c r="FQ3" s="375">
        <v>126.96</v>
      </c>
      <c r="FR3" s="526">
        <v>115.22</v>
      </c>
      <c r="FS3" s="374">
        <f>AVERAGE('Input Sheet (Monthly)'!FS3:GD3)</f>
        <v>112.61916666666666</v>
      </c>
      <c r="FT3" s="375">
        <f>AVERAGE('Input Sheet (Monthly)'!GE3:GP3)</f>
        <v>82.59688295637126</v>
      </c>
      <c r="FU3" s="375">
        <f>AVERAGE('Input Sheet (Monthly)'!GQ3:HB3)</f>
        <v>164.20420250896055</v>
      </c>
      <c r="FV3" s="375">
        <f>AVERAGE('Input Sheet (Monthly)'!HC3:HN3)</f>
        <v>203.55166107352355</v>
      </c>
      <c r="FW3" s="375">
        <f>AVERAGE('Input Sheet (Monthly)'!HO3:HZ3)</f>
        <v>201.52013676690692</v>
      </c>
      <c r="FX3" s="375">
        <f>AVERAGE('Input Sheet (Monthly)'!IA3:IL3)</f>
        <v>164.76669183191362</v>
      </c>
      <c r="FY3" s="375">
        <f>AVERAGE('Input Sheet (Monthly)'!IM3:IX3)</f>
        <v>117.21769654496916</v>
      </c>
      <c r="FZ3" s="375">
        <f>AVERAGE('Input Sheet (Monthly)'!IY3:JJ3)</f>
        <v>312.39605072463763</v>
      </c>
      <c r="GA3" s="375">
        <f>AVERAGE('Input Sheet (Monthly)'!JK3:JV3)</f>
        <v>330.21586003670245</v>
      </c>
      <c r="GB3" s="376">
        <f>AVERAGE('Input Sheet (Monthly)'!JW3:KH3)</f>
        <v>287.25433223828674</v>
      </c>
    </row>
    <row r="4" spans="1:187" s="481" customFormat="1" ht="14.5">
      <c r="A4" s="52" t="s">
        <v>147</v>
      </c>
      <c r="B4" s="521" t="s">
        <v>195</v>
      </c>
      <c r="C4" s="20" t="s">
        <v>2</v>
      </c>
      <c r="D4" s="370" t="s">
        <v>242</v>
      </c>
      <c r="E4" s="58" t="s">
        <v>242</v>
      </c>
      <c r="F4" s="58" t="s">
        <v>242</v>
      </c>
      <c r="G4" s="58" t="s">
        <v>242</v>
      </c>
      <c r="H4" s="58" t="s">
        <v>242</v>
      </c>
      <c r="I4" s="58" t="s">
        <v>242</v>
      </c>
      <c r="J4" s="58" t="s">
        <v>242</v>
      </c>
      <c r="K4" s="58" t="s">
        <v>242</v>
      </c>
      <c r="L4" s="58" t="s">
        <v>242</v>
      </c>
      <c r="M4" s="58" t="s">
        <v>242</v>
      </c>
      <c r="N4" s="58" t="s">
        <v>242</v>
      </c>
      <c r="O4" s="58" t="s">
        <v>242</v>
      </c>
      <c r="P4" s="58" t="s">
        <v>242</v>
      </c>
      <c r="Q4" s="58" t="s">
        <v>242</v>
      </c>
      <c r="R4" s="58" t="s">
        <v>242</v>
      </c>
      <c r="S4" s="58" t="s">
        <v>242</v>
      </c>
      <c r="T4" s="58" t="s">
        <v>242</v>
      </c>
      <c r="U4" s="58" t="s">
        <v>242</v>
      </c>
      <c r="V4" s="58" t="s">
        <v>242</v>
      </c>
      <c r="W4" s="58" t="s">
        <v>242</v>
      </c>
      <c r="X4" s="58" t="s">
        <v>242</v>
      </c>
      <c r="Y4" s="58" t="s">
        <v>242</v>
      </c>
      <c r="Z4" s="58" t="s">
        <v>242</v>
      </c>
      <c r="AA4" s="58" t="s">
        <v>242</v>
      </c>
      <c r="AB4" s="58" t="s">
        <v>242</v>
      </c>
      <c r="AC4" s="58" t="s">
        <v>242</v>
      </c>
      <c r="AD4" s="58" t="s">
        <v>242</v>
      </c>
      <c r="AE4" s="58" t="s">
        <v>242</v>
      </c>
      <c r="AF4" s="58" t="s">
        <v>242</v>
      </c>
      <c r="AG4" s="58" t="s">
        <v>242</v>
      </c>
      <c r="AH4" s="58" t="s">
        <v>242</v>
      </c>
      <c r="AI4" s="58" t="s">
        <v>242</v>
      </c>
      <c r="AJ4" s="58" t="s">
        <v>242</v>
      </c>
      <c r="AK4" s="58" t="s">
        <v>242</v>
      </c>
      <c r="AL4" s="58" t="s">
        <v>242</v>
      </c>
      <c r="AM4" s="58" t="s">
        <v>242</v>
      </c>
      <c r="AN4" s="58" t="s">
        <v>242</v>
      </c>
      <c r="AO4" s="58" t="s">
        <v>242</v>
      </c>
      <c r="AP4" s="58" t="s">
        <v>242</v>
      </c>
      <c r="AQ4" s="58" t="s">
        <v>242</v>
      </c>
      <c r="AR4" s="58" t="s">
        <v>242</v>
      </c>
      <c r="AS4" s="58" t="s">
        <v>242</v>
      </c>
      <c r="AT4" s="58" t="s">
        <v>242</v>
      </c>
      <c r="AU4" s="58" t="s">
        <v>242</v>
      </c>
      <c r="AV4" s="58" t="s">
        <v>242</v>
      </c>
      <c r="AW4" s="58" t="s">
        <v>242</v>
      </c>
      <c r="AX4" s="58" t="s">
        <v>242</v>
      </c>
      <c r="AY4" s="58" t="s">
        <v>242</v>
      </c>
      <c r="AZ4" s="58" t="s">
        <v>242</v>
      </c>
      <c r="BA4" s="58" t="s">
        <v>242</v>
      </c>
      <c r="BB4" s="58" t="s">
        <v>242</v>
      </c>
      <c r="BC4" s="58" t="s">
        <v>242</v>
      </c>
      <c r="BD4" s="58" t="s">
        <v>242</v>
      </c>
      <c r="BE4" s="58" t="s">
        <v>242</v>
      </c>
      <c r="BF4" s="58" t="s">
        <v>242</v>
      </c>
      <c r="BG4" s="58" t="s">
        <v>242</v>
      </c>
      <c r="BH4" s="58" t="s">
        <v>242</v>
      </c>
      <c r="BI4" s="58" t="s">
        <v>242</v>
      </c>
      <c r="BJ4" s="58" t="s">
        <v>242</v>
      </c>
      <c r="BK4" s="58" t="s">
        <v>242</v>
      </c>
      <c r="BL4" s="58" t="s">
        <v>242</v>
      </c>
      <c r="BM4" s="58" t="s">
        <v>242</v>
      </c>
      <c r="BN4" s="58" t="s">
        <v>242</v>
      </c>
      <c r="BO4" s="58" t="s">
        <v>242</v>
      </c>
      <c r="BP4" s="58" t="s">
        <v>242</v>
      </c>
      <c r="BQ4" s="58" t="s">
        <v>242</v>
      </c>
      <c r="BR4" s="58" t="s">
        <v>242</v>
      </c>
      <c r="BS4" s="58" t="s">
        <v>242</v>
      </c>
      <c r="BT4" s="58" t="s">
        <v>242</v>
      </c>
      <c r="BU4" s="58" t="s">
        <v>242</v>
      </c>
      <c r="BV4" s="58" t="s">
        <v>242</v>
      </c>
      <c r="BW4" s="58" t="s">
        <v>242</v>
      </c>
      <c r="BX4" s="58" t="s">
        <v>242</v>
      </c>
      <c r="BY4" s="58" t="s">
        <v>242</v>
      </c>
      <c r="BZ4" s="58" t="s">
        <v>242</v>
      </c>
      <c r="CA4" s="58" t="s">
        <v>242</v>
      </c>
      <c r="CB4" s="58" t="s">
        <v>242</v>
      </c>
      <c r="CC4" s="58" t="s">
        <v>242</v>
      </c>
      <c r="CD4" s="58" t="s">
        <v>242</v>
      </c>
      <c r="CE4" s="58" t="s">
        <v>242</v>
      </c>
      <c r="CF4" s="58" t="s">
        <v>242</v>
      </c>
      <c r="CG4" s="58" t="s">
        <v>242</v>
      </c>
      <c r="CH4" s="58" t="s">
        <v>242</v>
      </c>
      <c r="CI4" s="58" t="s">
        <v>242</v>
      </c>
      <c r="CJ4" s="58" t="s">
        <v>242</v>
      </c>
      <c r="CK4" s="58" t="s">
        <v>242</v>
      </c>
      <c r="CL4" s="58" t="s">
        <v>242</v>
      </c>
      <c r="CM4" s="58" t="s">
        <v>242</v>
      </c>
      <c r="CN4" s="58" t="s">
        <v>242</v>
      </c>
      <c r="CO4" s="58" t="s">
        <v>242</v>
      </c>
      <c r="CP4" s="58" t="s">
        <v>242</v>
      </c>
      <c r="CQ4" s="58" t="s">
        <v>242</v>
      </c>
      <c r="CR4" s="58" t="s">
        <v>242</v>
      </c>
      <c r="CS4" s="58" t="s">
        <v>242</v>
      </c>
      <c r="CT4" s="58" t="s">
        <v>242</v>
      </c>
      <c r="CU4" s="58" t="s">
        <v>242</v>
      </c>
      <c r="CV4" s="58" t="s">
        <v>242</v>
      </c>
      <c r="CW4" s="58" t="s">
        <v>242</v>
      </c>
      <c r="CX4" s="58" t="s">
        <v>242</v>
      </c>
      <c r="CY4" s="58" t="s">
        <v>242</v>
      </c>
      <c r="CZ4" s="58" t="s">
        <v>242</v>
      </c>
      <c r="DA4" s="58" t="s">
        <v>242</v>
      </c>
      <c r="DB4" s="58" t="s">
        <v>242</v>
      </c>
      <c r="DC4" s="58" t="s">
        <v>242</v>
      </c>
      <c r="DD4" s="58" t="s">
        <v>242</v>
      </c>
      <c r="DE4" s="58" t="s">
        <v>242</v>
      </c>
      <c r="DF4" s="58" t="s">
        <v>242</v>
      </c>
      <c r="DG4" s="58" t="s">
        <v>242</v>
      </c>
      <c r="DH4" s="58" t="s">
        <v>242</v>
      </c>
      <c r="DI4" s="58" t="s">
        <v>242</v>
      </c>
      <c r="DJ4" s="58" t="s">
        <v>242</v>
      </c>
      <c r="DK4" s="58" t="s">
        <v>242</v>
      </c>
      <c r="DL4" s="58" t="s">
        <v>242</v>
      </c>
      <c r="DM4" s="58" t="s">
        <v>242</v>
      </c>
      <c r="DN4" s="58" t="s">
        <v>242</v>
      </c>
      <c r="DO4" s="58" t="s">
        <v>242</v>
      </c>
      <c r="DP4" s="58" t="s">
        <v>242</v>
      </c>
      <c r="DQ4" s="58" t="s">
        <v>242</v>
      </c>
      <c r="DR4" s="58" t="s">
        <v>242</v>
      </c>
      <c r="DS4" s="58" t="s">
        <v>242</v>
      </c>
      <c r="DT4" s="58" t="s">
        <v>242</v>
      </c>
      <c r="DU4" s="58" t="s">
        <v>242</v>
      </c>
      <c r="DV4" s="58" t="s">
        <v>242</v>
      </c>
      <c r="DW4" s="58" t="s">
        <v>242</v>
      </c>
      <c r="DX4" s="58" t="s">
        <v>242</v>
      </c>
      <c r="DY4" s="58" t="s">
        <v>242</v>
      </c>
      <c r="DZ4" s="58" t="s">
        <v>242</v>
      </c>
      <c r="EA4" s="58" t="s">
        <v>242</v>
      </c>
      <c r="EB4" s="58" t="s">
        <v>242</v>
      </c>
      <c r="EC4" s="58" t="s">
        <v>242</v>
      </c>
      <c r="ED4" s="58" t="s">
        <v>242</v>
      </c>
      <c r="EE4" s="58" t="s">
        <v>242</v>
      </c>
      <c r="EF4" s="58" t="s">
        <v>242</v>
      </c>
      <c r="EG4" s="58" t="s">
        <v>242</v>
      </c>
      <c r="EH4" s="58" t="s">
        <v>242</v>
      </c>
      <c r="EI4" s="58" t="s">
        <v>242</v>
      </c>
      <c r="EJ4" s="58" t="s">
        <v>242</v>
      </c>
      <c r="EK4" s="58" t="s">
        <v>242</v>
      </c>
      <c r="EL4" s="58" t="s">
        <v>242</v>
      </c>
      <c r="EM4" s="58" t="s">
        <v>242</v>
      </c>
      <c r="EN4" s="58" t="s">
        <v>242</v>
      </c>
      <c r="EO4" s="58" t="s">
        <v>242</v>
      </c>
      <c r="EP4" s="58" t="s">
        <v>242</v>
      </c>
      <c r="EQ4" s="58" t="s">
        <v>242</v>
      </c>
      <c r="ER4" s="58" t="s">
        <v>242</v>
      </c>
      <c r="ES4" s="58" t="s">
        <v>242</v>
      </c>
      <c r="ET4" s="58" t="s">
        <v>242</v>
      </c>
      <c r="EU4" s="58" t="s">
        <v>242</v>
      </c>
      <c r="EV4" s="58" t="s">
        <v>242</v>
      </c>
      <c r="EW4" s="58" t="s">
        <v>242</v>
      </c>
      <c r="EX4" s="58" t="s">
        <v>242</v>
      </c>
      <c r="EY4" s="58" t="s">
        <v>242</v>
      </c>
      <c r="EZ4" s="58" t="s">
        <v>242</v>
      </c>
      <c r="FA4" s="58" t="s">
        <v>242</v>
      </c>
      <c r="FB4" s="58" t="s">
        <v>242</v>
      </c>
      <c r="FC4" s="58" t="s">
        <v>242</v>
      </c>
      <c r="FD4" s="58" t="s">
        <v>242</v>
      </c>
      <c r="FE4" s="58" t="s">
        <v>242</v>
      </c>
      <c r="FF4" s="58" t="s">
        <v>242</v>
      </c>
      <c r="FG4" s="58" t="s">
        <v>242</v>
      </c>
      <c r="FH4" s="58" t="s">
        <v>242</v>
      </c>
      <c r="FI4" s="58" t="s">
        <v>242</v>
      </c>
      <c r="FJ4" s="58" t="s">
        <v>242</v>
      </c>
      <c r="FK4" s="58" t="s">
        <v>242</v>
      </c>
      <c r="FL4" s="58" t="s">
        <v>242</v>
      </c>
      <c r="FM4" s="58" t="s">
        <v>242</v>
      </c>
      <c r="FN4" s="58" t="s">
        <v>242</v>
      </c>
      <c r="FO4" s="58" t="s">
        <v>242</v>
      </c>
      <c r="FP4" s="58" t="s">
        <v>242</v>
      </c>
      <c r="FQ4" s="58" t="s">
        <v>242</v>
      </c>
      <c r="FR4" s="527" t="s">
        <v>242</v>
      </c>
      <c r="FS4" s="374"/>
      <c r="FT4" s="375">
        <f>AVERAGE('Input Sheet (Monthly)'!GE4:GP4)</f>
        <v>123.48458054226477</v>
      </c>
      <c r="FU4" s="375">
        <f>AVERAGE('Input Sheet (Monthly)'!GQ4:HB4)</f>
        <v>179.65040150730911</v>
      </c>
      <c r="FV4" s="375">
        <f>AVERAGE('Input Sheet (Monthly)'!HC4:HN4)</f>
        <v>207.67670034935819</v>
      </c>
      <c r="FW4" s="375">
        <f>AVERAGE('Input Sheet (Monthly)'!HO4:HZ4)</f>
        <v>233.92665059759079</v>
      </c>
      <c r="FX4" s="375">
        <f>AVERAGE('Input Sheet (Monthly)'!IA4:IL4)</f>
        <v>220.05041125541121</v>
      </c>
      <c r="FY4" s="375">
        <f>AVERAGE('Input Sheet (Monthly)'!IM4:IX4)</f>
        <v>196.88168320862542</v>
      </c>
      <c r="FZ4" s="375">
        <f>AVERAGE('Input Sheet (Monthly)'!IY4:JJ4)</f>
        <v>415.01583440375202</v>
      </c>
      <c r="GA4" s="375">
        <f>AVERAGE('Input Sheet (Monthly)'!JK4:JV4)</f>
        <v>379.79153545878859</v>
      </c>
      <c r="GB4" s="376">
        <f>AVERAGE('Input Sheet (Monthly)'!JW4:KH4)</f>
        <v>292.93850012836771</v>
      </c>
      <c r="GC4" s="478"/>
    </row>
    <row r="5" spans="1:187" s="481" customFormat="1" ht="14.5">
      <c r="A5" s="532" t="s">
        <v>148</v>
      </c>
      <c r="B5" s="533" t="s">
        <v>251</v>
      </c>
      <c r="C5" s="534" t="s">
        <v>2</v>
      </c>
      <c r="D5" s="535">
        <f>(D2*1.6+D3*0.9)</f>
        <v>56.145000000000003</v>
      </c>
      <c r="E5" s="536">
        <f t="shared" ref="E5:BP5" si="0">(E2*1.6+E3*0.9)</f>
        <v>56.145000000000003</v>
      </c>
      <c r="F5" s="536">
        <f t="shared" si="0"/>
        <v>56.145000000000003</v>
      </c>
      <c r="G5" s="536">
        <f t="shared" si="0"/>
        <v>56.145000000000003</v>
      </c>
      <c r="H5" s="536">
        <f t="shared" si="0"/>
        <v>56.145000000000003</v>
      </c>
      <c r="I5" s="536">
        <f t="shared" si="0"/>
        <v>56.145000000000003</v>
      </c>
      <c r="J5" s="536">
        <f t="shared" si="0"/>
        <v>56.145000000000003</v>
      </c>
      <c r="K5" s="536">
        <f t="shared" si="0"/>
        <v>56.145000000000003</v>
      </c>
      <c r="L5" s="536">
        <f t="shared" si="0"/>
        <v>56.145000000000003</v>
      </c>
      <c r="M5" s="536">
        <f t="shared" si="0"/>
        <v>56.145000000000003</v>
      </c>
      <c r="N5" s="536">
        <f t="shared" si="0"/>
        <v>56.145000000000003</v>
      </c>
      <c r="O5" s="536">
        <f t="shared" si="0"/>
        <v>56.145000000000003</v>
      </c>
      <c r="P5" s="536">
        <f t="shared" si="0"/>
        <v>60.249000000000009</v>
      </c>
      <c r="Q5" s="536">
        <f t="shared" si="0"/>
        <v>60.249000000000009</v>
      </c>
      <c r="R5" s="536">
        <f t="shared" si="0"/>
        <v>60.249000000000009</v>
      </c>
      <c r="S5" s="536">
        <f t="shared" si="0"/>
        <v>60.249000000000009</v>
      </c>
      <c r="T5" s="536">
        <f t="shared" si="0"/>
        <v>60.249000000000009</v>
      </c>
      <c r="U5" s="536">
        <f t="shared" si="0"/>
        <v>60.249000000000009</v>
      </c>
      <c r="V5" s="536">
        <f t="shared" si="0"/>
        <v>60.249000000000009</v>
      </c>
      <c r="W5" s="536">
        <f t="shared" si="0"/>
        <v>60.249000000000009</v>
      </c>
      <c r="X5" s="536">
        <f t="shared" si="0"/>
        <v>60.249000000000009</v>
      </c>
      <c r="Y5" s="536">
        <f t="shared" si="0"/>
        <v>60.249000000000009</v>
      </c>
      <c r="Z5" s="536">
        <f t="shared" si="0"/>
        <v>60.249000000000009</v>
      </c>
      <c r="AA5" s="536">
        <f t="shared" si="0"/>
        <v>60.249000000000009</v>
      </c>
      <c r="AB5" s="536">
        <f t="shared" si="0"/>
        <v>64.522999999999996</v>
      </c>
      <c r="AC5" s="536">
        <f t="shared" si="0"/>
        <v>64.522999999999996</v>
      </c>
      <c r="AD5" s="536">
        <f t="shared" si="0"/>
        <v>64.522999999999996</v>
      </c>
      <c r="AE5" s="536">
        <f t="shared" si="0"/>
        <v>64.522999999999996</v>
      </c>
      <c r="AF5" s="536">
        <f t="shared" si="0"/>
        <v>64.522999999999996</v>
      </c>
      <c r="AG5" s="536">
        <f t="shared" si="0"/>
        <v>64.522999999999996</v>
      </c>
      <c r="AH5" s="536">
        <f t="shared" si="0"/>
        <v>64.522999999999996</v>
      </c>
      <c r="AI5" s="536">
        <f t="shared" si="0"/>
        <v>64.522999999999996</v>
      </c>
      <c r="AJ5" s="536">
        <f t="shared" si="0"/>
        <v>64.522999999999996</v>
      </c>
      <c r="AK5" s="536">
        <f t="shared" si="0"/>
        <v>64.522999999999996</v>
      </c>
      <c r="AL5" s="536">
        <f t="shared" si="0"/>
        <v>64.522999999999996</v>
      </c>
      <c r="AM5" s="536">
        <f t="shared" si="0"/>
        <v>64.522999999999996</v>
      </c>
      <c r="AN5" s="536">
        <f t="shared" si="0"/>
        <v>64.727000000000004</v>
      </c>
      <c r="AO5" s="536">
        <f t="shared" si="0"/>
        <v>64.727000000000004</v>
      </c>
      <c r="AP5" s="536">
        <f t="shared" si="0"/>
        <v>64.727000000000004</v>
      </c>
      <c r="AQ5" s="536">
        <f t="shared" si="0"/>
        <v>64.727000000000004</v>
      </c>
      <c r="AR5" s="536">
        <f t="shared" si="0"/>
        <v>64.727000000000004</v>
      </c>
      <c r="AS5" s="536">
        <f t="shared" si="0"/>
        <v>64.727000000000004</v>
      </c>
      <c r="AT5" s="536">
        <f t="shared" si="0"/>
        <v>64.727000000000004</v>
      </c>
      <c r="AU5" s="536">
        <f t="shared" si="0"/>
        <v>64.727000000000004</v>
      </c>
      <c r="AV5" s="536">
        <f t="shared" si="0"/>
        <v>64.727000000000004</v>
      </c>
      <c r="AW5" s="536">
        <f t="shared" si="0"/>
        <v>64.727000000000004</v>
      </c>
      <c r="AX5" s="536">
        <f t="shared" si="0"/>
        <v>64.727000000000004</v>
      </c>
      <c r="AY5" s="536">
        <f t="shared" si="0"/>
        <v>64.727000000000004</v>
      </c>
      <c r="AZ5" s="536">
        <f t="shared" si="0"/>
        <v>77.838999999999999</v>
      </c>
      <c r="BA5" s="536">
        <f t="shared" si="0"/>
        <v>77.838999999999999</v>
      </c>
      <c r="BB5" s="536">
        <f t="shared" si="0"/>
        <v>77.838999999999999</v>
      </c>
      <c r="BC5" s="536">
        <f t="shared" si="0"/>
        <v>77.838999999999999</v>
      </c>
      <c r="BD5" s="536">
        <f t="shared" si="0"/>
        <v>77.838999999999999</v>
      </c>
      <c r="BE5" s="536">
        <f t="shared" si="0"/>
        <v>77.838999999999999</v>
      </c>
      <c r="BF5" s="536">
        <f t="shared" si="0"/>
        <v>77.838999999999999</v>
      </c>
      <c r="BG5" s="536">
        <f t="shared" si="0"/>
        <v>77.838999999999999</v>
      </c>
      <c r="BH5" s="536">
        <f t="shared" si="0"/>
        <v>77.838999999999999</v>
      </c>
      <c r="BI5" s="536">
        <f t="shared" si="0"/>
        <v>77.838999999999999</v>
      </c>
      <c r="BJ5" s="536">
        <f t="shared" si="0"/>
        <v>77.838999999999999</v>
      </c>
      <c r="BK5" s="536">
        <f t="shared" si="0"/>
        <v>77.838999999999999</v>
      </c>
      <c r="BL5" s="536">
        <f t="shared" si="0"/>
        <v>96.591000000000008</v>
      </c>
      <c r="BM5" s="536">
        <f t="shared" si="0"/>
        <v>96.591000000000008</v>
      </c>
      <c r="BN5" s="536">
        <f t="shared" si="0"/>
        <v>96.591000000000008</v>
      </c>
      <c r="BO5" s="536">
        <f t="shared" si="0"/>
        <v>157.476</v>
      </c>
      <c r="BP5" s="536">
        <f t="shared" si="0"/>
        <v>157.476</v>
      </c>
      <c r="BQ5" s="536">
        <f t="shared" ref="BQ5:EB5" si="1">(BQ2*1.6+BQ3*0.9)</f>
        <v>157.476</v>
      </c>
      <c r="BR5" s="536">
        <f t="shared" si="1"/>
        <v>157.476</v>
      </c>
      <c r="BS5" s="536">
        <f t="shared" si="1"/>
        <v>157.476</v>
      </c>
      <c r="BT5" s="536">
        <f t="shared" si="1"/>
        <v>157.476</v>
      </c>
      <c r="BU5" s="536">
        <f t="shared" si="1"/>
        <v>157.476</v>
      </c>
      <c r="BV5" s="536">
        <f t="shared" si="1"/>
        <v>157.476</v>
      </c>
      <c r="BW5" s="536">
        <f t="shared" si="1"/>
        <v>157.476</v>
      </c>
      <c r="BX5" s="536">
        <f t="shared" si="1"/>
        <v>187.94</v>
      </c>
      <c r="BY5" s="536">
        <f t="shared" si="1"/>
        <v>189.94</v>
      </c>
      <c r="BZ5" s="536">
        <f t="shared" si="1"/>
        <v>192.34</v>
      </c>
      <c r="CA5" s="536">
        <f t="shared" si="1"/>
        <v>195.26560000000001</v>
      </c>
      <c r="CB5" s="536">
        <f t="shared" si="1"/>
        <v>193.26560000000001</v>
      </c>
      <c r="CC5" s="536">
        <f t="shared" si="1"/>
        <v>193.18560000000002</v>
      </c>
      <c r="CD5" s="536">
        <f t="shared" si="1"/>
        <v>196.06560000000002</v>
      </c>
      <c r="CE5" s="536">
        <f t="shared" si="1"/>
        <v>200.8656</v>
      </c>
      <c r="CF5" s="536">
        <f t="shared" si="1"/>
        <v>199.26560000000001</v>
      </c>
      <c r="CG5" s="536">
        <f t="shared" si="1"/>
        <v>176.16559999999998</v>
      </c>
      <c r="CH5" s="536">
        <f t="shared" si="1"/>
        <v>173.6156</v>
      </c>
      <c r="CI5" s="536">
        <f t="shared" si="1"/>
        <v>178.82560000000001</v>
      </c>
      <c r="CJ5" s="536">
        <f t="shared" si="1"/>
        <v>187.46559999999999</v>
      </c>
      <c r="CK5" s="536">
        <f t="shared" si="1"/>
        <v>188.8656</v>
      </c>
      <c r="CL5" s="536">
        <f t="shared" si="1"/>
        <v>193.16559999999998</v>
      </c>
      <c r="CM5" s="536">
        <f t="shared" si="1"/>
        <v>208.601832</v>
      </c>
      <c r="CN5" s="536">
        <f t="shared" si="1"/>
        <v>215.20183200000002</v>
      </c>
      <c r="CO5" s="536">
        <f t="shared" si="1"/>
        <v>216.30183199999999</v>
      </c>
      <c r="CP5" s="536">
        <f t="shared" si="1"/>
        <v>229.54225753191491</v>
      </c>
      <c r="CQ5" s="536">
        <f t="shared" si="1"/>
        <v>246.25076817021278</v>
      </c>
      <c r="CR5" s="536">
        <f t="shared" si="1"/>
        <v>262.91034263829783</v>
      </c>
      <c r="CS5" s="536">
        <f t="shared" si="1"/>
        <v>294.28268306382984</v>
      </c>
      <c r="CT5" s="536">
        <f t="shared" si="1"/>
        <v>299.33055540425528</v>
      </c>
      <c r="CU5" s="536">
        <f t="shared" si="1"/>
        <v>304.37842774468083</v>
      </c>
      <c r="CV5" s="536">
        <f t="shared" si="1"/>
        <v>299.82523625531917</v>
      </c>
      <c r="CW5" s="536">
        <f t="shared" si="1"/>
        <v>425.76140646808511</v>
      </c>
      <c r="CX5" s="536">
        <f t="shared" si="1"/>
        <v>442.05927880851061</v>
      </c>
      <c r="CY5" s="536">
        <f t="shared" si="1"/>
        <v>537.18279606365957</v>
      </c>
      <c r="CZ5" s="536">
        <f t="shared" si="1"/>
        <v>556.15088117004257</v>
      </c>
      <c r="DA5" s="536">
        <f t="shared" si="1"/>
        <v>545.08705138280857</v>
      </c>
      <c r="DB5" s="536">
        <f t="shared" si="1"/>
        <v>555.18279606365957</v>
      </c>
      <c r="DC5" s="536">
        <f t="shared" si="1"/>
        <v>542.53385989344679</v>
      </c>
      <c r="DD5" s="536">
        <f t="shared" si="1"/>
        <v>521.5</v>
      </c>
      <c r="DE5" s="536">
        <f t="shared" si="1"/>
        <v>446.8</v>
      </c>
      <c r="DF5" s="536">
        <f t="shared" si="1"/>
        <v>313</v>
      </c>
      <c r="DG5" s="536">
        <f t="shared" si="1"/>
        <v>234.2</v>
      </c>
      <c r="DH5" s="536">
        <f t="shared" si="1"/>
        <v>239.60000000000002</v>
      </c>
      <c r="DI5" s="536">
        <f t="shared" si="1"/>
        <v>255</v>
      </c>
      <c r="DJ5" s="536">
        <f t="shared" si="1"/>
        <v>205.60000000000002</v>
      </c>
      <c r="DK5" s="536">
        <f t="shared" si="1"/>
        <v>202.4</v>
      </c>
      <c r="DL5" s="536">
        <f t="shared" si="1"/>
        <v>201.10000000000002</v>
      </c>
      <c r="DM5" s="536">
        <f t="shared" si="1"/>
        <v>217.10000000000002</v>
      </c>
      <c r="DN5" s="536">
        <f t="shared" si="1"/>
        <v>250.8</v>
      </c>
      <c r="DO5" s="536">
        <f t="shared" si="1"/>
        <v>314.89999999999998</v>
      </c>
      <c r="DP5" s="536">
        <f t="shared" si="1"/>
        <v>273</v>
      </c>
      <c r="DQ5" s="536">
        <f t="shared" si="1"/>
        <v>285.8</v>
      </c>
      <c r="DR5" s="536">
        <f t="shared" si="1"/>
        <v>302.10000000000002</v>
      </c>
      <c r="DS5" s="536">
        <f t="shared" si="1"/>
        <v>311.39999999999998</v>
      </c>
      <c r="DT5" s="536">
        <f t="shared" si="1"/>
        <v>384.5</v>
      </c>
      <c r="DU5" s="536">
        <f t="shared" si="1"/>
        <v>391.6</v>
      </c>
      <c r="DV5" s="536">
        <f t="shared" si="1"/>
        <v>412.4</v>
      </c>
      <c r="DW5" s="536">
        <f t="shared" si="1"/>
        <v>506.6</v>
      </c>
      <c r="DX5" s="536">
        <f t="shared" si="1"/>
        <v>477.1</v>
      </c>
      <c r="DY5" s="536">
        <f t="shared" si="1"/>
        <v>429.4</v>
      </c>
      <c r="DZ5" s="536">
        <f t="shared" si="1"/>
        <v>372.70000000000005</v>
      </c>
      <c r="EA5" s="536">
        <f t="shared" si="1"/>
        <v>399.8</v>
      </c>
      <c r="EB5" s="536">
        <f t="shared" si="1"/>
        <v>408.20000000000005</v>
      </c>
      <c r="EC5" s="536">
        <f t="shared" ref="EC5:FS5" si="2">(EC2*1.6+EC3*0.9)</f>
        <v>436.4</v>
      </c>
      <c r="ED5" s="536">
        <f t="shared" si="2"/>
        <v>444.4</v>
      </c>
      <c r="EE5" s="536">
        <f t="shared" si="2"/>
        <v>460.1</v>
      </c>
      <c r="EF5" s="536">
        <f t="shared" si="2"/>
        <v>582.20000000000005</v>
      </c>
      <c r="EG5" s="536">
        <f t="shared" si="2"/>
        <v>588.5</v>
      </c>
      <c r="EH5" s="536">
        <f t="shared" si="2"/>
        <v>565.79999999999995</v>
      </c>
      <c r="EI5" s="536">
        <f t="shared" si="2"/>
        <v>580.5</v>
      </c>
      <c r="EJ5" s="536">
        <f t="shared" si="2"/>
        <v>562.20000000000005</v>
      </c>
      <c r="EK5" s="536">
        <f t="shared" si="2"/>
        <v>543.29999999999995</v>
      </c>
      <c r="EL5" s="536">
        <f t="shared" si="2"/>
        <v>551.29999999999995</v>
      </c>
      <c r="EM5" s="536">
        <f t="shared" si="2"/>
        <v>546.79999999999995</v>
      </c>
      <c r="EN5" s="536">
        <f t="shared" si="2"/>
        <v>538.70000000000005</v>
      </c>
      <c r="EO5" s="536">
        <f t="shared" si="2"/>
        <v>482</v>
      </c>
      <c r="EP5" s="536">
        <f t="shared" si="2"/>
        <v>429.1</v>
      </c>
      <c r="EQ5" s="536">
        <f t="shared" si="2"/>
        <v>413.20000000000005</v>
      </c>
      <c r="ER5" s="536">
        <f t="shared" si="2"/>
        <v>414.70000000000005</v>
      </c>
      <c r="ES5" s="536">
        <f t="shared" si="2"/>
        <v>417.5</v>
      </c>
      <c r="ET5" s="536">
        <f t="shared" si="2"/>
        <v>408.20000000000005</v>
      </c>
      <c r="EU5" s="536">
        <f t="shared" si="2"/>
        <v>428.16666666666663</v>
      </c>
      <c r="EV5" s="536">
        <f t="shared" si="2"/>
        <v>428.93333333333339</v>
      </c>
      <c r="EW5" s="536">
        <f t="shared" si="2"/>
        <v>412.35</v>
      </c>
      <c r="EX5" s="536">
        <f t="shared" si="2"/>
        <v>405.93333333333339</v>
      </c>
      <c r="EY5" s="536">
        <f t="shared" si="2"/>
        <v>340.76666666666671</v>
      </c>
      <c r="EZ5" s="536">
        <f t="shared" si="2"/>
        <v>281.60000000000002</v>
      </c>
      <c r="FA5" s="536">
        <f t="shared" si="2"/>
        <v>294.5333333333333</v>
      </c>
      <c r="FB5" s="536">
        <f t="shared" si="2"/>
        <v>326.5</v>
      </c>
      <c r="FC5" s="536">
        <f t="shared" si="2"/>
        <v>324.76666666666671</v>
      </c>
      <c r="FD5" s="536">
        <f t="shared" si="2"/>
        <v>400.06666666666666</v>
      </c>
      <c r="FE5" s="536">
        <f t="shared" si="2"/>
        <v>403.5</v>
      </c>
      <c r="FF5" s="536">
        <f t="shared" si="2"/>
        <v>374.4</v>
      </c>
      <c r="FG5" s="536">
        <f t="shared" si="2"/>
        <v>351.70000000000005</v>
      </c>
      <c r="FH5" s="536">
        <f t="shared" si="2"/>
        <v>337.06666666666666</v>
      </c>
      <c r="FI5" s="536">
        <f t="shared" si="2"/>
        <v>310.39999999999998</v>
      </c>
      <c r="FJ5" s="536">
        <f t="shared" si="2"/>
        <v>324.18</v>
      </c>
      <c r="FK5" s="536">
        <f t="shared" si="2"/>
        <v>350.36</v>
      </c>
      <c r="FL5" s="536">
        <f t="shared" si="2"/>
        <v>352.84800000000001</v>
      </c>
      <c r="FM5" s="536">
        <f t="shared" si="2"/>
        <v>344.98</v>
      </c>
      <c r="FN5" s="536">
        <f t="shared" si="2"/>
        <v>347.85199999999998</v>
      </c>
      <c r="FO5" s="536">
        <f t="shared" si="2"/>
        <v>339.99</v>
      </c>
      <c r="FP5" s="536">
        <f t="shared" si="2"/>
        <v>323.93700000000001</v>
      </c>
      <c r="FQ5" s="536">
        <f t="shared" si="2"/>
        <v>308.50400000000002</v>
      </c>
      <c r="FR5" s="537">
        <f t="shared" si="2"/>
        <v>282.19400000000002</v>
      </c>
      <c r="FS5" s="538">
        <f t="shared" si="2"/>
        <v>233.56170594997596</v>
      </c>
      <c r="FT5" s="536">
        <f t="shared" ref="FT5:FY5" si="3">(FT2*1.6+FT3*0.9)</f>
        <v>157.52173229514278</v>
      </c>
      <c r="FU5" s="536">
        <f t="shared" si="3"/>
        <v>255.95443663594466</v>
      </c>
      <c r="FV5" s="536">
        <f t="shared" si="3"/>
        <v>292.58069827849351</v>
      </c>
      <c r="FW5" s="536">
        <f t="shared" si="3"/>
        <v>295.91153322846509</v>
      </c>
      <c r="FX5" s="536">
        <f t="shared" si="3"/>
        <v>300.00973617954241</v>
      </c>
      <c r="FY5" s="536">
        <f t="shared" si="3"/>
        <v>309.46866239771862</v>
      </c>
      <c r="FZ5" s="536">
        <f t="shared" ref="FZ5:GB5" si="4">(FZ2*1.6+FZ3*0.9)</f>
        <v>526.88316299917551</v>
      </c>
      <c r="GA5" s="536">
        <f t="shared" si="4"/>
        <v>483.274276228904</v>
      </c>
      <c r="GB5" s="593">
        <f t="shared" si="4"/>
        <v>449.40092445354992</v>
      </c>
      <c r="GC5" s="478"/>
    </row>
    <row r="6" spans="1:187" s="481" customFormat="1" ht="14.5">
      <c r="A6" s="532" t="s">
        <v>149</v>
      </c>
      <c r="B6" s="533" t="s">
        <v>251</v>
      </c>
      <c r="C6" s="534" t="s">
        <v>2</v>
      </c>
      <c r="D6" s="539" t="s">
        <v>242</v>
      </c>
      <c r="E6" s="540" t="s">
        <v>242</v>
      </c>
      <c r="F6" s="540" t="s">
        <v>242</v>
      </c>
      <c r="G6" s="540" t="s">
        <v>242</v>
      </c>
      <c r="H6" s="540" t="s">
        <v>242</v>
      </c>
      <c r="I6" s="540" t="s">
        <v>242</v>
      </c>
      <c r="J6" s="540" t="s">
        <v>242</v>
      </c>
      <c r="K6" s="540" t="s">
        <v>242</v>
      </c>
      <c r="L6" s="540" t="s">
        <v>242</v>
      </c>
      <c r="M6" s="540" t="s">
        <v>242</v>
      </c>
      <c r="N6" s="540" t="s">
        <v>242</v>
      </c>
      <c r="O6" s="540" t="s">
        <v>242</v>
      </c>
      <c r="P6" s="540" t="s">
        <v>242</v>
      </c>
      <c r="Q6" s="540" t="s">
        <v>242</v>
      </c>
      <c r="R6" s="540" t="s">
        <v>242</v>
      </c>
      <c r="S6" s="540" t="s">
        <v>242</v>
      </c>
      <c r="T6" s="540" t="s">
        <v>242</v>
      </c>
      <c r="U6" s="540" t="s">
        <v>242</v>
      </c>
      <c r="V6" s="540" t="s">
        <v>242</v>
      </c>
      <c r="W6" s="540" t="s">
        <v>242</v>
      </c>
      <c r="X6" s="540" t="s">
        <v>242</v>
      </c>
      <c r="Y6" s="540" t="s">
        <v>242</v>
      </c>
      <c r="Z6" s="540" t="s">
        <v>242</v>
      </c>
      <c r="AA6" s="540" t="s">
        <v>242</v>
      </c>
      <c r="AB6" s="540" t="s">
        <v>242</v>
      </c>
      <c r="AC6" s="540" t="s">
        <v>242</v>
      </c>
      <c r="AD6" s="540" t="s">
        <v>242</v>
      </c>
      <c r="AE6" s="540" t="s">
        <v>242</v>
      </c>
      <c r="AF6" s="540" t="s">
        <v>242</v>
      </c>
      <c r="AG6" s="540" t="s">
        <v>242</v>
      </c>
      <c r="AH6" s="540" t="s">
        <v>242</v>
      </c>
      <c r="AI6" s="540" t="s">
        <v>242</v>
      </c>
      <c r="AJ6" s="540" t="s">
        <v>242</v>
      </c>
      <c r="AK6" s="540" t="s">
        <v>242</v>
      </c>
      <c r="AL6" s="540" t="s">
        <v>242</v>
      </c>
      <c r="AM6" s="540" t="s">
        <v>242</v>
      </c>
      <c r="AN6" s="540" t="s">
        <v>242</v>
      </c>
      <c r="AO6" s="540" t="s">
        <v>242</v>
      </c>
      <c r="AP6" s="540" t="s">
        <v>242</v>
      </c>
      <c r="AQ6" s="540" t="s">
        <v>242</v>
      </c>
      <c r="AR6" s="540" t="s">
        <v>242</v>
      </c>
      <c r="AS6" s="540" t="s">
        <v>242</v>
      </c>
      <c r="AT6" s="540" t="s">
        <v>242</v>
      </c>
      <c r="AU6" s="540" t="s">
        <v>242</v>
      </c>
      <c r="AV6" s="540" t="s">
        <v>242</v>
      </c>
      <c r="AW6" s="540" t="s">
        <v>242</v>
      </c>
      <c r="AX6" s="540" t="s">
        <v>242</v>
      </c>
      <c r="AY6" s="540" t="s">
        <v>242</v>
      </c>
      <c r="AZ6" s="540" t="s">
        <v>242</v>
      </c>
      <c r="BA6" s="540" t="s">
        <v>242</v>
      </c>
      <c r="BB6" s="540" t="s">
        <v>242</v>
      </c>
      <c r="BC6" s="540" t="s">
        <v>242</v>
      </c>
      <c r="BD6" s="540" t="s">
        <v>242</v>
      </c>
      <c r="BE6" s="540" t="s">
        <v>242</v>
      </c>
      <c r="BF6" s="540" t="s">
        <v>242</v>
      </c>
      <c r="BG6" s="540" t="s">
        <v>242</v>
      </c>
      <c r="BH6" s="540" t="s">
        <v>242</v>
      </c>
      <c r="BI6" s="540" t="s">
        <v>242</v>
      </c>
      <c r="BJ6" s="540" t="s">
        <v>242</v>
      </c>
      <c r="BK6" s="540" t="s">
        <v>242</v>
      </c>
      <c r="BL6" s="540" t="s">
        <v>242</v>
      </c>
      <c r="BM6" s="540" t="s">
        <v>242</v>
      </c>
      <c r="BN6" s="540" t="s">
        <v>242</v>
      </c>
      <c r="BO6" s="540" t="s">
        <v>242</v>
      </c>
      <c r="BP6" s="540" t="s">
        <v>242</v>
      </c>
      <c r="BQ6" s="540" t="s">
        <v>242</v>
      </c>
      <c r="BR6" s="540" t="s">
        <v>242</v>
      </c>
      <c r="BS6" s="540" t="s">
        <v>242</v>
      </c>
      <c r="BT6" s="540" t="s">
        <v>242</v>
      </c>
      <c r="BU6" s="540" t="s">
        <v>242</v>
      </c>
      <c r="BV6" s="540" t="s">
        <v>242</v>
      </c>
      <c r="BW6" s="540" t="s">
        <v>242</v>
      </c>
      <c r="BX6" s="540" t="s">
        <v>242</v>
      </c>
      <c r="BY6" s="540" t="s">
        <v>242</v>
      </c>
      <c r="BZ6" s="540" t="s">
        <v>242</v>
      </c>
      <c r="CA6" s="540" t="s">
        <v>242</v>
      </c>
      <c r="CB6" s="540" t="s">
        <v>242</v>
      </c>
      <c r="CC6" s="540" t="s">
        <v>242</v>
      </c>
      <c r="CD6" s="540" t="s">
        <v>242</v>
      </c>
      <c r="CE6" s="540" t="s">
        <v>242</v>
      </c>
      <c r="CF6" s="540" t="s">
        <v>242</v>
      </c>
      <c r="CG6" s="540" t="s">
        <v>242</v>
      </c>
      <c r="CH6" s="540" t="s">
        <v>242</v>
      </c>
      <c r="CI6" s="540" t="s">
        <v>242</v>
      </c>
      <c r="CJ6" s="540" t="s">
        <v>242</v>
      </c>
      <c r="CK6" s="540" t="s">
        <v>242</v>
      </c>
      <c r="CL6" s="540" t="s">
        <v>242</v>
      </c>
      <c r="CM6" s="540" t="s">
        <v>242</v>
      </c>
      <c r="CN6" s="540" t="s">
        <v>242</v>
      </c>
      <c r="CO6" s="540" t="s">
        <v>242</v>
      </c>
      <c r="CP6" s="540" t="s">
        <v>242</v>
      </c>
      <c r="CQ6" s="540" t="s">
        <v>242</v>
      </c>
      <c r="CR6" s="540" t="s">
        <v>242</v>
      </c>
      <c r="CS6" s="540" t="s">
        <v>242</v>
      </c>
      <c r="CT6" s="540" t="s">
        <v>242</v>
      </c>
      <c r="CU6" s="540" t="s">
        <v>242</v>
      </c>
      <c r="CV6" s="540" t="s">
        <v>242</v>
      </c>
      <c r="CW6" s="540" t="s">
        <v>242</v>
      </c>
      <c r="CX6" s="540" t="s">
        <v>242</v>
      </c>
      <c r="CY6" s="540" t="s">
        <v>242</v>
      </c>
      <c r="CZ6" s="540" t="s">
        <v>242</v>
      </c>
      <c r="DA6" s="540" t="s">
        <v>242</v>
      </c>
      <c r="DB6" s="540" t="s">
        <v>242</v>
      </c>
      <c r="DC6" s="540" t="s">
        <v>242</v>
      </c>
      <c r="DD6" s="540" t="s">
        <v>242</v>
      </c>
      <c r="DE6" s="540" t="s">
        <v>242</v>
      </c>
      <c r="DF6" s="540" t="s">
        <v>242</v>
      </c>
      <c r="DG6" s="540" t="s">
        <v>242</v>
      </c>
      <c r="DH6" s="540" t="s">
        <v>242</v>
      </c>
      <c r="DI6" s="540" t="s">
        <v>242</v>
      </c>
      <c r="DJ6" s="540" t="s">
        <v>242</v>
      </c>
      <c r="DK6" s="540" t="s">
        <v>242</v>
      </c>
      <c r="DL6" s="540" t="s">
        <v>242</v>
      </c>
      <c r="DM6" s="540" t="s">
        <v>242</v>
      </c>
      <c r="DN6" s="540" t="s">
        <v>242</v>
      </c>
      <c r="DO6" s="540" t="s">
        <v>242</v>
      </c>
      <c r="DP6" s="540" t="s">
        <v>242</v>
      </c>
      <c r="DQ6" s="540" t="s">
        <v>242</v>
      </c>
      <c r="DR6" s="540" t="s">
        <v>242</v>
      </c>
      <c r="DS6" s="540" t="s">
        <v>242</v>
      </c>
      <c r="DT6" s="540" t="s">
        <v>242</v>
      </c>
      <c r="DU6" s="540" t="s">
        <v>242</v>
      </c>
      <c r="DV6" s="540" t="s">
        <v>242</v>
      </c>
      <c r="DW6" s="540" t="s">
        <v>242</v>
      </c>
      <c r="DX6" s="540" t="s">
        <v>242</v>
      </c>
      <c r="DY6" s="540" t="s">
        <v>242</v>
      </c>
      <c r="DZ6" s="540" t="s">
        <v>242</v>
      </c>
      <c r="EA6" s="540" t="s">
        <v>242</v>
      </c>
      <c r="EB6" s="540" t="s">
        <v>242</v>
      </c>
      <c r="EC6" s="540" t="s">
        <v>242</v>
      </c>
      <c r="ED6" s="540" t="s">
        <v>242</v>
      </c>
      <c r="EE6" s="540" t="s">
        <v>242</v>
      </c>
      <c r="EF6" s="540" t="s">
        <v>242</v>
      </c>
      <c r="EG6" s="540" t="s">
        <v>242</v>
      </c>
      <c r="EH6" s="540" t="s">
        <v>242</v>
      </c>
      <c r="EI6" s="540" t="s">
        <v>242</v>
      </c>
      <c r="EJ6" s="540" t="s">
        <v>242</v>
      </c>
      <c r="EK6" s="540" t="s">
        <v>242</v>
      </c>
      <c r="EL6" s="540" t="s">
        <v>242</v>
      </c>
      <c r="EM6" s="540" t="s">
        <v>242</v>
      </c>
      <c r="EN6" s="540" t="s">
        <v>242</v>
      </c>
      <c r="EO6" s="540" t="s">
        <v>242</v>
      </c>
      <c r="EP6" s="540" t="s">
        <v>242</v>
      </c>
      <c r="EQ6" s="540" t="s">
        <v>242</v>
      </c>
      <c r="ER6" s="540" t="s">
        <v>242</v>
      </c>
      <c r="ES6" s="540" t="s">
        <v>242</v>
      </c>
      <c r="ET6" s="540" t="s">
        <v>242</v>
      </c>
      <c r="EU6" s="540" t="s">
        <v>242</v>
      </c>
      <c r="EV6" s="540" t="s">
        <v>242</v>
      </c>
      <c r="EW6" s="540" t="s">
        <v>242</v>
      </c>
      <c r="EX6" s="540" t="s">
        <v>242</v>
      </c>
      <c r="EY6" s="540" t="s">
        <v>242</v>
      </c>
      <c r="EZ6" s="540" t="s">
        <v>242</v>
      </c>
      <c r="FA6" s="540" t="s">
        <v>242</v>
      </c>
      <c r="FB6" s="540" t="s">
        <v>242</v>
      </c>
      <c r="FC6" s="540" t="s">
        <v>242</v>
      </c>
      <c r="FD6" s="540" t="s">
        <v>242</v>
      </c>
      <c r="FE6" s="540" t="s">
        <v>242</v>
      </c>
      <c r="FF6" s="540" t="s">
        <v>242</v>
      </c>
      <c r="FG6" s="540" t="s">
        <v>242</v>
      </c>
      <c r="FH6" s="540" t="s">
        <v>242</v>
      </c>
      <c r="FI6" s="540" t="s">
        <v>242</v>
      </c>
      <c r="FJ6" s="540" t="s">
        <v>242</v>
      </c>
      <c r="FK6" s="540" t="s">
        <v>242</v>
      </c>
      <c r="FL6" s="540" t="s">
        <v>242</v>
      </c>
      <c r="FM6" s="540" t="s">
        <v>242</v>
      </c>
      <c r="FN6" s="540" t="s">
        <v>242</v>
      </c>
      <c r="FO6" s="540" t="s">
        <v>242</v>
      </c>
      <c r="FP6" s="540" t="s">
        <v>242</v>
      </c>
      <c r="FQ6" s="540" t="s">
        <v>242</v>
      </c>
      <c r="FR6" s="550" t="s">
        <v>242</v>
      </c>
      <c r="FS6" s="551" t="s">
        <v>242</v>
      </c>
      <c r="FT6" s="536">
        <f t="shared" ref="FT6:FY6" si="5">(FT2*1.6+FT4*0.9)</f>
        <v>194.32066012244692</v>
      </c>
      <c r="FU6" s="536">
        <f t="shared" si="5"/>
        <v>269.85601573445837</v>
      </c>
      <c r="FV6" s="536">
        <f t="shared" si="5"/>
        <v>296.29323362674472</v>
      </c>
      <c r="FW6" s="536">
        <f t="shared" si="5"/>
        <v>325.07739567608058</v>
      </c>
      <c r="FX6" s="536">
        <f t="shared" si="5"/>
        <v>349.76508366069021</v>
      </c>
      <c r="FY6" s="536">
        <f t="shared" si="5"/>
        <v>381.16625039500929</v>
      </c>
      <c r="FZ6" s="536">
        <f t="shared" ref="FZ6:GB6" si="6">(FZ2*1.6+FZ4*0.9)</f>
        <v>619.24096831037855</v>
      </c>
      <c r="GA6" s="536">
        <f t="shared" si="6"/>
        <v>527.89238410878147</v>
      </c>
      <c r="GB6" s="593">
        <f t="shared" si="6"/>
        <v>454.51667555462279</v>
      </c>
      <c r="GC6" s="478"/>
    </row>
    <row r="7" spans="1:187" s="481" customFormat="1" ht="14.5">
      <c r="A7" s="532" t="s">
        <v>244</v>
      </c>
      <c r="B7" s="533" t="s">
        <v>251</v>
      </c>
      <c r="C7" s="541" t="s">
        <v>2</v>
      </c>
      <c r="D7" s="542">
        <f>D9-D5</f>
        <v>163.85499999999999</v>
      </c>
      <c r="E7" s="543">
        <f t="shared" ref="E7:BP7" si="7">E9-E5</f>
        <v>163.85499999999999</v>
      </c>
      <c r="F7" s="543">
        <f t="shared" si="7"/>
        <v>163.85499999999999</v>
      </c>
      <c r="G7" s="543">
        <f t="shared" si="7"/>
        <v>183.85499999999999</v>
      </c>
      <c r="H7" s="543">
        <f t="shared" si="7"/>
        <v>178.85499999999999</v>
      </c>
      <c r="I7" s="543">
        <f t="shared" si="7"/>
        <v>158.85499999999999</v>
      </c>
      <c r="J7" s="543">
        <f t="shared" si="7"/>
        <v>143.85499999999999</v>
      </c>
      <c r="K7" s="543">
        <f t="shared" si="7"/>
        <v>133.85499999999999</v>
      </c>
      <c r="L7" s="543">
        <f t="shared" si="7"/>
        <v>123.85499999999999</v>
      </c>
      <c r="M7" s="543">
        <f t="shared" si="7"/>
        <v>123.85499999999999</v>
      </c>
      <c r="N7" s="543">
        <f t="shared" si="7"/>
        <v>121.85499999999999</v>
      </c>
      <c r="O7" s="543">
        <f t="shared" si="7"/>
        <v>118.85499999999999</v>
      </c>
      <c r="P7" s="543">
        <f t="shared" si="7"/>
        <v>99.750999999999991</v>
      </c>
      <c r="Q7" s="543">
        <f t="shared" si="7"/>
        <v>99.750999999999991</v>
      </c>
      <c r="R7" s="543">
        <f t="shared" si="7"/>
        <v>114.75099999999999</v>
      </c>
      <c r="S7" s="543">
        <f t="shared" si="7"/>
        <v>114.75099999999999</v>
      </c>
      <c r="T7" s="543">
        <f t="shared" si="7"/>
        <v>109.75099999999999</v>
      </c>
      <c r="U7" s="543">
        <f t="shared" si="7"/>
        <v>109.75099999999999</v>
      </c>
      <c r="V7" s="543">
        <f t="shared" si="7"/>
        <v>109.75099999999999</v>
      </c>
      <c r="W7" s="543">
        <f t="shared" si="7"/>
        <v>109.75099999999999</v>
      </c>
      <c r="X7" s="543">
        <f t="shared" si="7"/>
        <v>107.75099999999999</v>
      </c>
      <c r="Y7" s="543">
        <f t="shared" si="7"/>
        <v>107.75099999999999</v>
      </c>
      <c r="Z7" s="543">
        <f t="shared" si="7"/>
        <v>99.750999999999991</v>
      </c>
      <c r="AA7" s="543">
        <f t="shared" si="7"/>
        <v>94.750999999999991</v>
      </c>
      <c r="AB7" s="543">
        <f t="shared" si="7"/>
        <v>100.477</v>
      </c>
      <c r="AC7" s="543">
        <f t="shared" si="7"/>
        <v>100.477</v>
      </c>
      <c r="AD7" s="543">
        <f t="shared" si="7"/>
        <v>105.477</v>
      </c>
      <c r="AE7" s="543">
        <f t="shared" si="7"/>
        <v>120.477</v>
      </c>
      <c r="AF7" s="543">
        <f t="shared" si="7"/>
        <v>145.477</v>
      </c>
      <c r="AG7" s="543">
        <f t="shared" si="7"/>
        <v>145.477</v>
      </c>
      <c r="AH7" s="543">
        <f t="shared" si="7"/>
        <v>145.477</v>
      </c>
      <c r="AI7" s="543">
        <f t="shared" si="7"/>
        <v>165.477</v>
      </c>
      <c r="AJ7" s="543">
        <f t="shared" si="7"/>
        <v>165.477</v>
      </c>
      <c r="AK7" s="543">
        <f t="shared" si="7"/>
        <v>190.477</v>
      </c>
      <c r="AL7" s="543">
        <f t="shared" si="7"/>
        <v>202.977</v>
      </c>
      <c r="AM7" s="543">
        <f t="shared" si="7"/>
        <v>203.477</v>
      </c>
      <c r="AN7" s="543">
        <f t="shared" si="7"/>
        <v>210.273</v>
      </c>
      <c r="AO7" s="543">
        <f t="shared" si="7"/>
        <v>215.273</v>
      </c>
      <c r="AP7" s="543">
        <f t="shared" si="7"/>
        <v>220.273</v>
      </c>
      <c r="AQ7" s="543">
        <f t="shared" si="7"/>
        <v>200.273</v>
      </c>
      <c r="AR7" s="543">
        <f t="shared" si="7"/>
        <v>160.273</v>
      </c>
      <c r="AS7" s="543">
        <f t="shared" si="7"/>
        <v>160.273</v>
      </c>
      <c r="AT7" s="543">
        <f t="shared" si="7"/>
        <v>200.273</v>
      </c>
      <c r="AU7" s="543">
        <f t="shared" si="7"/>
        <v>200.273</v>
      </c>
      <c r="AV7" s="543">
        <f t="shared" si="7"/>
        <v>200.273</v>
      </c>
      <c r="AW7" s="543">
        <f t="shared" si="7"/>
        <v>202.273</v>
      </c>
      <c r="AX7" s="543">
        <f t="shared" si="7"/>
        <v>225.273</v>
      </c>
      <c r="AY7" s="543">
        <f t="shared" si="7"/>
        <v>265.27300000000002</v>
      </c>
      <c r="AZ7" s="543">
        <f t="shared" si="7"/>
        <v>282.161</v>
      </c>
      <c r="BA7" s="543">
        <f t="shared" si="7"/>
        <v>332.161</v>
      </c>
      <c r="BB7" s="543">
        <f t="shared" si="7"/>
        <v>422.161</v>
      </c>
      <c r="BC7" s="543">
        <f t="shared" si="7"/>
        <v>447.161</v>
      </c>
      <c r="BD7" s="543">
        <f t="shared" si="7"/>
        <v>447.161</v>
      </c>
      <c r="BE7" s="543">
        <f t="shared" si="7"/>
        <v>417.161</v>
      </c>
      <c r="BF7" s="543">
        <f t="shared" si="7"/>
        <v>452.161</v>
      </c>
      <c r="BG7" s="543">
        <f t="shared" si="7"/>
        <v>472.161</v>
      </c>
      <c r="BH7" s="543">
        <f t="shared" si="7"/>
        <v>507.161</v>
      </c>
      <c r="BI7" s="543">
        <f t="shared" si="7"/>
        <v>507.161</v>
      </c>
      <c r="BJ7" s="543">
        <f t="shared" si="7"/>
        <v>447.161</v>
      </c>
      <c r="BK7" s="543">
        <f t="shared" si="7"/>
        <v>462.161</v>
      </c>
      <c r="BL7" s="543">
        <f t="shared" si="7"/>
        <v>433.40899999999999</v>
      </c>
      <c r="BM7" s="543">
        <f t="shared" si="7"/>
        <v>446.40899999999999</v>
      </c>
      <c r="BN7" s="543">
        <f t="shared" si="7"/>
        <v>470.90899999999999</v>
      </c>
      <c r="BO7" s="543">
        <f t="shared" si="7"/>
        <v>352.524</v>
      </c>
      <c r="BP7" s="543">
        <f t="shared" si="7"/>
        <v>322.524</v>
      </c>
      <c r="BQ7" s="543">
        <f t="shared" ref="BQ7:EB7" si="8">BQ9-BQ5</f>
        <v>232.524</v>
      </c>
      <c r="BR7" s="543">
        <f t="shared" si="8"/>
        <v>182.524</v>
      </c>
      <c r="BS7" s="543">
        <f t="shared" si="8"/>
        <v>190.85733333333332</v>
      </c>
      <c r="BT7" s="543">
        <f t="shared" si="8"/>
        <v>235.524</v>
      </c>
      <c r="BU7" s="543">
        <f t="shared" si="8"/>
        <v>245.524</v>
      </c>
      <c r="BV7" s="543">
        <f t="shared" si="8"/>
        <v>245.024</v>
      </c>
      <c r="BW7" s="543">
        <f t="shared" si="8"/>
        <v>197.524</v>
      </c>
      <c r="BX7" s="543">
        <f t="shared" si="8"/>
        <v>199.56</v>
      </c>
      <c r="BY7" s="543">
        <f t="shared" si="8"/>
        <v>197.56</v>
      </c>
      <c r="BZ7" s="543">
        <f t="shared" si="8"/>
        <v>256.65999999999997</v>
      </c>
      <c r="CA7" s="543">
        <f t="shared" si="8"/>
        <v>283.0677333333</v>
      </c>
      <c r="CB7" s="543">
        <f t="shared" si="8"/>
        <v>311.73439999999999</v>
      </c>
      <c r="CC7" s="543">
        <f t="shared" si="8"/>
        <v>365.81439999999998</v>
      </c>
      <c r="CD7" s="543">
        <f t="shared" si="8"/>
        <v>343.93439999999998</v>
      </c>
      <c r="CE7" s="543">
        <f t="shared" si="8"/>
        <v>294.13440000000003</v>
      </c>
      <c r="CF7" s="543">
        <f t="shared" si="8"/>
        <v>272.73439999999999</v>
      </c>
      <c r="CG7" s="543">
        <f t="shared" si="8"/>
        <v>300.70940000000002</v>
      </c>
      <c r="CH7" s="543">
        <f t="shared" si="8"/>
        <v>296.38440000000003</v>
      </c>
      <c r="CI7" s="543">
        <f t="shared" si="8"/>
        <v>291.17439999999999</v>
      </c>
      <c r="CJ7" s="543">
        <f t="shared" si="8"/>
        <v>282.53440000000001</v>
      </c>
      <c r="CK7" s="543">
        <f t="shared" si="8"/>
        <v>292.38440000000003</v>
      </c>
      <c r="CL7" s="543">
        <f t="shared" si="8"/>
        <v>366.83440000000002</v>
      </c>
      <c r="CM7" s="543">
        <f t="shared" si="8"/>
        <v>353.06483466670005</v>
      </c>
      <c r="CN7" s="543">
        <f t="shared" si="8"/>
        <v>375.42316799999998</v>
      </c>
      <c r="CO7" s="543">
        <f t="shared" si="8"/>
        <v>355.69816800000001</v>
      </c>
      <c r="CP7" s="543">
        <f t="shared" si="8"/>
        <v>296.70774246808509</v>
      </c>
      <c r="CQ7" s="543">
        <f t="shared" si="8"/>
        <v>289.24923182978722</v>
      </c>
      <c r="CR7" s="543">
        <f t="shared" si="8"/>
        <v>293.08965736170217</v>
      </c>
      <c r="CS7" s="543">
        <f t="shared" si="8"/>
        <v>270.96731693617016</v>
      </c>
      <c r="CT7" s="543">
        <f t="shared" si="8"/>
        <v>283.66944459574472</v>
      </c>
      <c r="CU7" s="543">
        <f t="shared" si="8"/>
        <v>330.62157225531917</v>
      </c>
      <c r="CV7" s="543">
        <f t="shared" si="8"/>
        <v>377.17476374468083</v>
      </c>
      <c r="CW7" s="543">
        <f t="shared" si="8"/>
        <v>294.86359353191489</v>
      </c>
      <c r="CX7" s="543">
        <f t="shared" si="8"/>
        <v>395.44072119148939</v>
      </c>
      <c r="CY7" s="543">
        <f t="shared" si="8"/>
        <v>354.69220393634043</v>
      </c>
      <c r="CZ7" s="543">
        <f t="shared" si="8"/>
        <v>422.84911882995743</v>
      </c>
      <c r="DA7" s="543">
        <f t="shared" si="8"/>
        <v>457.41294861719143</v>
      </c>
      <c r="DB7" s="543">
        <f t="shared" si="8"/>
        <v>473.56720393634043</v>
      </c>
      <c r="DC7" s="543">
        <f t="shared" si="8"/>
        <v>428.46614010655321</v>
      </c>
      <c r="DD7" s="543">
        <f t="shared" si="8"/>
        <v>316</v>
      </c>
      <c r="DE7" s="543">
        <f t="shared" si="8"/>
        <v>224.2</v>
      </c>
      <c r="DF7" s="543">
        <f t="shared" si="8"/>
        <v>207</v>
      </c>
      <c r="DG7" s="543">
        <f t="shared" si="8"/>
        <v>274.13333333330002</v>
      </c>
      <c r="DH7" s="543">
        <f t="shared" si="8"/>
        <v>329.4</v>
      </c>
      <c r="DI7" s="543">
        <f t="shared" si="8"/>
        <v>287.5</v>
      </c>
      <c r="DJ7" s="543">
        <f t="shared" si="8"/>
        <v>293.14999999999998</v>
      </c>
      <c r="DK7" s="543">
        <f t="shared" si="8"/>
        <v>257.60000000000002</v>
      </c>
      <c r="DL7" s="543">
        <f t="shared" si="8"/>
        <v>281.89999999999998</v>
      </c>
      <c r="DM7" s="543">
        <f t="shared" si="8"/>
        <v>272.89999999999998</v>
      </c>
      <c r="DN7" s="543">
        <f t="shared" si="8"/>
        <v>284.2</v>
      </c>
      <c r="DO7" s="543">
        <f t="shared" si="8"/>
        <v>260.10000000000002</v>
      </c>
      <c r="DP7" s="543">
        <f t="shared" si="8"/>
        <v>250.75</v>
      </c>
      <c r="DQ7" s="543">
        <f t="shared" si="8"/>
        <v>188.2</v>
      </c>
      <c r="DR7" s="543">
        <f t="shared" si="8"/>
        <v>194.14999999999998</v>
      </c>
      <c r="DS7" s="543">
        <f t="shared" si="8"/>
        <v>206.10000000000002</v>
      </c>
      <c r="DT7" s="543">
        <f t="shared" si="8"/>
        <v>165.5</v>
      </c>
      <c r="DU7" s="543">
        <f t="shared" si="8"/>
        <v>153.39999999999998</v>
      </c>
      <c r="DV7" s="543">
        <f t="shared" si="8"/>
        <v>204.47500000000002</v>
      </c>
      <c r="DW7" s="543">
        <f t="shared" si="8"/>
        <v>190.27499999999998</v>
      </c>
      <c r="DX7" s="543">
        <f t="shared" si="8"/>
        <v>192.27499999999998</v>
      </c>
      <c r="DY7" s="543">
        <f t="shared" si="8"/>
        <v>181.22500000000002</v>
      </c>
      <c r="DZ7" s="543">
        <f t="shared" si="8"/>
        <v>235.29999999999995</v>
      </c>
      <c r="EA7" s="543">
        <f t="shared" si="8"/>
        <v>232.7</v>
      </c>
      <c r="EB7" s="543">
        <f t="shared" si="8"/>
        <v>216.79999999999995</v>
      </c>
      <c r="EC7" s="543">
        <f t="shared" ref="EC7:FR7" si="9">EC9-EC5</f>
        <v>159.10000000000002</v>
      </c>
      <c r="ED7" s="543">
        <f t="shared" si="9"/>
        <v>171.22500000000002</v>
      </c>
      <c r="EE7" s="543">
        <f t="shared" si="9"/>
        <v>162.39999999999998</v>
      </c>
      <c r="EF7" s="543">
        <f t="shared" si="9"/>
        <v>102.79999999999995</v>
      </c>
      <c r="EG7" s="543">
        <f t="shared" si="9"/>
        <v>178.16666666670005</v>
      </c>
      <c r="EH7" s="543">
        <f t="shared" si="9"/>
        <v>147.32500000000005</v>
      </c>
      <c r="EI7" s="543">
        <f t="shared" si="9"/>
        <v>132</v>
      </c>
      <c r="EJ7" s="543">
        <f t="shared" si="9"/>
        <v>140.29999999999995</v>
      </c>
      <c r="EK7" s="543">
        <f t="shared" si="9"/>
        <v>149.20000000000005</v>
      </c>
      <c r="EL7" s="543">
        <f t="shared" si="9"/>
        <v>137.20000000000005</v>
      </c>
      <c r="EM7" s="543">
        <f t="shared" si="9"/>
        <v>157.57500000000005</v>
      </c>
      <c r="EN7" s="543">
        <f t="shared" si="9"/>
        <v>165.29999999999995</v>
      </c>
      <c r="EO7" s="543">
        <f t="shared" si="9"/>
        <v>169.25</v>
      </c>
      <c r="EP7" s="543">
        <f t="shared" si="9"/>
        <v>176.52499999999998</v>
      </c>
      <c r="EQ7" s="543">
        <f t="shared" si="9"/>
        <v>196.79999999999995</v>
      </c>
      <c r="ER7" s="543">
        <f t="shared" si="9"/>
        <v>200.29999999999995</v>
      </c>
      <c r="ES7" s="543">
        <f t="shared" si="9"/>
        <v>218.75</v>
      </c>
      <c r="ET7" s="543">
        <f t="shared" si="9"/>
        <v>239.29999999999995</v>
      </c>
      <c r="EU7" s="543">
        <f t="shared" si="9"/>
        <v>217.66333333333341</v>
      </c>
      <c r="EV7" s="543">
        <f t="shared" si="9"/>
        <v>198.56666666666661</v>
      </c>
      <c r="EW7" s="543">
        <f t="shared" si="9"/>
        <v>191.64999999999998</v>
      </c>
      <c r="EX7" s="543">
        <f t="shared" si="9"/>
        <v>167.1966666666666</v>
      </c>
      <c r="EY7" s="543">
        <f t="shared" si="9"/>
        <v>192.73333333333329</v>
      </c>
      <c r="EZ7" s="543">
        <f t="shared" si="9"/>
        <v>229.02999999999997</v>
      </c>
      <c r="FA7" s="543">
        <f t="shared" si="9"/>
        <v>237.9666666666667</v>
      </c>
      <c r="FB7" s="543">
        <f t="shared" si="9"/>
        <v>213.5</v>
      </c>
      <c r="FC7" s="543">
        <f t="shared" si="9"/>
        <v>222.11333333333329</v>
      </c>
      <c r="FD7" s="543">
        <f t="shared" si="9"/>
        <v>186.81333333333333</v>
      </c>
      <c r="FE7" s="543">
        <f t="shared" si="9"/>
        <v>206.5</v>
      </c>
      <c r="FF7" s="543">
        <f t="shared" si="9"/>
        <v>219.10000000000002</v>
      </c>
      <c r="FG7" s="543">
        <f t="shared" si="9"/>
        <v>200.17999999999995</v>
      </c>
      <c r="FH7" s="543">
        <f t="shared" si="9"/>
        <v>185.93333333333334</v>
      </c>
      <c r="FI7" s="543">
        <f t="shared" si="9"/>
        <v>191.48000000000002</v>
      </c>
      <c r="FJ7" s="543">
        <f t="shared" si="9"/>
        <v>188.32</v>
      </c>
      <c r="FK7" s="543">
        <f t="shared" si="9"/>
        <v>180.64</v>
      </c>
      <c r="FL7" s="543">
        <f t="shared" si="9"/>
        <v>187.98200000000003</v>
      </c>
      <c r="FM7" s="543">
        <f t="shared" si="9"/>
        <v>175.85000000000002</v>
      </c>
      <c r="FN7" s="543">
        <f t="shared" si="9"/>
        <v>172.64800000000002</v>
      </c>
      <c r="FO7" s="543">
        <f t="shared" si="9"/>
        <v>184.39</v>
      </c>
      <c r="FP7" s="543">
        <f t="shared" si="9"/>
        <v>205.06299999999999</v>
      </c>
      <c r="FQ7" s="543">
        <f t="shared" si="9"/>
        <v>218.99599999999998</v>
      </c>
      <c r="FR7" s="544">
        <f t="shared" si="9"/>
        <v>236.55599999999998</v>
      </c>
      <c r="FS7" s="545">
        <f t="shared" ref="FS7" si="10">FS9-FS5</f>
        <v>235.09246071669074</v>
      </c>
      <c r="FT7" s="543">
        <f t="shared" ref="FT7:FY7" si="11">FT9-FT5</f>
        <v>148.14535103819054</v>
      </c>
      <c r="FU7" s="543">
        <f t="shared" si="11"/>
        <v>168.28098003072193</v>
      </c>
      <c r="FV7" s="543">
        <f t="shared" si="11"/>
        <v>234.09936508556166</v>
      </c>
      <c r="FW7" s="543">
        <f t="shared" si="11"/>
        <v>249.5998082973926</v>
      </c>
      <c r="FX7" s="543">
        <f t="shared" si="11"/>
        <v>178.30149828491784</v>
      </c>
      <c r="FY7" s="543">
        <f t="shared" si="11"/>
        <v>230.79081827861</v>
      </c>
      <c r="FZ7" s="543">
        <f t="shared" ref="FZ7:GB7" si="12">FZ9-FZ5</f>
        <v>335.07888344874061</v>
      </c>
      <c r="GA7" s="543">
        <f t="shared" si="12"/>
        <v>159.20759136002891</v>
      </c>
      <c r="GB7" s="594">
        <f t="shared" si="12"/>
        <v>103.13077716545149</v>
      </c>
      <c r="GC7" s="478"/>
      <c r="GE7" s="468"/>
    </row>
    <row r="8" spans="1:187" s="481" customFormat="1">
      <c r="A8" s="532" t="s">
        <v>245</v>
      </c>
      <c r="B8" s="533" t="s">
        <v>251</v>
      </c>
      <c r="C8" s="541" t="s">
        <v>2</v>
      </c>
      <c r="D8" s="542" t="s">
        <v>242</v>
      </c>
      <c r="E8" s="543" t="s">
        <v>242</v>
      </c>
      <c r="F8" s="543" t="s">
        <v>242</v>
      </c>
      <c r="G8" s="543" t="s">
        <v>242</v>
      </c>
      <c r="H8" s="543" t="s">
        <v>242</v>
      </c>
      <c r="I8" s="543" t="s">
        <v>242</v>
      </c>
      <c r="J8" s="543" t="s">
        <v>242</v>
      </c>
      <c r="K8" s="543" t="s">
        <v>242</v>
      </c>
      <c r="L8" s="543" t="s">
        <v>242</v>
      </c>
      <c r="M8" s="543" t="s">
        <v>242</v>
      </c>
      <c r="N8" s="543" t="s">
        <v>242</v>
      </c>
      <c r="O8" s="543" t="s">
        <v>242</v>
      </c>
      <c r="P8" s="543" t="s">
        <v>242</v>
      </c>
      <c r="Q8" s="543" t="s">
        <v>242</v>
      </c>
      <c r="R8" s="543" t="s">
        <v>242</v>
      </c>
      <c r="S8" s="543" t="s">
        <v>242</v>
      </c>
      <c r="T8" s="543" t="s">
        <v>242</v>
      </c>
      <c r="U8" s="543" t="s">
        <v>242</v>
      </c>
      <c r="V8" s="543" t="s">
        <v>242</v>
      </c>
      <c r="W8" s="543" t="s">
        <v>242</v>
      </c>
      <c r="X8" s="543" t="s">
        <v>242</v>
      </c>
      <c r="Y8" s="543" t="s">
        <v>242</v>
      </c>
      <c r="Z8" s="543" t="s">
        <v>242</v>
      </c>
      <c r="AA8" s="543" t="s">
        <v>242</v>
      </c>
      <c r="AB8" s="543" t="s">
        <v>242</v>
      </c>
      <c r="AC8" s="543" t="s">
        <v>242</v>
      </c>
      <c r="AD8" s="543" t="s">
        <v>242</v>
      </c>
      <c r="AE8" s="543" t="s">
        <v>242</v>
      </c>
      <c r="AF8" s="543" t="s">
        <v>242</v>
      </c>
      <c r="AG8" s="543" t="s">
        <v>242</v>
      </c>
      <c r="AH8" s="543" t="s">
        <v>242</v>
      </c>
      <c r="AI8" s="543" t="s">
        <v>242</v>
      </c>
      <c r="AJ8" s="543" t="s">
        <v>242</v>
      </c>
      <c r="AK8" s="543" t="s">
        <v>242</v>
      </c>
      <c r="AL8" s="543" t="s">
        <v>242</v>
      </c>
      <c r="AM8" s="543" t="s">
        <v>242</v>
      </c>
      <c r="AN8" s="543" t="s">
        <v>242</v>
      </c>
      <c r="AO8" s="543" t="s">
        <v>242</v>
      </c>
      <c r="AP8" s="543" t="s">
        <v>242</v>
      </c>
      <c r="AQ8" s="543" t="s">
        <v>242</v>
      </c>
      <c r="AR8" s="543" t="s">
        <v>242</v>
      </c>
      <c r="AS8" s="543" t="s">
        <v>242</v>
      </c>
      <c r="AT8" s="543" t="s">
        <v>242</v>
      </c>
      <c r="AU8" s="543" t="s">
        <v>242</v>
      </c>
      <c r="AV8" s="543" t="s">
        <v>242</v>
      </c>
      <c r="AW8" s="543" t="s">
        <v>242</v>
      </c>
      <c r="AX8" s="543" t="s">
        <v>242</v>
      </c>
      <c r="AY8" s="543" t="s">
        <v>242</v>
      </c>
      <c r="AZ8" s="543" t="s">
        <v>242</v>
      </c>
      <c r="BA8" s="543" t="s">
        <v>242</v>
      </c>
      <c r="BB8" s="543" t="s">
        <v>242</v>
      </c>
      <c r="BC8" s="543" t="s">
        <v>242</v>
      </c>
      <c r="BD8" s="543" t="s">
        <v>242</v>
      </c>
      <c r="BE8" s="543" t="s">
        <v>242</v>
      </c>
      <c r="BF8" s="543" t="s">
        <v>242</v>
      </c>
      <c r="BG8" s="543" t="s">
        <v>242</v>
      </c>
      <c r="BH8" s="543" t="s">
        <v>242</v>
      </c>
      <c r="BI8" s="543" t="s">
        <v>242</v>
      </c>
      <c r="BJ8" s="543" t="s">
        <v>242</v>
      </c>
      <c r="BK8" s="543" t="s">
        <v>242</v>
      </c>
      <c r="BL8" s="543" t="s">
        <v>242</v>
      </c>
      <c r="BM8" s="543" t="s">
        <v>242</v>
      </c>
      <c r="BN8" s="543" t="s">
        <v>242</v>
      </c>
      <c r="BO8" s="543" t="s">
        <v>242</v>
      </c>
      <c r="BP8" s="543" t="s">
        <v>242</v>
      </c>
      <c r="BQ8" s="543" t="s">
        <v>242</v>
      </c>
      <c r="BR8" s="543" t="s">
        <v>242</v>
      </c>
      <c r="BS8" s="543" t="s">
        <v>242</v>
      </c>
      <c r="BT8" s="543" t="s">
        <v>242</v>
      </c>
      <c r="BU8" s="543" t="s">
        <v>242</v>
      </c>
      <c r="BV8" s="543" t="s">
        <v>242</v>
      </c>
      <c r="BW8" s="543" t="s">
        <v>242</v>
      </c>
      <c r="BX8" s="543" t="s">
        <v>242</v>
      </c>
      <c r="BY8" s="543" t="s">
        <v>242</v>
      </c>
      <c r="BZ8" s="543" t="s">
        <v>242</v>
      </c>
      <c r="CA8" s="543" t="s">
        <v>242</v>
      </c>
      <c r="CB8" s="543" t="s">
        <v>242</v>
      </c>
      <c r="CC8" s="543" t="s">
        <v>242</v>
      </c>
      <c r="CD8" s="543" t="s">
        <v>242</v>
      </c>
      <c r="CE8" s="543" t="s">
        <v>242</v>
      </c>
      <c r="CF8" s="543" t="s">
        <v>242</v>
      </c>
      <c r="CG8" s="543" t="s">
        <v>242</v>
      </c>
      <c r="CH8" s="543" t="s">
        <v>242</v>
      </c>
      <c r="CI8" s="543" t="s">
        <v>242</v>
      </c>
      <c r="CJ8" s="543" t="s">
        <v>242</v>
      </c>
      <c r="CK8" s="543" t="s">
        <v>242</v>
      </c>
      <c r="CL8" s="543" t="s">
        <v>242</v>
      </c>
      <c r="CM8" s="543" t="s">
        <v>242</v>
      </c>
      <c r="CN8" s="543" t="s">
        <v>242</v>
      </c>
      <c r="CO8" s="543" t="s">
        <v>242</v>
      </c>
      <c r="CP8" s="543" t="s">
        <v>242</v>
      </c>
      <c r="CQ8" s="543" t="s">
        <v>242</v>
      </c>
      <c r="CR8" s="543" t="s">
        <v>242</v>
      </c>
      <c r="CS8" s="543" t="s">
        <v>242</v>
      </c>
      <c r="CT8" s="543" t="s">
        <v>242</v>
      </c>
      <c r="CU8" s="543" t="s">
        <v>242</v>
      </c>
      <c r="CV8" s="543" t="s">
        <v>242</v>
      </c>
      <c r="CW8" s="543" t="s">
        <v>242</v>
      </c>
      <c r="CX8" s="543" t="s">
        <v>242</v>
      </c>
      <c r="CY8" s="543" t="s">
        <v>242</v>
      </c>
      <c r="CZ8" s="543" t="s">
        <v>242</v>
      </c>
      <c r="DA8" s="543" t="s">
        <v>242</v>
      </c>
      <c r="DB8" s="543" t="s">
        <v>242</v>
      </c>
      <c r="DC8" s="543" t="s">
        <v>242</v>
      </c>
      <c r="DD8" s="543" t="s">
        <v>242</v>
      </c>
      <c r="DE8" s="543" t="s">
        <v>242</v>
      </c>
      <c r="DF8" s="543" t="s">
        <v>242</v>
      </c>
      <c r="DG8" s="543" t="s">
        <v>242</v>
      </c>
      <c r="DH8" s="543" t="s">
        <v>242</v>
      </c>
      <c r="DI8" s="543" t="s">
        <v>242</v>
      </c>
      <c r="DJ8" s="543" t="s">
        <v>242</v>
      </c>
      <c r="DK8" s="543" t="s">
        <v>242</v>
      </c>
      <c r="DL8" s="543" t="s">
        <v>242</v>
      </c>
      <c r="DM8" s="543" t="s">
        <v>242</v>
      </c>
      <c r="DN8" s="543" t="s">
        <v>242</v>
      </c>
      <c r="DO8" s="543" t="s">
        <v>242</v>
      </c>
      <c r="DP8" s="543" t="s">
        <v>242</v>
      </c>
      <c r="DQ8" s="543" t="s">
        <v>242</v>
      </c>
      <c r="DR8" s="543" t="s">
        <v>242</v>
      </c>
      <c r="DS8" s="543" t="s">
        <v>242</v>
      </c>
      <c r="DT8" s="543" t="s">
        <v>242</v>
      </c>
      <c r="DU8" s="543" t="s">
        <v>242</v>
      </c>
      <c r="DV8" s="543" t="s">
        <v>242</v>
      </c>
      <c r="DW8" s="543" t="s">
        <v>242</v>
      </c>
      <c r="DX8" s="543" t="s">
        <v>242</v>
      </c>
      <c r="DY8" s="543" t="s">
        <v>242</v>
      </c>
      <c r="DZ8" s="543" t="s">
        <v>242</v>
      </c>
      <c r="EA8" s="543" t="s">
        <v>242</v>
      </c>
      <c r="EB8" s="543" t="s">
        <v>242</v>
      </c>
      <c r="EC8" s="543" t="s">
        <v>242</v>
      </c>
      <c r="ED8" s="543" t="s">
        <v>242</v>
      </c>
      <c r="EE8" s="543" t="s">
        <v>242</v>
      </c>
      <c r="EF8" s="543" t="s">
        <v>242</v>
      </c>
      <c r="EG8" s="543" t="s">
        <v>242</v>
      </c>
      <c r="EH8" s="543" t="s">
        <v>242</v>
      </c>
      <c r="EI8" s="543" t="s">
        <v>242</v>
      </c>
      <c r="EJ8" s="543" t="s">
        <v>242</v>
      </c>
      <c r="EK8" s="543" t="s">
        <v>242</v>
      </c>
      <c r="EL8" s="543" t="s">
        <v>242</v>
      </c>
      <c r="EM8" s="543" t="s">
        <v>242</v>
      </c>
      <c r="EN8" s="543" t="s">
        <v>242</v>
      </c>
      <c r="EO8" s="543" t="s">
        <v>242</v>
      </c>
      <c r="EP8" s="543" t="s">
        <v>242</v>
      </c>
      <c r="EQ8" s="543" t="s">
        <v>242</v>
      </c>
      <c r="ER8" s="543" t="s">
        <v>242</v>
      </c>
      <c r="ES8" s="543" t="s">
        <v>242</v>
      </c>
      <c r="ET8" s="543" t="s">
        <v>242</v>
      </c>
      <c r="EU8" s="543" t="s">
        <v>242</v>
      </c>
      <c r="EV8" s="543" t="s">
        <v>242</v>
      </c>
      <c r="EW8" s="543" t="s">
        <v>242</v>
      </c>
      <c r="EX8" s="543" t="s">
        <v>242</v>
      </c>
      <c r="EY8" s="543" t="s">
        <v>242</v>
      </c>
      <c r="EZ8" s="543" t="s">
        <v>242</v>
      </c>
      <c r="FA8" s="543" t="s">
        <v>242</v>
      </c>
      <c r="FB8" s="543" t="s">
        <v>242</v>
      </c>
      <c r="FC8" s="543" t="s">
        <v>242</v>
      </c>
      <c r="FD8" s="543" t="s">
        <v>242</v>
      </c>
      <c r="FE8" s="543" t="s">
        <v>242</v>
      </c>
      <c r="FF8" s="543" t="s">
        <v>242</v>
      </c>
      <c r="FG8" s="543" t="s">
        <v>242</v>
      </c>
      <c r="FH8" s="543" t="s">
        <v>242</v>
      </c>
      <c r="FI8" s="543" t="s">
        <v>242</v>
      </c>
      <c r="FJ8" s="543" t="s">
        <v>242</v>
      </c>
      <c r="FK8" s="543" t="s">
        <v>242</v>
      </c>
      <c r="FL8" s="543" t="s">
        <v>242</v>
      </c>
      <c r="FM8" s="543" t="s">
        <v>242</v>
      </c>
      <c r="FN8" s="543" t="s">
        <v>242</v>
      </c>
      <c r="FO8" s="543" t="s">
        <v>242</v>
      </c>
      <c r="FP8" s="543" t="s">
        <v>242</v>
      </c>
      <c r="FQ8" s="543" t="s">
        <v>242</v>
      </c>
      <c r="FR8" s="544" t="s">
        <v>242</v>
      </c>
      <c r="FS8" s="545" t="s">
        <v>242</v>
      </c>
      <c r="FT8" s="543">
        <f t="shared" ref="FT8:FY8" si="13">FT9-FT6</f>
        <v>111.3464232108864</v>
      </c>
      <c r="FU8" s="543">
        <f t="shared" si="13"/>
        <v>154.37940093220823</v>
      </c>
      <c r="FV8" s="543">
        <f t="shared" si="13"/>
        <v>230.38682973731045</v>
      </c>
      <c r="FW8" s="543">
        <f t="shared" si="13"/>
        <v>220.4339458497771</v>
      </c>
      <c r="FX8" s="543">
        <f t="shared" si="13"/>
        <v>128.54615080377005</v>
      </c>
      <c r="FY8" s="543">
        <f t="shared" si="13"/>
        <v>159.09323028131934</v>
      </c>
      <c r="FZ8" s="543">
        <f t="shared" ref="FZ8:GB8" si="14">FZ9-FZ6</f>
        <v>242.72107813753757</v>
      </c>
      <c r="GA8" s="543">
        <f t="shared" si="14"/>
        <v>114.58948348015144</v>
      </c>
      <c r="GB8" s="594">
        <f t="shared" si="14"/>
        <v>98.015026064378617</v>
      </c>
      <c r="GE8" s="468"/>
    </row>
    <row r="9" spans="1:187" s="481" customFormat="1">
      <c r="A9" s="519" t="s">
        <v>243</v>
      </c>
      <c r="B9" s="521" t="s">
        <v>89</v>
      </c>
      <c r="C9" s="522" t="s">
        <v>2</v>
      </c>
      <c r="D9" s="524">
        <v>220</v>
      </c>
      <c r="E9" s="483">
        <v>220</v>
      </c>
      <c r="F9" s="483">
        <v>220</v>
      </c>
      <c r="G9" s="483">
        <v>240</v>
      </c>
      <c r="H9" s="483">
        <v>235</v>
      </c>
      <c r="I9" s="483">
        <v>215</v>
      </c>
      <c r="J9" s="483">
        <v>200</v>
      </c>
      <c r="K9" s="483">
        <v>190</v>
      </c>
      <c r="L9" s="483">
        <v>180</v>
      </c>
      <c r="M9" s="483">
        <v>180</v>
      </c>
      <c r="N9" s="483">
        <v>178</v>
      </c>
      <c r="O9" s="483">
        <v>175</v>
      </c>
      <c r="P9" s="483">
        <v>160</v>
      </c>
      <c r="Q9" s="483">
        <v>160</v>
      </c>
      <c r="R9" s="483">
        <v>175</v>
      </c>
      <c r="S9" s="483">
        <v>175</v>
      </c>
      <c r="T9" s="483">
        <v>170</v>
      </c>
      <c r="U9" s="483">
        <v>170</v>
      </c>
      <c r="V9" s="483">
        <v>170</v>
      </c>
      <c r="W9" s="483">
        <v>170</v>
      </c>
      <c r="X9" s="483">
        <v>168</v>
      </c>
      <c r="Y9" s="483">
        <v>168</v>
      </c>
      <c r="Z9" s="483">
        <v>160</v>
      </c>
      <c r="AA9" s="483">
        <v>155</v>
      </c>
      <c r="AB9" s="483">
        <v>165</v>
      </c>
      <c r="AC9" s="483">
        <v>165</v>
      </c>
      <c r="AD9" s="483">
        <v>170</v>
      </c>
      <c r="AE9" s="483">
        <v>185</v>
      </c>
      <c r="AF9" s="483">
        <v>210</v>
      </c>
      <c r="AG9" s="483">
        <v>210</v>
      </c>
      <c r="AH9" s="483">
        <v>210</v>
      </c>
      <c r="AI9" s="483">
        <v>230</v>
      </c>
      <c r="AJ9" s="483">
        <v>230</v>
      </c>
      <c r="AK9" s="483">
        <v>255</v>
      </c>
      <c r="AL9" s="483">
        <v>267.5</v>
      </c>
      <c r="AM9" s="483">
        <v>268</v>
      </c>
      <c r="AN9" s="483">
        <v>275</v>
      </c>
      <c r="AO9" s="483">
        <v>280</v>
      </c>
      <c r="AP9" s="483">
        <v>285</v>
      </c>
      <c r="AQ9" s="483">
        <v>265</v>
      </c>
      <c r="AR9" s="483">
        <v>225</v>
      </c>
      <c r="AS9" s="483">
        <v>225</v>
      </c>
      <c r="AT9" s="483">
        <v>265</v>
      </c>
      <c r="AU9" s="483">
        <v>265</v>
      </c>
      <c r="AV9" s="483">
        <v>265</v>
      </c>
      <c r="AW9" s="483">
        <v>267</v>
      </c>
      <c r="AX9" s="483">
        <v>290</v>
      </c>
      <c r="AY9" s="483">
        <v>330</v>
      </c>
      <c r="AZ9" s="483">
        <v>360</v>
      </c>
      <c r="BA9" s="483">
        <v>410</v>
      </c>
      <c r="BB9" s="483">
        <v>500</v>
      </c>
      <c r="BC9" s="483">
        <v>525</v>
      </c>
      <c r="BD9" s="483">
        <v>525</v>
      </c>
      <c r="BE9" s="483">
        <v>495</v>
      </c>
      <c r="BF9" s="483">
        <v>530</v>
      </c>
      <c r="BG9" s="483">
        <v>550</v>
      </c>
      <c r="BH9" s="483">
        <v>585</v>
      </c>
      <c r="BI9" s="483">
        <v>585</v>
      </c>
      <c r="BJ9" s="483">
        <v>525</v>
      </c>
      <c r="BK9" s="483">
        <v>540</v>
      </c>
      <c r="BL9" s="483">
        <v>530</v>
      </c>
      <c r="BM9" s="483">
        <v>543</v>
      </c>
      <c r="BN9" s="483">
        <v>567.5</v>
      </c>
      <c r="BO9" s="483">
        <v>510</v>
      </c>
      <c r="BP9" s="483">
        <v>480</v>
      </c>
      <c r="BQ9" s="483">
        <v>390</v>
      </c>
      <c r="BR9" s="483">
        <v>340</v>
      </c>
      <c r="BS9" s="483">
        <v>348.33333333333331</v>
      </c>
      <c r="BT9" s="483">
        <v>393</v>
      </c>
      <c r="BU9" s="483">
        <v>403</v>
      </c>
      <c r="BV9" s="483">
        <v>402.5</v>
      </c>
      <c r="BW9" s="483">
        <v>355</v>
      </c>
      <c r="BX9" s="483">
        <v>387.5</v>
      </c>
      <c r="BY9" s="483">
        <v>387.5</v>
      </c>
      <c r="BZ9" s="483">
        <v>449</v>
      </c>
      <c r="CA9" s="483">
        <v>478.3333333333</v>
      </c>
      <c r="CB9" s="483">
        <v>505</v>
      </c>
      <c r="CC9" s="483">
        <v>559</v>
      </c>
      <c r="CD9" s="483">
        <v>540</v>
      </c>
      <c r="CE9" s="483">
        <v>495</v>
      </c>
      <c r="CF9" s="483">
        <v>472</v>
      </c>
      <c r="CG9" s="483">
        <v>476.875</v>
      </c>
      <c r="CH9" s="483">
        <v>470</v>
      </c>
      <c r="CI9" s="483">
        <v>470</v>
      </c>
      <c r="CJ9" s="483">
        <v>470</v>
      </c>
      <c r="CK9" s="483">
        <v>481.25</v>
      </c>
      <c r="CL9" s="483">
        <v>560</v>
      </c>
      <c r="CM9" s="483">
        <v>561.66666666670005</v>
      </c>
      <c r="CN9" s="483">
        <v>590.625</v>
      </c>
      <c r="CO9" s="483">
        <v>572</v>
      </c>
      <c r="CP9" s="483">
        <v>526.25</v>
      </c>
      <c r="CQ9" s="483">
        <v>535.5</v>
      </c>
      <c r="CR9" s="483">
        <v>556</v>
      </c>
      <c r="CS9" s="483">
        <v>565.25</v>
      </c>
      <c r="CT9" s="483">
        <v>583</v>
      </c>
      <c r="CU9" s="483">
        <v>635</v>
      </c>
      <c r="CV9" s="483">
        <v>677</v>
      </c>
      <c r="CW9" s="483">
        <v>720.625</v>
      </c>
      <c r="CX9" s="483">
        <v>837.5</v>
      </c>
      <c r="CY9" s="483">
        <v>891.875</v>
      </c>
      <c r="CZ9" s="483">
        <v>979</v>
      </c>
      <c r="DA9" s="483">
        <v>1002.5</v>
      </c>
      <c r="DB9" s="483">
        <v>1028.75</v>
      </c>
      <c r="DC9" s="483">
        <v>971</v>
      </c>
      <c r="DD9" s="483">
        <v>837.5</v>
      </c>
      <c r="DE9" s="375">
        <v>671</v>
      </c>
      <c r="DF9" s="375">
        <v>520</v>
      </c>
      <c r="DG9" s="375">
        <v>508.3333333333</v>
      </c>
      <c r="DH9" s="375">
        <v>569</v>
      </c>
      <c r="DI9" s="375">
        <v>542.5</v>
      </c>
      <c r="DJ9" s="375">
        <v>498.75</v>
      </c>
      <c r="DK9" s="375">
        <v>460</v>
      </c>
      <c r="DL9" s="375">
        <v>483</v>
      </c>
      <c r="DM9" s="375">
        <v>490</v>
      </c>
      <c r="DN9" s="375">
        <v>535</v>
      </c>
      <c r="DO9" s="375">
        <v>575</v>
      </c>
      <c r="DP9" s="375">
        <v>523.75</v>
      </c>
      <c r="DQ9" s="375">
        <v>474</v>
      </c>
      <c r="DR9" s="375">
        <v>496.25</v>
      </c>
      <c r="DS9" s="375">
        <v>517.5</v>
      </c>
      <c r="DT9" s="375">
        <v>550</v>
      </c>
      <c r="DU9" s="375">
        <v>545</v>
      </c>
      <c r="DV9" s="375">
        <v>616.875</v>
      </c>
      <c r="DW9" s="375">
        <v>696.875</v>
      </c>
      <c r="DX9" s="375">
        <v>669.375</v>
      </c>
      <c r="DY9" s="375">
        <v>610.625</v>
      </c>
      <c r="DZ9" s="375">
        <v>608</v>
      </c>
      <c r="EA9" s="375">
        <v>632.5</v>
      </c>
      <c r="EB9" s="375">
        <v>625</v>
      </c>
      <c r="EC9" s="375">
        <v>595.5</v>
      </c>
      <c r="ED9" s="375">
        <v>615.625</v>
      </c>
      <c r="EE9" s="375">
        <v>622.5</v>
      </c>
      <c r="EF9" s="375">
        <v>685</v>
      </c>
      <c r="EG9" s="375">
        <v>766.66666666670005</v>
      </c>
      <c r="EH9" s="375">
        <v>713.125</v>
      </c>
      <c r="EI9" s="375">
        <v>712.5</v>
      </c>
      <c r="EJ9" s="375">
        <v>702.5</v>
      </c>
      <c r="EK9" s="375">
        <v>692.5</v>
      </c>
      <c r="EL9" s="375">
        <v>688.5</v>
      </c>
      <c r="EM9" s="375">
        <v>704.375</v>
      </c>
      <c r="EN9" s="375">
        <v>704</v>
      </c>
      <c r="EO9" s="375">
        <v>651.25</v>
      </c>
      <c r="EP9" s="375">
        <v>605.625</v>
      </c>
      <c r="EQ9" s="375">
        <v>610</v>
      </c>
      <c r="ER9" s="375">
        <v>615</v>
      </c>
      <c r="ES9" s="375">
        <v>636.25</v>
      </c>
      <c r="ET9" s="375">
        <v>647.5</v>
      </c>
      <c r="EU9" s="375">
        <v>645.83000000000004</v>
      </c>
      <c r="EV9" s="375">
        <v>627.5</v>
      </c>
      <c r="EW9" s="375">
        <v>604</v>
      </c>
      <c r="EX9" s="375">
        <v>573.13</v>
      </c>
      <c r="EY9" s="375">
        <v>533.5</v>
      </c>
      <c r="EZ9" s="375">
        <v>510.63</v>
      </c>
      <c r="FA9" s="375">
        <v>532.5</v>
      </c>
      <c r="FB9" s="375">
        <v>540</v>
      </c>
      <c r="FC9" s="375">
        <v>546.88</v>
      </c>
      <c r="FD9" s="375">
        <v>586.88</v>
      </c>
      <c r="FE9" s="375">
        <v>610</v>
      </c>
      <c r="FF9" s="375">
        <v>593.5</v>
      </c>
      <c r="FG9" s="375">
        <v>551.88</v>
      </c>
      <c r="FH9" s="375">
        <v>523</v>
      </c>
      <c r="FI9" s="375">
        <v>501.88</v>
      </c>
      <c r="FJ9" s="375">
        <v>512.5</v>
      </c>
      <c r="FK9" s="375">
        <v>531</v>
      </c>
      <c r="FL9" s="375">
        <v>540.83000000000004</v>
      </c>
      <c r="FM9" s="375">
        <v>520.83000000000004</v>
      </c>
      <c r="FN9" s="375">
        <v>520.5</v>
      </c>
      <c r="FO9" s="375">
        <v>524.38</v>
      </c>
      <c r="FP9" s="375">
        <v>529</v>
      </c>
      <c r="FQ9" s="375">
        <v>527.5</v>
      </c>
      <c r="FR9" s="526">
        <v>518.75</v>
      </c>
      <c r="FS9" s="374">
        <f>AVERAGE('Input Sheet (Monthly)'!FS9:GD9)</f>
        <v>468.6541666666667</v>
      </c>
      <c r="FT9" s="375">
        <f>AVERAGE('Input Sheet (Monthly)'!GE9:GP9)</f>
        <v>305.66708333333332</v>
      </c>
      <c r="FU9" s="375">
        <f>AVERAGE('Input Sheet (Monthly)'!GQ9:HB9)</f>
        <v>424.23541666666659</v>
      </c>
      <c r="FV9" s="375">
        <f>AVERAGE('Input Sheet (Monthly)'!HC9:HN9)</f>
        <v>526.68006336405517</v>
      </c>
      <c r="FW9" s="375">
        <f>AVERAGE('Input Sheet (Monthly)'!HO9:HZ9)</f>
        <v>545.51134152585769</v>
      </c>
      <c r="FX9" s="375">
        <f>AVERAGE('Input Sheet (Monthly)'!IA9:IL9)</f>
        <v>478.31123446446026</v>
      </c>
      <c r="FY9" s="375">
        <f>AVERAGE('Input Sheet (Monthly)'!IM9:IX9)</f>
        <v>540.25948067632862</v>
      </c>
      <c r="FZ9" s="375">
        <f>AVERAGE('Input Sheet (Monthly)'!IY9:JJ9)</f>
        <v>861.96204644791612</v>
      </c>
      <c r="GA9" s="375">
        <f>AVERAGE('Input Sheet (Monthly)'!JK9:JV9)</f>
        <v>642.48186758893291</v>
      </c>
      <c r="GB9" s="376">
        <f>AVERAGE('Input Sheet (Monthly)'!JW9:KH9)</f>
        <v>552.53170161900141</v>
      </c>
      <c r="GE9" s="468"/>
    </row>
    <row r="10" spans="1:187" s="481" customFormat="1">
      <c r="A10" s="546" t="s">
        <v>252</v>
      </c>
      <c r="B10" s="533" t="s">
        <v>251</v>
      </c>
      <c r="C10" s="547" t="s">
        <v>2</v>
      </c>
      <c r="D10" s="548"/>
      <c r="E10" s="549"/>
      <c r="F10" s="549"/>
      <c r="G10" s="549"/>
      <c r="H10" s="549"/>
      <c r="I10" s="549"/>
      <c r="J10" s="549"/>
      <c r="K10" s="549"/>
      <c r="L10" s="549"/>
      <c r="M10" s="549"/>
      <c r="N10" s="549"/>
      <c r="O10" s="549"/>
      <c r="P10" s="549"/>
      <c r="Q10" s="549"/>
      <c r="R10" s="549"/>
      <c r="S10" s="549"/>
      <c r="T10" s="549"/>
      <c r="U10" s="549"/>
      <c r="V10" s="549"/>
      <c r="W10" s="549"/>
      <c r="X10" s="549"/>
      <c r="Y10" s="549"/>
      <c r="Z10" s="549"/>
      <c r="AA10" s="549"/>
      <c r="AB10" s="549"/>
      <c r="AC10" s="549"/>
      <c r="AD10" s="549"/>
      <c r="AE10" s="549"/>
      <c r="AF10" s="549"/>
      <c r="AG10" s="549"/>
      <c r="AH10" s="549"/>
      <c r="AI10" s="549"/>
      <c r="AJ10" s="549"/>
      <c r="AK10" s="549"/>
      <c r="AL10" s="549"/>
      <c r="AM10" s="549"/>
      <c r="AN10" s="549"/>
      <c r="AO10" s="549"/>
      <c r="AP10" s="549"/>
      <c r="AQ10" s="549"/>
      <c r="AR10" s="549"/>
      <c r="AS10" s="549"/>
      <c r="AT10" s="549"/>
      <c r="AU10" s="549"/>
      <c r="AV10" s="549"/>
      <c r="AW10" s="549"/>
      <c r="AX10" s="549"/>
      <c r="AY10" s="549"/>
      <c r="AZ10" s="549"/>
      <c r="BA10" s="549"/>
      <c r="BB10" s="549"/>
      <c r="BC10" s="549"/>
      <c r="BD10" s="549"/>
      <c r="BE10" s="549"/>
      <c r="BF10" s="549"/>
      <c r="BG10" s="549"/>
      <c r="BH10" s="549"/>
      <c r="BI10" s="549"/>
      <c r="BJ10" s="549"/>
      <c r="BK10" s="549"/>
      <c r="BL10" s="549"/>
      <c r="BM10" s="549"/>
      <c r="BN10" s="549"/>
      <c r="BO10" s="549"/>
      <c r="BP10" s="549"/>
      <c r="BQ10" s="549"/>
      <c r="BR10" s="549"/>
      <c r="BS10" s="549"/>
      <c r="BT10" s="549"/>
      <c r="BU10" s="549"/>
      <c r="BV10" s="549"/>
      <c r="BW10" s="549"/>
      <c r="BX10" s="549"/>
      <c r="BY10" s="549"/>
      <c r="BZ10" s="549"/>
      <c r="CA10" s="549"/>
      <c r="CB10" s="549"/>
      <c r="CC10" s="549"/>
      <c r="CD10" s="549"/>
      <c r="CE10" s="549"/>
      <c r="CF10" s="549"/>
      <c r="CG10" s="549"/>
      <c r="CH10" s="549"/>
      <c r="CI10" s="549"/>
      <c r="CJ10" s="549"/>
      <c r="CK10" s="549"/>
      <c r="CL10" s="549"/>
      <c r="CM10" s="549"/>
      <c r="CN10" s="549"/>
      <c r="CO10" s="549"/>
      <c r="CP10" s="549"/>
      <c r="CQ10" s="549"/>
      <c r="CR10" s="549"/>
      <c r="CS10" s="549"/>
      <c r="CT10" s="549"/>
      <c r="CU10" s="549"/>
      <c r="CV10" s="549"/>
      <c r="CW10" s="549"/>
      <c r="CX10" s="549"/>
      <c r="CY10" s="549"/>
      <c r="CZ10" s="549"/>
      <c r="DA10" s="549"/>
      <c r="DB10" s="549"/>
      <c r="DC10" s="549"/>
      <c r="DD10" s="549"/>
      <c r="DE10" s="540"/>
      <c r="DF10" s="540"/>
      <c r="DG10" s="540"/>
      <c r="DH10" s="540"/>
      <c r="DI10" s="540"/>
      <c r="DJ10" s="540"/>
      <c r="DK10" s="540"/>
      <c r="DL10" s="540"/>
      <c r="DM10" s="540"/>
      <c r="DN10" s="540"/>
      <c r="DO10" s="540"/>
      <c r="DP10" s="540"/>
      <c r="DQ10" s="540"/>
      <c r="DR10" s="540"/>
      <c r="DS10" s="540"/>
      <c r="DT10" s="540"/>
      <c r="DU10" s="540"/>
      <c r="DV10" s="540"/>
      <c r="DW10" s="540"/>
      <c r="DX10" s="540"/>
      <c r="DY10" s="540"/>
      <c r="DZ10" s="540"/>
      <c r="EA10" s="540"/>
      <c r="EB10" s="540"/>
      <c r="EC10" s="540"/>
      <c r="ED10" s="540"/>
      <c r="EE10" s="540"/>
      <c r="EF10" s="540"/>
      <c r="EG10" s="540"/>
      <c r="EH10" s="540"/>
      <c r="EI10" s="540"/>
      <c r="EJ10" s="540"/>
      <c r="EK10" s="540"/>
      <c r="EL10" s="540"/>
      <c r="EM10" s="540"/>
      <c r="EN10" s="540"/>
      <c r="EO10" s="540"/>
      <c r="EP10" s="540"/>
      <c r="EQ10" s="540"/>
      <c r="ER10" s="540"/>
      <c r="ES10" s="540"/>
      <c r="ET10" s="540"/>
      <c r="EU10" s="540"/>
      <c r="EV10" s="540"/>
      <c r="EW10" s="540"/>
      <c r="EX10" s="540"/>
      <c r="EY10" s="540"/>
      <c r="EZ10" s="540"/>
      <c r="FA10" s="540"/>
      <c r="FB10" s="540"/>
      <c r="FC10" s="540"/>
      <c r="FD10" s="540"/>
      <c r="FE10" s="540"/>
      <c r="FF10" s="540"/>
      <c r="FG10" s="540"/>
      <c r="FH10" s="540"/>
      <c r="FI10" s="540"/>
      <c r="FJ10" s="540"/>
      <c r="FK10" s="540"/>
      <c r="FL10" s="540"/>
      <c r="FM10" s="540"/>
      <c r="FN10" s="540"/>
      <c r="FO10" s="540"/>
      <c r="FP10" s="540"/>
      <c r="FQ10" s="540"/>
      <c r="FR10" s="550">
        <f t="shared" ref="FR10:FV10" si="15">FR11-FR9</f>
        <v>26.25</v>
      </c>
      <c r="FS10" s="551">
        <f t="shared" si="15"/>
        <v>35.929166666666617</v>
      </c>
      <c r="FT10" s="540">
        <f t="shared" si="15"/>
        <v>28.10034722222224</v>
      </c>
      <c r="FU10" s="540">
        <f t="shared" si="15"/>
        <v>44.087500000000091</v>
      </c>
      <c r="FV10" s="540">
        <f t="shared" si="15"/>
        <v>29.615769969278176</v>
      </c>
      <c r="FW10" s="540">
        <f t="shared" ref="FW10:GB10" si="16">FW11-FW9</f>
        <v>29.228241807475683</v>
      </c>
      <c r="FX10" s="540">
        <f t="shared" si="16"/>
        <v>31.815848868873047</v>
      </c>
      <c r="FY10" s="540">
        <f t="shared" si="16"/>
        <v>28.465519323671401</v>
      </c>
      <c r="FZ10" s="540">
        <f t="shared" si="16"/>
        <v>72.683786885417248</v>
      </c>
      <c r="GA10" s="540">
        <f t="shared" si="16"/>
        <v>52.393132411067086</v>
      </c>
      <c r="GB10" s="595">
        <f t="shared" si="16"/>
        <v>54.439131714331893</v>
      </c>
      <c r="GE10" s="468"/>
    </row>
    <row r="11" spans="1:187" s="487" customFormat="1">
      <c r="A11" s="519" t="s">
        <v>254</v>
      </c>
      <c r="B11" s="522" t="s">
        <v>248</v>
      </c>
      <c r="C11" s="522" t="s">
        <v>2</v>
      </c>
      <c r="D11" s="524"/>
      <c r="E11" s="483"/>
      <c r="F11" s="483"/>
      <c r="G11" s="483"/>
      <c r="H11" s="483"/>
      <c r="I11" s="483"/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483"/>
      <c r="AI11" s="483"/>
      <c r="AJ11" s="483"/>
      <c r="AK11" s="483"/>
      <c r="AL11" s="483"/>
      <c r="AM11" s="483"/>
      <c r="AN11" s="483"/>
      <c r="AO11" s="483"/>
      <c r="AP11" s="483"/>
      <c r="AQ11" s="483"/>
      <c r="AR11" s="483"/>
      <c r="AS11" s="483"/>
      <c r="AT11" s="483"/>
      <c r="AU11" s="483"/>
      <c r="AV11" s="483"/>
      <c r="AW11" s="483"/>
      <c r="AX11" s="483"/>
      <c r="AY11" s="483"/>
      <c r="AZ11" s="483"/>
      <c r="BA11" s="483"/>
      <c r="BB11" s="483"/>
      <c r="BC11" s="483"/>
      <c r="BD11" s="483"/>
      <c r="BE11" s="483"/>
      <c r="BF11" s="483"/>
      <c r="BG11" s="483"/>
      <c r="BH11" s="483"/>
      <c r="BI11" s="483"/>
      <c r="BJ11" s="483"/>
      <c r="BK11" s="483"/>
      <c r="BL11" s="483"/>
      <c r="BM11" s="483"/>
      <c r="BN11" s="483"/>
      <c r="BO11" s="483"/>
      <c r="BP11" s="483"/>
      <c r="BQ11" s="483"/>
      <c r="BR11" s="483"/>
      <c r="BS11" s="483"/>
      <c r="BT11" s="483"/>
      <c r="BU11" s="483"/>
      <c r="BV11" s="483"/>
      <c r="BW11" s="483"/>
      <c r="BX11" s="483"/>
      <c r="BY11" s="483"/>
      <c r="BZ11" s="483"/>
      <c r="CA11" s="483"/>
      <c r="CB11" s="483"/>
      <c r="CC11" s="483"/>
      <c r="CD11" s="483"/>
      <c r="CE11" s="483"/>
      <c r="CF11" s="483"/>
      <c r="CG11" s="483"/>
      <c r="CH11" s="483"/>
      <c r="CI11" s="483"/>
      <c r="CJ11" s="484"/>
      <c r="CK11" s="484"/>
      <c r="CL11" s="484"/>
      <c r="CM11" s="484"/>
      <c r="CN11" s="484"/>
      <c r="CO11" s="484"/>
      <c r="CP11" s="484"/>
      <c r="CQ11" s="484"/>
      <c r="CR11" s="484"/>
      <c r="CS11" s="484"/>
      <c r="CT11" s="484"/>
      <c r="CU11" s="484"/>
      <c r="CV11" s="484"/>
      <c r="CW11" s="484"/>
      <c r="CX11" s="484"/>
      <c r="CY11" s="484"/>
      <c r="CZ11" s="484"/>
      <c r="DA11" s="484"/>
      <c r="DB11" s="484"/>
      <c r="DC11" s="484"/>
      <c r="DD11" s="484"/>
      <c r="DE11" s="484"/>
      <c r="DF11" s="484"/>
      <c r="DG11" s="484"/>
      <c r="DH11" s="484"/>
      <c r="DI11" s="484"/>
      <c r="DJ11" s="484"/>
      <c r="DK11" s="484"/>
      <c r="DL11" s="484"/>
      <c r="DM11" s="484"/>
      <c r="DN11" s="484"/>
      <c r="DO11" s="484"/>
      <c r="DP11" s="484"/>
      <c r="DQ11" s="484"/>
      <c r="DR11" s="484"/>
      <c r="DS11" s="484"/>
      <c r="DT11" s="484"/>
      <c r="DU11" s="484"/>
      <c r="DV11" s="484"/>
      <c r="DW11" s="484"/>
      <c r="DX11" s="484"/>
      <c r="DY11" s="484"/>
      <c r="DZ11" s="484"/>
      <c r="EA11" s="484"/>
      <c r="EB11" s="484"/>
      <c r="EC11" s="484"/>
      <c r="ED11" s="484"/>
      <c r="EE11" s="484"/>
      <c r="EF11" s="484"/>
      <c r="EG11" s="484"/>
      <c r="EH11" s="484"/>
      <c r="EI11" s="484"/>
      <c r="EJ11" s="484"/>
      <c r="EK11" s="484"/>
      <c r="EL11" s="484"/>
      <c r="EM11" s="484"/>
      <c r="EN11" s="484"/>
      <c r="EO11" s="484"/>
      <c r="EP11" s="484"/>
      <c r="EQ11" s="484"/>
      <c r="ER11" s="484"/>
      <c r="ES11" s="484"/>
      <c r="ET11" s="484"/>
      <c r="EU11" s="484"/>
      <c r="EV11" s="484"/>
      <c r="EW11" s="484"/>
      <c r="EX11" s="484"/>
      <c r="EY11" s="484"/>
      <c r="EZ11" s="484"/>
      <c r="FA11" s="484"/>
      <c r="FB11" s="484"/>
      <c r="FC11" s="484"/>
      <c r="FD11" s="484"/>
      <c r="FE11" s="484"/>
      <c r="FF11" s="484"/>
      <c r="FG11" s="484"/>
      <c r="FH11" s="484"/>
      <c r="FI11" s="484"/>
      <c r="FJ11" s="484"/>
      <c r="FK11" s="484"/>
      <c r="FL11" s="484"/>
      <c r="FM11" s="484"/>
      <c r="FN11" s="484"/>
      <c r="FO11" s="484"/>
      <c r="FP11" s="484"/>
      <c r="FQ11" s="484"/>
      <c r="FR11" s="589">
        <v>545</v>
      </c>
      <c r="FS11" s="374">
        <f>AVERAGE('Input Sheet (Monthly)'!FS11:GD11)</f>
        <v>504.58333333333331</v>
      </c>
      <c r="FT11" s="375">
        <f>AVERAGE('Input Sheet (Monthly)'!GE11:GP11)</f>
        <v>333.76743055555556</v>
      </c>
      <c r="FU11" s="375">
        <f>AVERAGE('Input Sheet (Monthly)'!GQ11:HB11)</f>
        <v>468.32291666666669</v>
      </c>
      <c r="FV11" s="375">
        <f>AVERAGE('Input Sheet (Monthly)'!HC11:HN11)</f>
        <v>556.29583333333335</v>
      </c>
      <c r="FW11" s="375">
        <f>AVERAGE('Input Sheet (Monthly)'!HO11:HZ11)</f>
        <v>574.73958333333337</v>
      </c>
      <c r="FX11" s="375">
        <f>AVERAGE('Input Sheet (Monthly)'!IA11:IL11)</f>
        <v>510.1270833333333</v>
      </c>
      <c r="FY11" s="375">
        <f>AVERAGE('Input Sheet (Monthly)'!IM11:IX11)</f>
        <v>568.72500000000002</v>
      </c>
      <c r="FZ11" s="375">
        <f>AVERAGE('Input Sheet (Monthly)'!IY11:JJ11)</f>
        <v>934.64583333333337</v>
      </c>
      <c r="GA11" s="375">
        <f>AVERAGE('Input Sheet (Monthly)'!JK11:JV11)</f>
        <v>694.875</v>
      </c>
      <c r="GB11" s="376">
        <f>AVERAGE('Input Sheet (Monthly)'!JW11:KH11)</f>
        <v>606.9708333333333</v>
      </c>
    </row>
    <row r="12" spans="1:187" s="487" customFormat="1" ht="13" thickBot="1">
      <c r="A12" s="520" t="s">
        <v>4</v>
      </c>
      <c r="B12" s="523" t="s">
        <v>171</v>
      </c>
      <c r="C12" s="523" t="s">
        <v>5</v>
      </c>
      <c r="D12" s="525">
        <v>43.55</v>
      </c>
      <c r="E12" s="518">
        <v>43.61</v>
      </c>
      <c r="F12" s="518">
        <v>43.59</v>
      </c>
      <c r="G12" s="518">
        <v>43.64</v>
      </c>
      <c r="H12" s="518">
        <v>43.99</v>
      </c>
      <c r="I12" s="518">
        <v>44.69</v>
      </c>
      <c r="J12" s="518">
        <v>44.78</v>
      </c>
      <c r="K12" s="518">
        <v>45.69</v>
      </c>
      <c r="L12" s="518">
        <v>45.89</v>
      </c>
      <c r="M12" s="518">
        <v>46.35</v>
      </c>
      <c r="N12" s="518">
        <v>46.78</v>
      </c>
      <c r="O12" s="518">
        <v>46.75</v>
      </c>
      <c r="P12" s="518">
        <v>46.55</v>
      </c>
      <c r="Q12" s="518">
        <v>46.52</v>
      </c>
      <c r="R12" s="518">
        <v>46.62</v>
      </c>
      <c r="S12" s="518">
        <v>46.79</v>
      </c>
      <c r="T12" s="518">
        <v>46.92</v>
      </c>
      <c r="U12" s="518">
        <v>47</v>
      </c>
      <c r="V12" s="518">
        <v>47.14</v>
      </c>
      <c r="W12" s="518">
        <v>47.13</v>
      </c>
      <c r="X12" s="518">
        <v>47.65</v>
      </c>
      <c r="Y12" s="518">
        <v>48.02</v>
      </c>
      <c r="Z12" s="518">
        <v>48</v>
      </c>
      <c r="AA12" s="518">
        <v>47.92</v>
      </c>
      <c r="AB12" s="518">
        <v>48.32</v>
      </c>
      <c r="AC12" s="518">
        <v>48.69</v>
      </c>
      <c r="AD12" s="518">
        <v>48.74</v>
      </c>
      <c r="AE12" s="518">
        <v>48.92</v>
      </c>
      <c r="AF12" s="518">
        <v>49</v>
      </c>
      <c r="AG12" s="518">
        <v>48.97</v>
      </c>
      <c r="AH12" s="518">
        <v>48.76</v>
      </c>
      <c r="AI12" s="518">
        <v>48.59</v>
      </c>
      <c r="AJ12" s="518">
        <v>48.44</v>
      </c>
      <c r="AK12" s="518">
        <v>48.37</v>
      </c>
      <c r="AL12" s="518">
        <v>48.26</v>
      </c>
      <c r="AM12" s="518">
        <v>48.14</v>
      </c>
      <c r="AN12" s="518">
        <v>47.93</v>
      </c>
      <c r="AO12" s="518">
        <v>47.74</v>
      </c>
      <c r="AP12" s="518">
        <v>47.64</v>
      </c>
      <c r="AQ12" s="518">
        <v>47.38</v>
      </c>
      <c r="AR12" s="518">
        <v>47.08</v>
      </c>
      <c r="AS12" s="518">
        <v>46.71</v>
      </c>
      <c r="AT12" s="518">
        <v>46.23</v>
      </c>
      <c r="AU12" s="518">
        <v>45.94</v>
      </c>
      <c r="AV12" s="518">
        <v>45.85</v>
      </c>
      <c r="AW12" s="518">
        <v>45.39</v>
      </c>
      <c r="AX12" s="518">
        <v>45.52</v>
      </c>
      <c r="AY12" s="518">
        <v>45.59</v>
      </c>
      <c r="AZ12" s="518">
        <v>45.46</v>
      </c>
      <c r="BA12" s="518">
        <v>45.27</v>
      </c>
      <c r="BB12" s="518">
        <v>45.01</v>
      </c>
      <c r="BC12" s="518">
        <v>43.93</v>
      </c>
      <c r="BD12" s="518">
        <v>45.26</v>
      </c>
      <c r="BE12" s="518">
        <v>45.52</v>
      </c>
      <c r="BF12" s="518">
        <v>46.04</v>
      </c>
      <c r="BG12" s="518">
        <v>46.34</v>
      </c>
      <c r="BH12" s="518">
        <v>46.1</v>
      </c>
      <c r="BI12" s="518">
        <v>45.78</v>
      </c>
      <c r="BJ12" s="518">
        <v>45.13</v>
      </c>
      <c r="BK12" s="518">
        <v>43.98</v>
      </c>
      <c r="BL12" s="518">
        <v>43.76</v>
      </c>
      <c r="BM12" s="518">
        <v>43.68</v>
      </c>
      <c r="BN12" s="518">
        <v>43.69</v>
      </c>
      <c r="BO12" s="518">
        <v>43.74</v>
      </c>
      <c r="BP12" s="518">
        <v>43.49</v>
      </c>
      <c r="BQ12" s="518">
        <v>43.59</v>
      </c>
      <c r="BR12" s="518">
        <v>43.54</v>
      </c>
      <c r="BS12" s="518">
        <v>43.63</v>
      </c>
      <c r="BT12" s="518">
        <v>43.92</v>
      </c>
      <c r="BU12" s="518">
        <v>44.82</v>
      </c>
      <c r="BV12" s="518">
        <v>45.73</v>
      </c>
      <c r="BW12" s="518">
        <v>45.65</v>
      </c>
      <c r="BX12" s="518">
        <v>44.4</v>
      </c>
      <c r="BY12" s="518">
        <v>44.33</v>
      </c>
      <c r="BZ12" s="518">
        <v>44.48</v>
      </c>
      <c r="CA12" s="518">
        <v>44.89</v>
      </c>
      <c r="CB12" s="518">
        <v>45.41</v>
      </c>
      <c r="CC12" s="518">
        <v>46.06</v>
      </c>
      <c r="CD12" s="518">
        <v>46.46</v>
      </c>
      <c r="CE12" s="518">
        <v>46.54</v>
      </c>
      <c r="CF12" s="518">
        <v>46.12</v>
      </c>
      <c r="CG12" s="518">
        <v>45.47</v>
      </c>
      <c r="CH12" s="518">
        <v>44.85</v>
      </c>
      <c r="CI12" s="518">
        <v>44.63</v>
      </c>
      <c r="CJ12" s="518">
        <v>44.33</v>
      </c>
      <c r="CK12" s="518">
        <v>44.16</v>
      </c>
      <c r="CL12" s="518">
        <v>44.03</v>
      </c>
      <c r="CM12" s="518">
        <v>42.15</v>
      </c>
      <c r="CN12" s="518">
        <v>40.78</v>
      </c>
      <c r="CO12" s="518">
        <v>40.770000000000003</v>
      </c>
      <c r="CP12" s="518">
        <v>40.42</v>
      </c>
      <c r="CQ12" s="518">
        <v>40.82</v>
      </c>
      <c r="CR12" s="518">
        <v>40.340000000000003</v>
      </c>
      <c r="CS12" s="518">
        <v>39.51</v>
      </c>
      <c r="CT12" s="518">
        <v>39.44</v>
      </c>
      <c r="CU12" s="518">
        <v>39.44</v>
      </c>
      <c r="CV12" s="518">
        <v>39.369999999999997</v>
      </c>
      <c r="CW12" s="518">
        <v>39.729999999999997</v>
      </c>
      <c r="CX12" s="518">
        <v>40.36</v>
      </c>
      <c r="CY12" s="518">
        <v>40.020000000000003</v>
      </c>
      <c r="CZ12" s="518">
        <v>42.13</v>
      </c>
      <c r="DA12" s="518">
        <v>42.82</v>
      </c>
      <c r="DB12" s="518">
        <v>42.84</v>
      </c>
      <c r="DC12" s="518">
        <v>42.94</v>
      </c>
      <c r="DD12" s="518">
        <v>45.56</v>
      </c>
      <c r="DE12" s="518">
        <v>48.66</v>
      </c>
      <c r="DF12" s="518">
        <v>49</v>
      </c>
      <c r="DG12" s="518">
        <v>48.64</v>
      </c>
      <c r="DH12" s="518">
        <v>48.83</v>
      </c>
      <c r="DI12" s="518">
        <v>49.26</v>
      </c>
      <c r="DJ12" s="518">
        <v>51.23</v>
      </c>
      <c r="DK12" s="518">
        <v>50.06</v>
      </c>
      <c r="DL12" s="518">
        <v>48.53</v>
      </c>
      <c r="DM12" s="518">
        <v>47.77</v>
      </c>
      <c r="DN12" s="518">
        <v>48.48</v>
      </c>
      <c r="DO12" s="518">
        <v>48.34</v>
      </c>
      <c r="DP12" s="518">
        <v>48.44</v>
      </c>
      <c r="DQ12" s="518">
        <v>46.72</v>
      </c>
      <c r="DR12" s="518">
        <v>46.57</v>
      </c>
      <c r="DS12" s="518">
        <v>46.63</v>
      </c>
      <c r="DT12" s="518">
        <v>45.96</v>
      </c>
      <c r="DU12" s="518">
        <v>46.33</v>
      </c>
      <c r="DV12" s="518">
        <v>45.5</v>
      </c>
      <c r="DW12" s="518">
        <v>44.5</v>
      </c>
      <c r="DX12" s="518">
        <v>45.8</v>
      </c>
      <c r="DY12" s="518">
        <v>46.56</v>
      </c>
      <c r="DZ12" s="518">
        <v>46.84</v>
      </c>
      <c r="EA12" s="518">
        <v>46.57</v>
      </c>
      <c r="EB12" s="518">
        <v>46.01</v>
      </c>
      <c r="EC12" s="518">
        <v>44.41</v>
      </c>
      <c r="ED12" s="518">
        <v>45.02</v>
      </c>
      <c r="EE12" s="518">
        <v>45.16</v>
      </c>
      <c r="EF12" s="518">
        <v>45.4</v>
      </c>
      <c r="EG12" s="518">
        <v>45.44</v>
      </c>
      <c r="EH12" s="518">
        <v>44.99</v>
      </c>
      <c r="EI12" s="518">
        <v>44.37</v>
      </c>
      <c r="EJ12" s="518">
        <v>44.9</v>
      </c>
      <c r="EK12" s="518">
        <v>44.85</v>
      </c>
      <c r="EL12" s="518">
        <v>44.42</v>
      </c>
      <c r="EM12" s="518">
        <v>45.28</v>
      </c>
      <c r="EN12" s="518">
        <v>47.64</v>
      </c>
      <c r="EO12" s="518">
        <v>49.26</v>
      </c>
      <c r="EP12" s="518">
        <v>50.84</v>
      </c>
      <c r="EQ12" s="518">
        <v>52.67</v>
      </c>
      <c r="ER12" s="518">
        <v>51.35</v>
      </c>
      <c r="ES12" s="518">
        <v>49.16</v>
      </c>
      <c r="ET12" s="518">
        <v>50.32</v>
      </c>
      <c r="EU12" s="518">
        <v>51.8</v>
      </c>
      <c r="EV12" s="518">
        <v>54.47</v>
      </c>
      <c r="EW12" s="518">
        <v>56.03</v>
      </c>
      <c r="EX12" s="518">
        <v>55.5</v>
      </c>
      <c r="EY12" s="518">
        <v>55.56</v>
      </c>
      <c r="EZ12" s="518">
        <v>54.61</v>
      </c>
      <c r="FA12" s="518">
        <v>53.02</v>
      </c>
      <c r="FB12" s="518">
        <v>54.78</v>
      </c>
      <c r="FC12" s="518">
        <v>54.65</v>
      </c>
      <c r="FD12" s="518">
        <v>54.32</v>
      </c>
      <c r="FE12" s="518">
        <v>53.77</v>
      </c>
      <c r="FF12" s="518">
        <v>54.4</v>
      </c>
      <c r="FG12" s="518">
        <v>54.38</v>
      </c>
      <c r="FH12" s="518">
        <v>55.01</v>
      </c>
      <c r="FI12" s="518">
        <v>58.4</v>
      </c>
      <c r="FJ12" s="518">
        <v>59.78</v>
      </c>
      <c r="FK12" s="518">
        <v>63.21</v>
      </c>
      <c r="FL12" s="518">
        <v>63.75</v>
      </c>
      <c r="FM12" s="518">
        <v>61.62</v>
      </c>
      <c r="FN12" s="518">
        <v>62.63</v>
      </c>
      <c r="FO12" s="518">
        <v>61.91</v>
      </c>
      <c r="FP12" s="518">
        <v>62.08</v>
      </c>
      <c r="FQ12" s="518">
        <v>62.25</v>
      </c>
      <c r="FR12" s="528">
        <v>61.01</v>
      </c>
      <c r="FS12" s="617">
        <f>AVERAGE('Input Sheet (Monthly)'!FS12:GD12)</f>
        <v>61.144166666666671</v>
      </c>
      <c r="FT12" s="618">
        <f>AVERAGE('Input Sheet (Monthly)'!GE12:GP12)</f>
        <v>65.469166666666666</v>
      </c>
      <c r="FU12" s="618">
        <f>AVERAGE('Input Sheet (Monthly)'!GQ12:HB12)</f>
        <v>67.077500000000001</v>
      </c>
      <c r="FV12" s="618">
        <f>AVERAGE('Input Sheet (Monthly)'!HC12:HN12)</f>
        <v>64.454166666666666</v>
      </c>
      <c r="FW12" s="618">
        <f>AVERAGE('Input Sheet (Monthly)'!HO12:HZ12)</f>
        <v>69.922500000000014</v>
      </c>
      <c r="FX12" s="618">
        <f>AVERAGE('Input Sheet (Monthly)'!IA12:IL12)</f>
        <v>70.896666666666675</v>
      </c>
      <c r="FY12" s="618">
        <f>AVERAGE('Input Sheet (Monthly)'!IM12:IX12)</f>
        <v>74.225000000000009</v>
      </c>
      <c r="FZ12" s="618">
        <f>AVERAGE('Input Sheet (Monthly)'!IY12:JJ12)</f>
        <v>74.504999999999995</v>
      </c>
      <c r="GA12" s="618">
        <f>AVERAGE('Input Sheet (Monthly)'!JK12:JV12)</f>
        <v>80.366666666666674</v>
      </c>
      <c r="GB12" s="619">
        <f>AVERAGE('Input Sheet (Monthly)'!JW12:KH12)</f>
        <v>82.787500000000009</v>
      </c>
    </row>
    <row r="13" spans="1:187" ht="13" thickBot="1"/>
    <row r="14" spans="1:187" ht="13.5" thickBot="1">
      <c r="A14" s="601" t="s">
        <v>175</v>
      </c>
      <c r="B14" s="433" t="s">
        <v>7</v>
      </c>
      <c r="C14" s="569" t="s">
        <v>1</v>
      </c>
      <c r="D14" s="570">
        <f>D1</f>
        <v>36526</v>
      </c>
      <c r="E14" s="571">
        <f t="shared" ref="E14:BP16" si="17">E1</f>
        <v>36557</v>
      </c>
      <c r="F14" s="571">
        <f t="shared" si="17"/>
        <v>36586</v>
      </c>
      <c r="G14" s="571">
        <f t="shared" si="17"/>
        <v>36617</v>
      </c>
      <c r="H14" s="571">
        <f t="shared" si="17"/>
        <v>36647</v>
      </c>
      <c r="I14" s="571">
        <f t="shared" si="17"/>
        <v>36678</v>
      </c>
      <c r="J14" s="571">
        <f t="shared" si="17"/>
        <v>36708</v>
      </c>
      <c r="K14" s="571">
        <f t="shared" si="17"/>
        <v>36739</v>
      </c>
      <c r="L14" s="571">
        <f t="shared" si="17"/>
        <v>36770</v>
      </c>
      <c r="M14" s="571">
        <f t="shared" si="17"/>
        <v>36800</v>
      </c>
      <c r="N14" s="571">
        <f t="shared" si="17"/>
        <v>36831</v>
      </c>
      <c r="O14" s="571">
        <f t="shared" si="17"/>
        <v>36861</v>
      </c>
      <c r="P14" s="571">
        <f t="shared" si="17"/>
        <v>36892</v>
      </c>
      <c r="Q14" s="571">
        <f t="shared" si="17"/>
        <v>36923</v>
      </c>
      <c r="R14" s="571">
        <f t="shared" si="17"/>
        <v>36951</v>
      </c>
      <c r="S14" s="571">
        <f t="shared" si="17"/>
        <v>36982</v>
      </c>
      <c r="T14" s="571">
        <f t="shared" si="17"/>
        <v>37012</v>
      </c>
      <c r="U14" s="571">
        <f t="shared" si="17"/>
        <v>37043</v>
      </c>
      <c r="V14" s="571">
        <f t="shared" si="17"/>
        <v>37073</v>
      </c>
      <c r="W14" s="571">
        <f t="shared" si="17"/>
        <v>37104</v>
      </c>
      <c r="X14" s="571">
        <f t="shared" si="17"/>
        <v>37135</v>
      </c>
      <c r="Y14" s="571">
        <f t="shared" si="17"/>
        <v>37165</v>
      </c>
      <c r="Z14" s="571">
        <f t="shared" si="17"/>
        <v>37196</v>
      </c>
      <c r="AA14" s="571">
        <f t="shared" si="17"/>
        <v>37226</v>
      </c>
      <c r="AB14" s="571">
        <f t="shared" si="17"/>
        <v>37257</v>
      </c>
      <c r="AC14" s="571">
        <f t="shared" si="17"/>
        <v>37288</v>
      </c>
      <c r="AD14" s="571">
        <f t="shared" si="17"/>
        <v>37316</v>
      </c>
      <c r="AE14" s="571">
        <f t="shared" si="17"/>
        <v>37347</v>
      </c>
      <c r="AF14" s="571">
        <f t="shared" si="17"/>
        <v>37377</v>
      </c>
      <c r="AG14" s="571">
        <f t="shared" si="17"/>
        <v>37408</v>
      </c>
      <c r="AH14" s="571">
        <f t="shared" si="17"/>
        <v>37438</v>
      </c>
      <c r="AI14" s="571">
        <f t="shared" si="17"/>
        <v>37469</v>
      </c>
      <c r="AJ14" s="571">
        <f t="shared" si="17"/>
        <v>37500</v>
      </c>
      <c r="AK14" s="571">
        <f t="shared" si="17"/>
        <v>37530</v>
      </c>
      <c r="AL14" s="571">
        <f t="shared" si="17"/>
        <v>37561</v>
      </c>
      <c r="AM14" s="571">
        <f t="shared" si="17"/>
        <v>37591</v>
      </c>
      <c r="AN14" s="571">
        <f t="shared" si="17"/>
        <v>37622</v>
      </c>
      <c r="AO14" s="571">
        <f t="shared" si="17"/>
        <v>37653</v>
      </c>
      <c r="AP14" s="571">
        <f t="shared" si="17"/>
        <v>37681</v>
      </c>
      <c r="AQ14" s="571">
        <f t="shared" si="17"/>
        <v>37712</v>
      </c>
      <c r="AR14" s="571">
        <f t="shared" si="17"/>
        <v>37742</v>
      </c>
      <c r="AS14" s="571">
        <f t="shared" si="17"/>
        <v>37773</v>
      </c>
      <c r="AT14" s="571">
        <f t="shared" si="17"/>
        <v>37803</v>
      </c>
      <c r="AU14" s="571">
        <f t="shared" si="17"/>
        <v>37834</v>
      </c>
      <c r="AV14" s="571">
        <f t="shared" si="17"/>
        <v>37865</v>
      </c>
      <c r="AW14" s="571">
        <f t="shared" si="17"/>
        <v>37895</v>
      </c>
      <c r="AX14" s="571">
        <f t="shared" si="17"/>
        <v>37926</v>
      </c>
      <c r="AY14" s="571">
        <f t="shared" si="17"/>
        <v>37956</v>
      </c>
      <c r="AZ14" s="571">
        <f t="shared" si="17"/>
        <v>37987</v>
      </c>
      <c r="BA14" s="571">
        <f t="shared" si="17"/>
        <v>38018</v>
      </c>
      <c r="BB14" s="571">
        <f t="shared" si="17"/>
        <v>38047</v>
      </c>
      <c r="BC14" s="571">
        <f t="shared" si="17"/>
        <v>38078</v>
      </c>
      <c r="BD14" s="571">
        <f t="shared" si="17"/>
        <v>38108</v>
      </c>
      <c r="BE14" s="571">
        <f t="shared" si="17"/>
        <v>38139</v>
      </c>
      <c r="BF14" s="571">
        <f t="shared" si="17"/>
        <v>38169</v>
      </c>
      <c r="BG14" s="571">
        <f t="shared" si="17"/>
        <v>38200</v>
      </c>
      <c r="BH14" s="571">
        <f t="shared" si="17"/>
        <v>38231</v>
      </c>
      <c r="BI14" s="571">
        <f t="shared" si="17"/>
        <v>38261</v>
      </c>
      <c r="BJ14" s="571">
        <f t="shared" si="17"/>
        <v>38292</v>
      </c>
      <c r="BK14" s="571">
        <f t="shared" si="17"/>
        <v>38322</v>
      </c>
      <c r="BL14" s="571">
        <f t="shared" si="17"/>
        <v>38353</v>
      </c>
      <c r="BM14" s="571">
        <f t="shared" si="17"/>
        <v>38384</v>
      </c>
      <c r="BN14" s="571">
        <f t="shared" si="17"/>
        <v>38412</v>
      </c>
      <c r="BO14" s="571">
        <f t="shared" si="17"/>
        <v>38443</v>
      </c>
      <c r="BP14" s="571">
        <f t="shared" si="17"/>
        <v>38473</v>
      </c>
      <c r="BQ14" s="571">
        <f t="shared" ref="BQ14:EB16" si="18">BQ1</f>
        <v>38504</v>
      </c>
      <c r="BR14" s="571">
        <f t="shared" si="18"/>
        <v>38534</v>
      </c>
      <c r="BS14" s="571">
        <f t="shared" si="18"/>
        <v>38565</v>
      </c>
      <c r="BT14" s="571">
        <f t="shared" si="18"/>
        <v>38596</v>
      </c>
      <c r="BU14" s="571">
        <f t="shared" si="18"/>
        <v>38626</v>
      </c>
      <c r="BV14" s="571">
        <f t="shared" si="18"/>
        <v>38657</v>
      </c>
      <c r="BW14" s="571">
        <f t="shared" si="18"/>
        <v>38687</v>
      </c>
      <c r="BX14" s="571">
        <f t="shared" si="18"/>
        <v>38718</v>
      </c>
      <c r="BY14" s="571">
        <f t="shared" si="18"/>
        <v>38749</v>
      </c>
      <c r="BZ14" s="571">
        <f t="shared" si="18"/>
        <v>38777</v>
      </c>
      <c r="CA14" s="571">
        <f t="shared" si="18"/>
        <v>38808</v>
      </c>
      <c r="CB14" s="571">
        <f t="shared" si="18"/>
        <v>38838</v>
      </c>
      <c r="CC14" s="571">
        <f t="shared" si="18"/>
        <v>38869</v>
      </c>
      <c r="CD14" s="571">
        <f t="shared" si="18"/>
        <v>38899</v>
      </c>
      <c r="CE14" s="571">
        <f t="shared" si="18"/>
        <v>38930</v>
      </c>
      <c r="CF14" s="571">
        <f t="shared" si="18"/>
        <v>38961</v>
      </c>
      <c r="CG14" s="571">
        <f t="shared" si="18"/>
        <v>38991</v>
      </c>
      <c r="CH14" s="571">
        <f t="shared" si="18"/>
        <v>39022</v>
      </c>
      <c r="CI14" s="571">
        <f t="shared" si="18"/>
        <v>39052</v>
      </c>
      <c r="CJ14" s="571">
        <f t="shared" si="18"/>
        <v>39083</v>
      </c>
      <c r="CK14" s="571">
        <f t="shared" si="18"/>
        <v>39114</v>
      </c>
      <c r="CL14" s="571">
        <f t="shared" si="18"/>
        <v>39142</v>
      </c>
      <c r="CM14" s="571">
        <f t="shared" si="18"/>
        <v>39173</v>
      </c>
      <c r="CN14" s="571">
        <f t="shared" si="18"/>
        <v>39203</v>
      </c>
      <c r="CO14" s="571">
        <f t="shared" si="18"/>
        <v>39234</v>
      </c>
      <c r="CP14" s="571">
        <f t="shared" si="18"/>
        <v>39264</v>
      </c>
      <c r="CQ14" s="571">
        <f t="shared" si="18"/>
        <v>39295</v>
      </c>
      <c r="CR14" s="571">
        <f t="shared" si="18"/>
        <v>39326</v>
      </c>
      <c r="CS14" s="571">
        <f t="shared" si="18"/>
        <v>39356</v>
      </c>
      <c r="CT14" s="571">
        <f t="shared" si="18"/>
        <v>39387</v>
      </c>
      <c r="CU14" s="571">
        <f t="shared" si="18"/>
        <v>39417</v>
      </c>
      <c r="CV14" s="571">
        <f t="shared" si="18"/>
        <v>39448</v>
      </c>
      <c r="CW14" s="571">
        <f t="shared" si="18"/>
        <v>39479</v>
      </c>
      <c r="CX14" s="571">
        <f t="shared" si="18"/>
        <v>39508</v>
      </c>
      <c r="CY14" s="571">
        <f t="shared" si="18"/>
        <v>39539</v>
      </c>
      <c r="CZ14" s="571">
        <f t="shared" si="18"/>
        <v>39569</v>
      </c>
      <c r="DA14" s="571">
        <f t="shared" si="18"/>
        <v>39600</v>
      </c>
      <c r="DB14" s="571">
        <f t="shared" si="18"/>
        <v>39630</v>
      </c>
      <c r="DC14" s="571">
        <f t="shared" si="18"/>
        <v>39661</v>
      </c>
      <c r="DD14" s="571">
        <f t="shared" si="18"/>
        <v>39692</v>
      </c>
      <c r="DE14" s="571">
        <f t="shared" si="18"/>
        <v>39722</v>
      </c>
      <c r="DF14" s="571">
        <f t="shared" si="18"/>
        <v>39753</v>
      </c>
      <c r="DG14" s="571">
        <f t="shared" si="18"/>
        <v>39783</v>
      </c>
      <c r="DH14" s="571">
        <f t="shared" si="18"/>
        <v>39814</v>
      </c>
      <c r="DI14" s="571">
        <f t="shared" si="18"/>
        <v>39845</v>
      </c>
      <c r="DJ14" s="571">
        <f t="shared" si="18"/>
        <v>39873</v>
      </c>
      <c r="DK14" s="571">
        <f t="shared" si="18"/>
        <v>39904</v>
      </c>
      <c r="DL14" s="571">
        <f t="shared" si="18"/>
        <v>39934</v>
      </c>
      <c r="DM14" s="571">
        <f t="shared" si="18"/>
        <v>39965</v>
      </c>
      <c r="DN14" s="571">
        <f t="shared" si="18"/>
        <v>39995</v>
      </c>
      <c r="DO14" s="571">
        <f t="shared" si="18"/>
        <v>40026</v>
      </c>
      <c r="DP14" s="571">
        <f t="shared" si="18"/>
        <v>40057</v>
      </c>
      <c r="DQ14" s="571">
        <f t="shared" si="18"/>
        <v>40087</v>
      </c>
      <c r="DR14" s="571">
        <f t="shared" si="18"/>
        <v>40118</v>
      </c>
      <c r="DS14" s="571">
        <f t="shared" si="18"/>
        <v>40148</v>
      </c>
      <c r="DT14" s="571">
        <f t="shared" si="18"/>
        <v>40179</v>
      </c>
      <c r="DU14" s="571">
        <f t="shared" si="18"/>
        <v>40210</v>
      </c>
      <c r="DV14" s="571">
        <f t="shared" si="18"/>
        <v>40238</v>
      </c>
      <c r="DW14" s="571">
        <f t="shared" si="18"/>
        <v>40269</v>
      </c>
      <c r="DX14" s="571">
        <f t="shared" si="18"/>
        <v>40299</v>
      </c>
      <c r="DY14" s="571">
        <f t="shared" si="18"/>
        <v>40330</v>
      </c>
      <c r="DZ14" s="571">
        <f t="shared" si="18"/>
        <v>40360</v>
      </c>
      <c r="EA14" s="571">
        <f t="shared" si="18"/>
        <v>40391</v>
      </c>
      <c r="EB14" s="571">
        <f t="shared" si="18"/>
        <v>40422</v>
      </c>
      <c r="EC14" s="571">
        <f t="shared" ref="EC14:FS16" si="19">EC1</f>
        <v>40452</v>
      </c>
      <c r="ED14" s="571">
        <f t="shared" si="19"/>
        <v>40483</v>
      </c>
      <c r="EE14" s="571">
        <f t="shared" si="19"/>
        <v>40513</v>
      </c>
      <c r="EF14" s="571">
        <f t="shared" si="19"/>
        <v>40544</v>
      </c>
      <c r="EG14" s="571">
        <f t="shared" si="19"/>
        <v>40575</v>
      </c>
      <c r="EH14" s="571">
        <f t="shared" si="19"/>
        <v>40603</v>
      </c>
      <c r="EI14" s="571">
        <f t="shared" si="19"/>
        <v>40634</v>
      </c>
      <c r="EJ14" s="571">
        <f t="shared" si="19"/>
        <v>40664</v>
      </c>
      <c r="EK14" s="571">
        <f t="shared" si="19"/>
        <v>40695</v>
      </c>
      <c r="EL14" s="571">
        <f t="shared" si="19"/>
        <v>40725</v>
      </c>
      <c r="EM14" s="571">
        <f t="shared" si="19"/>
        <v>40756</v>
      </c>
      <c r="EN14" s="571">
        <f t="shared" si="19"/>
        <v>40787</v>
      </c>
      <c r="EO14" s="571">
        <f t="shared" si="19"/>
        <v>40817</v>
      </c>
      <c r="EP14" s="571">
        <f t="shared" si="19"/>
        <v>40848</v>
      </c>
      <c r="EQ14" s="571">
        <f t="shared" si="19"/>
        <v>40878</v>
      </c>
      <c r="ER14" s="571">
        <f t="shared" si="19"/>
        <v>40909</v>
      </c>
      <c r="ES14" s="571">
        <f t="shared" si="19"/>
        <v>40940</v>
      </c>
      <c r="ET14" s="571">
        <f t="shared" si="19"/>
        <v>40969</v>
      </c>
      <c r="EU14" s="571">
        <f t="shared" si="19"/>
        <v>41000</v>
      </c>
      <c r="EV14" s="571">
        <f t="shared" si="19"/>
        <v>41030</v>
      </c>
      <c r="EW14" s="571">
        <f t="shared" si="19"/>
        <v>41061</v>
      </c>
      <c r="EX14" s="571">
        <f t="shared" si="19"/>
        <v>41091</v>
      </c>
      <c r="EY14" s="571">
        <f t="shared" si="19"/>
        <v>41122</v>
      </c>
      <c r="EZ14" s="571">
        <f t="shared" si="19"/>
        <v>41153</v>
      </c>
      <c r="FA14" s="571">
        <f t="shared" si="19"/>
        <v>41183</v>
      </c>
      <c r="FB14" s="571">
        <f t="shared" si="19"/>
        <v>41214</v>
      </c>
      <c r="FC14" s="571">
        <f t="shared" si="19"/>
        <v>41244</v>
      </c>
      <c r="FD14" s="571">
        <f t="shared" si="19"/>
        <v>41275</v>
      </c>
      <c r="FE14" s="571">
        <f t="shared" si="19"/>
        <v>41306</v>
      </c>
      <c r="FF14" s="571">
        <f t="shared" si="19"/>
        <v>41334</v>
      </c>
      <c r="FG14" s="571">
        <f t="shared" si="19"/>
        <v>41365</v>
      </c>
      <c r="FH14" s="571">
        <f t="shared" si="19"/>
        <v>41395</v>
      </c>
      <c r="FI14" s="571">
        <f t="shared" si="19"/>
        <v>41426</v>
      </c>
      <c r="FJ14" s="571">
        <f t="shared" si="19"/>
        <v>41456</v>
      </c>
      <c r="FK14" s="571">
        <f t="shared" si="19"/>
        <v>41487</v>
      </c>
      <c r="FL14" s="571">
        <f t="shared" si="19"/>
        <v>41518</v>
      </c>
      <c r="FM14" s="571">
        <f t="shared" si="19"/>
        <v>41548</v>
      </c>
      <c r="FN14" s="571">
        <f t="shared" si="19"/>
        <v>41579</v>
      </c>
      <c r="FO14" s="571">
        <f t="shared" si="19"/>
        <v>41609</v>
      </c>
      <c r="FP14" s="571">
        <f t="shared" si="19"/>
        <v>41640</v>
      </c>
      <c r="FQ14" s="571">
        <f t="shared" si="19"/>
        <v>41671</v>
      </c>
      <c r="FR14" s="571">
        <f t="shared" si="19"/>
        <v>41699</v>
      </c>
      <c r="FS14" s="490">
        <f t="shared" si="19"/>
        <v>42064</v>
      </c>
      <c r="FT14" s="490">
        <f t="shared" ref="FT14:FY16" si="20">FT1</f>
        <v>42430</v>
      </c>
      <c r="FU14" s="490">
        <f t="shared" si="20"/>
        <v>42795</v>
      </c>
      <c r="FV14" s="490">
        <f t="shared" si="20"/>
        <v>43160</v>
      </c>
      <c r="FW14" s="490">
        <f t="shared" si="20"/>
        <v>43525</v>
      </c>
      <c r="FX14" s="490">
        <f t="shared" si="20"/>
        <v>43891</v>
      </c>
      <c r="FY14" s="490">
        <f t="shared" si="20"/>
        <v>44256</v>
      </c>
      <c r="FZ14" s="490">
        <f t="shared" ref="FZ14:GB16" si="21">FZ1</f>
        <v>44621</v>
      </c>
      <c r="GA14" s="490">
        <f t="shared" si="21"/>
        <v>44986</v>
      </c>
      <c r="GB14" s="490">
        <f t="shared" si="21"/>
        <v>45352</v>
      </c>
    </row>
    <row r="15" spans="1:187">
      <c r="A15" s="602" t="s">
        <v>75</v>
      </c>
      <c r="B15" s="597" t="s">
        <v>89</v>
      </c>
      <c r="C15" s="575" t="s">
        <v>2</v>
      </c>
      <c r="D15" s="576">
        <f>D2</f>
        <v>12.45</v>
      </c>
      <c r="E15" s="577">
        <f t="shared" si="17"/>
        <v>12.45</v>
      </c>
      <c r="F15" s="577">
        <f t="shared" si="17"/>
        <v>12.45</v>
      </c>
      <c r="G15" s="577">
        <f t="shared" si="17"/>
        <v>12.45</v>
      </c>
      <c r="H15" s="577">
        <f t="shared" si="17"/>
        <v>12.45</v>
      </c>
      <c r="I15" s="577">
        <f t="shared" si="17"/>
        <v>12.45</v>
      </c>
      <c r="J15" s="577">
        <f t="shared" si="17"/>
        <v>12.45</v>
      </c>
      <c r="K15" s="577">
        <f t="shared" si="17"/>
        <v>12.45</v>
      </c>
      <c r="L15" s="577">
        <f t="shared" si="17"/>
        <v>12.45</v>
      </c>
      <c r="M15" s="577">
        <f t="shared" si="17"/>
        <v>12.45</v>
      </c>
      <c r="N15" s="577">
        <f t="shared" si="17"/>
        <v>12.45</v>
      </c>
      <c r="O15" s="577">
        <f t="shared" si="17"/>
        <v>12.45</v>
      </c>
      <c r="P15" s="577">
        <f t="shared" si="17"/>
        <v>12.99</v>
      </c>
      <c r="Q15" s="577">
        <f t="shared" si="17"/>
        <v>12.99</v>
      </c>
      <c r="R15" s="577">
        <f t="shared" si="17"/>
        <v>12.99</v>
      </c>
      <c r="S15" s="577">
        <f t="shared" si="17"/>
        <v>12.99</v>
      </c>
      <c r="T15" s="577">
        <f t="shared" si="17"/>
        <v>12.99</v>
      </c>
      <c r="U15" s="577">
        <f t="shared" si="17"/>
        <v>12.99</v>
      </c>
      <c r="V15" s="577">
        <f t="shared" si="17"/>
        <v>12.99</v>
      </c>
      <c r="W15" s="577">
        <f t="shared" si="17"/>
        <v>12.99</v>
      </c>
      <c r="X15" s="577">
        <f t="shared" si="17"/>
        <v>12.99</v>
      </c>
      <c r="Y15" s="577">
        <f t="shared" si="17"/>
        <v>12.99</v>
      </c>
      <c r="Z15" s="577">
        <f t="shared" si="17"/>
        <v>12.99</v>
      </c>
      <c r="AA15" s="577">
        <f t="shared" si="17"/>
        <v>12.99</v>
      </c>
      <c r="AB15" s="577">
        <f t="shared" si="17"/>
        <v>12.68</v>
      </c>
      <c r="AC15" s="577">
        <f t="shared" si="17"/>
        <v>12.68</v>
      </c>
      <c r="AD15" s="577">
        <f t="shared" si="17"/>
        <v>12.68</v>
      </c>
      <c r="AE15" s="577">
        <f t="shared" si="17"/>
        <v>12.68</v>
      </c>
      <c r="AF15" s="577">
        <f t="shared" si="17"/>
        <v>12.68</v>
      </c>
      <c r="AG15" s="577">
        <f t="shared" si="17"/>
        <v>12.68</v>
      </c>
      <c r="AH15" s="577">
        <f t="shared" si="17"/>
        <v>12.68</v>
      </c>
      <c r="AI15" s="577">
        <f t="shared" si="17"/>
        <v>12.68</v>
      </c>
      <c r="AJ15" s="577">
        <f t="shared" si="17"/>
        <v>12.68</v>
      </c>
      <c r="AK15" s="577">
        <f t="shared" si="17"/>
        <v>12.68</v>
      </c>
      <c r="AL15" s="577">
        <f t="shared" si="17"/>
        <v>12.68</v>
      </c>
      <c r="AM15" s="577">
        <f t="shared" si="17"/>
        <v>12.68</v>
      </c>
      <c r="AN15" s="577">
        <f t="shared" si="17"/>
        <v>13.82</v>
      </c>
      <c r="AO15" s="577">
        <f t="shared" si="17"/>
        <v>13.82</v>
      </c>
      <c r="AP15" s="577">
        <f t="shared" si="17"/>
        <v>13.82</v>
      </c>
      <c r="AQ15" s="577">
        <f t="shared" si="17"/>
        <v>13.82</v>
      </c>
      <c r="AR15" s="577">
        <f t="shared" si="17"/>
        <v>13.82</v>
      </c>
      <c r="AS15" s="577">
        <f t="shared" si="17"/>
        <v>13.82</v>
      </c>
      <c r="AT15" s="577">
        <f t="shared" si="17"/>
        <v>13.82</v>
      </c>
      <c r="AU15" s="577">
        <f t="shared" si="17"/>
        <v>13.82</v>
      </c>
      <c r="AV15" s="577">
        <f t="shared" si="17"/>
        <v>13.82</v>
      </c>
      <c r="AW15" s="577">
        <f t="shared" si="17"/>
        <v>13.82</v>
      </c>
      <c r="AX15" s="577">
        <f t="shared" si="17"/>
        <v>13.82</v>
      </c>
      <c r="AY15" s="577">
        <f t="shared" si="17"/>
        <v>13.82</v>
      </c>
      <c r="AZ15" s="577">
        <f t="shared" si="17"/>
        <v>16.39</v>
      </c>
      <c r="BA15" s="577">
        <f t="shared" si="17"/>
        <v>16.39</v>
      </c>
      <c r="BB15" s="577">
        <f t="shared" si="17"/>
        <v>16.39</v>
      </c>
      <c r="BC15" s="577">
        <f t="shared" si="17"/>
        <v>16.39</v>
      </c>
      <c r="BD15" s="577">
        <f t="shared" si="17"/>
        <v>16.39</v>
      </c>
      <c r="BE15" s="577">
        <f t="shared" si="17"/>
        <v>16.39</v>
      </c>
      <c r="BF15" s="577">
        <f t="shared" si="17"/>
        <v>16.39</v>
      </c>
      <c r="BG15" s="577">
        <f t="shared" si="17"/>
        <v>16.39</v>
      </c>
      <c r="BH15" s="577">
        <f t="shared" si="17"/>
        <v>16.39</v>
      </c>
      <c r="BI15" s="577">
        <f t="shared" si="17"/>
        <v>16.39</v>
      </c>
      <c r="BJ15" s="577">
        <f t="shared" si="17"/>
        <v>16.39</v>
      </c>
      <c r="BK15" s="577">
        <f t="shared" si="17"/>
        <v>16.39</v>
      </c>
      <c r="BL15" s="577">
        <f t="shared" si="17"/>
        <v>28.11</v>
      </c>
      <c r="BM15" s="577">
        <f t="shared" si="17"/>
        <v>28.11</v>
      </c>
      <c r="BN15" s="577">
        <f t="shared" si="17"/>
        <v>28.11</v>
      </c>
      <c r="BO15" s="577">
        <f t="shared" si="17"/>
        <v>28.11</v>
      </c>
      <c r="BP15" s="577">
        <f t="shared" si="17"/>
        <v>28.11</v>
      </c>
      <c r="BQ15" s="577">
        <f t="shared" si="18"/>
        <v>28.11</v>
      </c>
      <c r="BR15" s="577">
        <f t="shared" si="18"/>
        <v>28.11</v>
      </c>
      <c r="BS15" s="577">
        <f t="shared" si="18"/>
        <v>28.11</v>
      </c>
      <c r="BT15" s="577">
        <f t="shared" si="18"/>
        <v>28.11</v>
      </c>
      <c r="BU15" s="577">
        <f t="shared" si="18"/>
        <v>28.11</v>
      </c>
      <c r="BV15" s="577">
        <f t="shared" si="18"/>
        <v>28.11</v>
      </c>
      <c r="BW15" s="577">
        <f t="shared" si="18"/>
        <v>28.11</v>
      </c>
      <c r="BX15" s="577">
        <f t="shared" si="18"/>
        <v>47.15</v>
      </c>
      <c r="BY15" s="577">
        <f t="shared" si="18"/>
        <v>48.4</v>
      </c>
      <c r="BZ15" s="577">
        <f t="shared" si="18"/>
        <v>49.9</v>
      </c>
      <c r="CA15" s="577">
        <f t="shared" si="18"/>
        <v>56.790999999999997</v>
      </c>
      <c r="CB15" s="577">
        <f t="shared" si="18"/>
        <v>55.540999999999997</v>
      </c>
      <c r="CC15" s="577">
        <f t="shared" si="18"/>
        <v>55.491</v>
      </c>
      <c r="CD15" s="577">
        <f t="shared" si="18"/>
        <v>57.290999999999997</v>
      </c>
      <c r="CE15" s="577">
        <f t="shared" si="18"/>
        <v>60.290999999999997</v>
      </c>
      <c r="CF15" s="577">
        <f t="shared" si="18"/>
        <v>59.290999999999997</v>
      </c>
      <c r="CG15" s="577">
        <f t="shared" si="18"/>
        <v>62.290999999999997</v>
      </c>
      <c r="CH15" s="577">
        <f t="shared" si="18"/>
        <v>61.540999999999997</v>
      </c>
      <c r="CI15" s="577">
        <f t="shared" si="18"/>
        <v>61.140999999999998</v>
      </c>
      <c r="CJ15" s="577">
        <f t="shared" si="18"/>
        <v>62.040999999999997</v>
      </c>
      <c r="CK15" s="577">
        <f t="shared" si="18"/>
        <v>61.790999999999997</v>
      </c>
      <c r="CL15" s="577">
        <f t="shared" si="18"/>
        <v>62.790999999999997</v>
      </c>
      <c r="CM15" s="577">
        <f t="shared" si="18"/>
        <v>70.188644999999994</v>
      </c>
      <c r="CN15" s="577">
        <f t="shared" si="18"/>
        <v>73.188644999999994</v>
      </c>
      <c r="CO15" s="577">
        <f t="shared" si="18"/>
        <v>67.688644999999994</v>
      </c>
      <c r="CP15" s="577">
        <f t="shared" si="18"/>
        <v>70.901410957446799</v>
      </c>
      <c r="CQ15" s="577">
        <f t="shared" si="18"/>
        <v>75.15673010638298</v>
      </c>
      <c r="CR15" s="577">
        <f t="shared" si="18"/>
        <v>79.943964148936161</v>
      </c>
      <c r="CS15" s="577">
        <f t="shared" si="18"/>
        <v>91.114176914893619</v>
      </c>
      <c r="CT15" s="577">
        <f t="shared" si="18"/>
        <v>90.050347127659563</v>
      </c>
      <c r="CU15" s="577">
        <f t="shared" si="18"/>
        <v>88.986517340425536</v>
      </c>
      <c r="CV15" s="577">
        <f t="shared" si="18"/>
        <v>74.890772659574466</v>
      </c>
      <c r="CW15" s="577">
        <f t="shared" si="18"/>
        <v>80.475879042553188</v>
      </c>
      <c r="CX15" s="577">
        <f t="shared" si="18"/>
        <v>79.412049255319147</v>
      </c>
      <c r="CY15" s="577">
        <f t="shared" si="18"/>
        <v>121.98924753978723</v>
      </c>
      <c r="CZ15" s="577">
        <f t="shared" si="18"/>
        <v>131.03180073127658</v>
      </c>
      <c r="DA15" s="577">
        <f t="shared" si="18"/>
        <v>124.11690711425531</v>
      </c>
      <c r="DB15" s="577">
        <f t="shared" si="18"/>
        <v>121.98924753978723</v>
      </c>
      <c r="DC15" s="577">
        <f t="shared" si="18"/>
        <v>122.52116243340424</v>
      </c>
      <c r="DD15" s="577">
        <f t="shared" si="18"/>
        <v>115</v>
      </c>
      <c r="DE15" s="577">
        <f t="shared" si="18"/>
        <v>88</v>
      </c>
      <c r="DF15" s="577">
        <f t="shared" si="18"/>
        <v>55</v>
      </c>
      <c r="DG15" s="577">
        <f t="shared" si="18"/>
        <v>62</v>
      </c>
      <c r="DH15" s="577">
        <f t="shared" si="18"/>
        <v>71</v>
      </c>
      <c r="DI15" s="577">
        <f t="shared" si="18"/>
        <v>75</v>
      </c>
      <c r="DJ15" s="577">
        <f t="shared" si="18"/>
        <v>61</v>
      </c>
      <c r="DK15" s="577">
        <f t="shared" si="18"/>
        <v>59</v>
      </c>
      <c r="DL15" s="577">
        <f t="shared" si="18"/>
        <v>61</v>
      </c>
      <c r="DM15" s="577">
        <f t="shared" si="18"/>
        <v>71</v>
      </c>
      <c r="DN15" s="577">
        <f t="shared" si="18"/>
        <v>78</v>
      </c>
      <c r="DO15" s="577">
        <f t="shared" si="18"/>
        <v>104</v>
      </c>
      <c r="DP15" s="577">
        <f t="shared" si="18"/>
        <v>75</v>
      </c>
      <c r="DQ15" s="577">
        <f t="shared" si="18"/>
        <v>83</v>
      </c>
      <c r="DR15" s="577">
        <f t="shared" si="18"/>
        <v>96</v>
      </c>
      <c r="DS15" s="577">
        <f t="shared" si="18"/>
        <v>99</v>
      </c>
      <c r="DT15" s="577">
        <f t="shared" si="18"/>
        <v>125</v>
      </c>
      <c r="DU15" s="577">
        <f t="shared" si="18"/>
        <v>121</v>
      </c>
      <c r="DV15" s="577">
        <f t="shared" si="18"/>
        <v>134</v>
      </c>
      <c r="DW15" s="577">
        <f t="shared" si="18"/>
        <v>176</v>
      </c>
      <c r="DX15" s="577">
        <f t="shared" si="18"/>
        <v>166</v>
      </c>
      <c r="DY15" s="577">
        <f t="shared" si="18"/>
        <v>139</v>
      </c>
      <c r="DZ15" s="577">
        <f t="shared" si="18"/>
        <v>112</v>
      </c>
      <c r="EA15" s="577">
        <f t="shared" si="18"/>
        <v>143</v>
      </c>
      <c r="EB15" s="577">
        <f t="shared" si="18"/>
        <v>137</v>
      </c>
      <c r="EC15" s="577">
        <f t="shared" si="19"/>
        <v>149</v>
      </c>
      <c r="ED15" s="577">
        <f t="shared" si="19"/>
        <v>154</v>
      </c>
      <c r="EE15" s="577">
        <f t="shared" si="19"/>
        <v>161</v>
      </c>
      <c r="EF15" s="577">
        <f t="shared" si="19"/>
        <v>167</v>
      </c>
      <c r="EG15" s="577">
        <f t="shared" si="19"/>
        <v>185</v>
      </c>
      <c r="EH15" s="577">
        <f t="shared" si="19"/>
        <v>168</v>
      </c>
      <c r="EI15" s="577">
        <f t="shared" si="19"/>
        <v>180</v>
      </c>
      <c r="EJ15" s="577">
        <f t="shared" si="19"/>
        <v>177</v>
      </c>
      <c r="EK15" s="577">
        <f t="shared" si="19"/>
        <v>168</v>
      </c>
      <c r="EL15" s="577">
        <f t="shared" si="19"/>
        <v>173</v>
      </c>
      <c r="EM15" s="577">
        <f t="shared" si="19"/>
        <v>173</v>
      </c>
      <c r="EN15" s="577">
        <f t="shared" si="19"/>
        <v>182</v>
      </c>
      <c r="EO15" s="577">
        <f t="shared" si="19"/>
        <v>155</v>
      </c>
      <c r="EP15" s="577">
        <f t="shared" si="19"/>
        <v>136</v>
      </c>
      <c r="EQ15" s="577">
        <f t="shared" si="19"/>
        <v>130</v>
      </c>
      <c r="ER15" s="577">
        <f t="shared" si="19"/>
        <v>136</v>
      </c>
      <c r="ES15" s="577">
        <f t="shared" si="19"/>
        <v>140</v>
      </c>
      <c r="ET15" s="577">
        <f t="shared" si="19"/>
        <v>137</v>
      </c>
      <c r="EU15" s="577">
        <f t="shared" si="19"/>
        <v>146.66666666666666</v>
      </c>
      <c r="EV15" s="577">
        <f t="shared" si="19"/>
        <v>144.33333333333334</v>
      </c>
      <c r="EW15" s="577">
        <f t="shared" si="19"/>
        <v>132</v>
      </c>
      <c r="EX15" s="577">
        <f t="shared" si="19"/>
        <v>133.33333333333334</v>
      </c>
      <c r="EY15" s="577">
        <f t="shared" si="19"/>
        <v>115.66666666666667</v>
      </c>
      <c r="EZ15" s="577">
        <f t="shared" si="19"/>
        <v>86</v>
      </c>
      <c r="FA15" s="577">
        <f t="shared" si="19"/>
        <v>105.33333333333333</v>
      </c>
      <c r="FB15" s="577">
        <f t="shared" si="19"/>
        <v>118</v>
      </c>
      <c r="FC15" s="577">
        <f t="shared" si="19"/>
        <v>114.66666666666667</v>
      </c>
      <c r="FD15" s="577">
        <f t="shared" si="19"/>
        <v>156.66666666666666</v>
      </c>
      <c r="FE15" s="577">
        <f t="shared" si="19"/>
        <v>156</v>
      </c>
      <c r="FF15" s="577">
        <f t="shared" si="19"/>
        <v>144</v>
      </c>
      <c r="FG15" s="577">
        <f t="shared" si="19"/>
        <v>136</v>
      </c>
      <c r="FH15" s="577">
        <f t="shared" si="19"/>
        <v>129.66666666666666</v>
      </c>
      <c r="FI15" s="577">
        <f t="shared" si="19"/>
        <v>117.5</v>
      </c>
      <c r="FJ15" s="577">
        <f t="shared" si="19"/>
        <v>127.8</v>
      </c>
      <c r="FK15" s="577">
        <f t="shared" si="19"/>
        <v>138.19999999999999</v>
      </c>
      <c r="FL15" s="577">
        <f t="shared" si="19"/>
        <v>135.03</v>
      </c>
      <c r="FM15" s="577">
        <f t="shared" si="19"/>
        <v>132.69999999999999</v>
      </c>
      <c r="FN15" s="577">
        <f t="shared" si="19"/>
        <v>136.69999999999999</v>
      </c>
      <c r="FO15" s="577">
        <f t="shared" si="19"/>
        <v>135.6</v>
      </c>
      <c r="FP15" s="577">
        <f t="shared" si="19"/>
        <v>128.69999999999999</v>
      </c>
      <c r="FQ15" s="577">
        <f t="shared" si="19"/>
        <v>121.4</v>
      </c>
      <c r="FR15" s="620">
        <f t="shared" si="19"/>
        <v>111.56</v>
      </c>
      <c r="FS15" s="623">
        <f t="shared" si="19"/>
        <v>82.627784968734971</v>
      </c>
      <c r="FT15" s="624">
        <f t="shared" si="20"/>
        <v>51.990336021505385</v>
      </c>
      <c r="FU15" s="624">
        <f t="shared" si="20"/>
        <v>67.606658986175105</v>
      </c>
      <c r="FV15" s="624">
        <f t="shared" si="20"/>
        <v>68.365127070201453</v>
      </c>
      <c r="FW15" s="624">
        <f t="shared" si="20"/>
        <v>71.589631336405532</v>
      </c>
      <c r="FX15" s="624">
        <f t="shared" si="20"/>
        <v>94.824820956762565</v>
      </c>
      <c r="FY15" s="624">
        <f t="shared" si="20"/>
        <v>127.482959692029</v>
      </c>
      <c r="FZ15" s="624">
        <f t="shared" si="21"/>
        <v>153.57919834187604</v>
      </c>
      <c r="GA15" s="624">
        <f t="shared" si="21"/>
        <v>116.30000137241984</v>
      </c>
      <c r="GB15" s="625">
        <f t="shared" si="21"/>
        <v>119.29501589943237</v>
      </c>
    </row>
    <row r="16" spans="1:187">
      <c r="A16" s="578" t="s">
        <v>8</v>
      </c>
      <c r="B16" s="598" t="s">
        <v>89</v>
      </c>
      <c r="C16" s="534" t="s">
        <v>2</v>
      </c>
      <c r="D16" s="535">
        <f>D3</f>
        <v>40.25</v>
      </c>
      <c r="E16" s="536">
        <f t="shared" si="17"/>
        <v>40.25</v>
      </c>
      <c r="F16" s="536">
        <f t="shared" si="17"/>
        <v>40.25</v>
      </c>
      <c r="G16" s="536">
        <f t="shared" si="17"/>
        <v>40.25</v>
      </c>
      <c r="H16" s="536">
        <f t="shared" si="17"/>
        <v>40.25</v>
      </c>
      <c r="I16" s="536">
        <f t="shared" si="17"/>
        <v>40.25</v>
      </c>
      <c r="J16" s="536">
        <f t="shared" si="17"/>
        <v>40.25</v>
      </c>
      <c r="K16" s="536">
        <f t="shared" si="17"/>
        <v>40.25</v>
      </c>
      <c r="L16" s="536">
        <f t="shared" si="17"/>
        <v>40.25</v>
      </c>
      <c r="M16" s="536">
        <f t="shared" si="17"/>
        <v>40.25</v>
      </c>
      <c r="N16" s="536">
        <f t="shared" si="17"/>
        <v>40.25</v>
      </c>
      <c r="O16" s="536">
        <f t="shared" si="17"/>
        <v>40.25</v>
      </c>
      <c r="P16" s="536">
        <f t="shared" si="17"/>
        <v>43.85</v>
      </c>
      <c r="Q16" s="536">
        <f t="shared" si="17"/>
        <v>43.85</v>
      </c>
      <c r="R16" s="536">
        <f t="shared" si="17"/>
        <v>43.85</v>
      </c>
      <c r="S16" s="536">
        <f t="shared" si="17"/>
        <v>43.85</v>
      </c>
      <c r="T16" s="536">
        <f t="shared" si="17"/>
        <v>43.85</v>
      </c>
      <c r="U16" s="536">
        <f t="shared" si="17"/>
        <v>43.85</v>
      </c>
      <c r="V16" s="536">
        <f t="shared" si="17"/>
        <v>43.85</v>
      </c>
      <c r="W16" s="536">
        <f t="shared" si="17"/>
        <v>43.85</v>
      </c>
      <c r="X16" s="536">
        <f t="shared" si="17"/>
        <v>43.85</v>
      </c>
      <c r="Y16" s="536">
        <f t="shared" si="17"/>
        <v>43.85</v>
      </c>
      <c r="Z16" s="536">
        <f t="shared" si="17"/>
        <v>43.85</v>
      </c>
      <c r="AA16" s="536">
        <f t="shared" si="17"/>
        <v>43.85</v>
      </c>
      <c r="AB16" s="536">
        <f t="shared" si="17"/>
        <v>49.15</v>
      </c>
      <c r="AC16" s="536">
        <f t="shared" si="17"/>
        <v>49.15</v>
      </c>
      <c r="AD16" s="536">
        <f t="shared" si="17"/>
        <v>49.15</v>
      </c>
      <c r="AE16" s="536">
        <f t="shared" si="17"/>
        <v>49.15</v>
      </c>
      <c r="AF16" s="536">
        <f t="shared" si="17"/>
        <v>49.15</v>
      </c>
      <c r="AG16" s="536">
        <f t="shared" si="17"/>
        <v>49.15</v>
      </c>
      <c r="AH16" s="536">
        <f t="shared" si="17"/>
        <v>49.15</v>
      </c>
      <c r="AI16" s="536">
        <f t="shared" si="17"/>
        <v>49.15</v>
      </c>
      <c r="AJ16" s="536">
        <f t="shared" si="17"/>
        <v>49.15</v>
      </c>
      <c r="AK16" s="536">
        <f t="shared" si="17"/>
        <v>49.15</v>
      </c>
      <c r="AL16" s="536">
        <f t="shared" si="17"/>
        <v>49.15</v>
      </c>
      <c r="AM16" s="536">
        <f t="shared" si="17"/>
        <v>49.15</v>
      </c>
      <c r="AN16" s="536">
        <f t="shared" si="17"/>
        <v>47.35</v>
      </c>
      <c r="AO16" s="536">
        <f t="shared" si="17"/>
        <v>47.35</v>
      </c>
      <c r="AP16" s="536">
        <f t="shared" si="17"/>
        <v>47.35</v>
      </c>
      <c r="AQ16" s="536">
        <f t="shared" si="17"/>
        <v>47.35</v>
      </c>
      <c r="AR16" s="536">
        <f t="shared" si="17"/>
        <v>47.35</v>
      </c>
      <c r="AS16" s="536">
        <f t="shared" si="17"/>
        <v>47.35</v>
      </c>
      <c r="AT16" s="536">
        <f t="shared" si="17"/>
        <v>47.35</v>
      </c>
      <c r="AU16" s="536">
        <f t="shared" si="17"/>
        <v>47.35</v>
      </c>
      <c r="AV16" s="536">
        <f t="shared" si="17"/>
        <v>47.35</v>
      </c>
      <c r="AW16" s="536">
        <f t="shared" si="17"/>
        <v>47.35</v>
      </c>
      <c r="AX16" s="536">
        <f t="shared" si="17"/>
        <v>47.35</v>
      </c>
      <c r="AY16" s="536">
        <f t="shared" si="17"/>
        <v>47.35</v>
      </c>
      <c r="AZ16" s="536">
        <f t="shared" si="17"/>
        <v>57.35</v>
      </c>
      <c r="BA16" s="536">
        <f t="shared" si="17"/>
        <v>57.35</v>
      </c>
      <c r="BB16" s="536">
        <f t="shared" si="17"/>
        <v>57.35</v>
      </c>
      <c r="BC16" s="536">
        <f t="shared" si="17"/>
        <v>57.35</v>
      </c>
      <c r="BD16" s="536">
        <f t="shared" si="17"/>
        <v>57.35</v>
      </c>
      <c r="BE16" s="536">
        <f t="shared" si="17"/>
        <v>57.35</v>
      </c>
      <c r="BF16" s="536">
        <f t="shared" si="17"/>
        <v>57.35</v>
      </c>
      <c r="BG16" s="536">
        <f t="shared" si="17"/>
        <v>57.35</v>
      </c>
      <c r="BH16" s="536">
        <f t="shared" si="17"/>
        <v>57.35</v>
      </c>
      <c r="BI16" s="536">
        <f t="shared" si="17"/>
        <v>57.35</v>
      </c>
      <c r="BJ16" s="536">
        <f t="shared" si="17"/>
        <v>57.35</v>
      </c>
      <c r="BK16" s="536">
        <f t="shared" si="17"/>
        <v>57.35</v>
      </c>
      <c r="BL16" s="536">
        <f t="shared" si="17"/>
        <v>57.35</v>
      </c>
      <c r="BM16" s="536">
        <f t="shared" si="17"/>
        <v>57.35</v>
      </c>
      <c r="BN16" s="536">
        <f t="shared" si="17"/>
        <v>57.35</v>
      </c>
      <c r="BO16" s="536">
        <f t="shared" si="17"/>
        <v>125</v>
      </c>
      <c r="BP16" s="536">
        <f t="shared" si="17"/>
        <v>125</v>
      </c>
      <c r="BQ16" s="536">
        <f t="shared" si="18"/>
        <v>125</v>
      </c>
      <c r="BR16" s="536">
        <f t="shared" si="18"/>
        <v>125</v>
      </c>
      <c r="BS16" s="536">
        <f t="shared" si="18"/>
        <v>125</v>
      </c>
      <c r="BT16" s="536">
        <f t="shared" si="18"/>
        <v>125</v>
      </c>
      <c r="BU16" s="536">
        <f t="shared" si="18"/>
        <v>125</v>
      </c>
      <c r="BV16" s="536">
        <f t="shared" si="18"/>
        <v>125</v>
      </c>
      <c r="BW16" s="536">
        <f t="shared" si="18"/>
        <v>125</v>
      </c>
      <c r="BX16" s="536">
        <f t="shared" si="18"/>
        <v>125</v>
      </c>
      <c r="BY16" s="536">
        <f t="shared" si="18"/>
        <v>125</v>
      </c>
      <c r="BZ16" s="536">
        <f t="shared" si="18"/>
        <v>125</v>
      </c>
      <c r="CA16" s="536">
        <f t="shared" si="18"/>
        <v>116</v>
      </c>
      <c r="CB16" s="536">
        <f t="shared" si="18"/>
        <v>116</v>
      </c>
      <c r="CC16" s="536">
        <f t="shared" si="18"/>
        <v>116</v>
      </c>
      <c r="CD16" s="536">
        <f t="shared" si="18"/>
        <v>116</v>
      </c>
      <c r="CE16" s="536">
        <f t="shared" si="18"/>
        <v>116</v>
      </c>
      <c r="CF16" s="536">
        <f t="shared" si="18"/>
        <v>116</v>
      </c>
      <c r="CG16" s="536">
        <f t="shared" si="18"/>
        <v>85</v>
      </c>
      <c r="CH16" s="536">
        <f t="shared" si="18"/>
        <v>83.5</v>
      </c>
      <c r="CI16" s="536">
        <f t="shared" si="18"/>
        <v>90</v>
      </c>
      <c r="CJ16" s="536">
        <f t="shared" si="18"/>
        <v>98</v>
      </c>
      <c r="CK16" s="536">
        <f t="shared" si="18"/>
        <v>100</v>
      </c>
      <c r="CL16" s="536">
        <f t="shared" si="18"/>
        <v>103</v>
      </c>
      <c r="CM16" s="536">
        <f t="shared" si="18"/>
        <v>107</v>
      </c>
      <c r="CN16" s="536">
        <f t="shared" si="18"/>
        <v>109</v>
      </c>
      <c r="CO16" s="536">
        <f t="shared" si="18"/>
        <v>120</v>
      </c>
      <c r="CP16" s="536">
        <f t="shared" si="18"/>
        <v>129</v>
      </c>
      <c r="CQ16" s="536">
        <f t="shared" si="18"/>
        <v>140</v>
      </c>
      <c r="CR16" s="536">
        <f t="shared" si="18"/>
        <v>150</v>
      </c>
      <c r="CS16" s="536">
        <f t="shared" si="18"/>
        <v>165</v>
      </c>
      <c r="CT16" s="536">
        <f t="shared" si="18"/>
        <v>172.5</v>
      </c>
      <c r="CU16" s="536">
        <f t="shared" si="18"/>
        <v>180</v>
      </c>
      <c r="CV16" s="536">
        <f t="shared" si="18"/>
        <v>200</v>
      </c>
      <c r="CW16" s="536">
        <f t="shared" si="18"/>
        <v>330</v>
      </c>
      <c r="CX16" s="536">
        <f t="shared" si="18"/>
        <v>350</v>
      </c>
      <c r="CY16" s="536">
        <f t="shared" si="18"/>
        <v>380</v>
      </c>
      <c r="CZ16" s="536">
        <f t="shared" si="18"/>
        <v>385</v>
      </c>
      <c r="DA16" s="536">
        <f t="shared" si="18"/>
        <v>385</v>
      </c>
      <c r="DB16" s="536">
        <f t="shared" si="18"/>
        <v>400</v>
      </c>
      <c r="DC16" s="536">
        <f t="shared" si="18"/>
        <v>385</v>
      </c>
      <c r="DD16" s="536">
        <f t="shared" si="18"/>
        <v>375</v>
      </c>
      <c r="DE16" s="536">
        <f t="shared" si="18"/>
        <v>340</v>
      </c>
      <c r="DF16" s="536">
        <f t="shared" si="18"/>
        <v>250</v>
      </c>
      <c r="DG16" s="536">
        <f t="shared" si="18"/>
        <v>150</v>
      </c>
      <c r="DH16" s="536">
        <f t="shared" si="18"/>
        <v>140</v>
      </c>
      <c r="DI16" s="536">
        <f t="shared" si="18"/>
        <v>150</v>
      </c>
      <c r="DJ16" s="536">
        <f t="shared" si="18"/>
        <v>120</v>
      </c>
      <c r="DK16" s="536">
        <f t="shared" si="18"/>
        <v>120</v>
      </c>
      <c r="DL16" s="536">
        <f t="shared" si="18"/>
        <v>115</v>
      </c>
      <c r="DM16" s="536">
        <f t="shared" si="18"/>
        <v>115</v>
      </c>
      <c r="DN16" s="536">
        <f t="shared" si="18"/>
        <v>140</v>
      </c>
      <c r="DO16" s="536">
        <f t="shared" si="18"/>
        <v>165</v>
      </c>
      <c r="DP16" s="536">
        <f t="shared" si="18"/>
        <v>170</v>
      </c>
      <c r="DQ16" s="536">
        <f t="shared" si="18"/>
        <v>170</v>
      </c>
      <c r="DR16" s="536">
        <f t="shared" si="18"/>
        <v>165</v>
      </c>
      <c r="DS16" s="536">
        <f t="shared" si="18"/>
        <v>170</v>
      </c>
      <c r="DT16" s="536">
        <f t="shared" si="18"/>
        <v>205</v>
      </c>
      <c r="DU16" s="536">
        <f t="shared" si="18"/>
        <v>220</v>
      </c>
      <c r="DV16" s="536">
        <f t="shared" si="18"/>
        <v>220</v>
      </c>
      <c r="DW16" s="536">
        <f t="shared" si="18"/>
        <v>250</v>
      </c>
      <c r="DX16" s="536">
        <f t="shared" si="18"/>
        <v>235</v>
      </c>
      <c r="DY16" s="536">
        <f t="shared" si="18"/>
        <v>230</v>
      </c>
      <c r="DZ16" s="536">
        <f t="shared" si="18"/>
        <v>215</v>
      </c>
      <c r="EA16" s="536">
        <f t="shared" si="18"/>
        <v>190</v>
      </c>
      <c r="EB16" s="536">
        <f t="shared" si="18"/>
        <v>210</v>
      </c>
      <c r="EC16" s="536">
        <f t="shared" si="19"/>
        <v>220</v>
      </c>
      <c r="ED16" s="536">
        <f t="shared" si="19"/>
        <v>220</v>
      </c>
      <c r="EE16" s="536">
        <f t="shared" si="19"/>
        <v>225</v>
      </c>
      <c r="EF16" s="536">
        <f t="shared" si="19"/>
        <v>350</v>
      </c>
      <c r="EG16" s="536">
        <f t="shared" si="19"/>
        <v>325</v>
      </c>
      <c r="EH16" s="536">
        <f t="shared" si="19"/>
        <v>330</v>
      </c>
      <c r="EI16" s="536">
        <f t="shared" si="19"/>
        <v>325</v>
      </c>
      <c r="EJ16" s="536">
        <f t="shared" si="19"/>
        <v>310</v>
      </c>
      <c r="EK16" s="536">
        <f t="shared" si="19"/>
        <v>305</v>
      </c>
      <c r="EL16" s="536">
        <f t="shared" si="19"/>
        <v>305</v>
      </c>
      <c r="EM16" s="536">
        <f t="shared" si="19"/>
        <v>300</v>
      </c>
      <c r="EN16" s="536">
        <f t="shared" si="19"/>
        <v>275</v>
      </c>
      <c r="EO16" s="536">
        <f t="shared" si="19"/>
        <v>260</v>
      </c>
      <c r="EP16" s="536">
        <f t="shared" si="19"/>
        <v>235</v>
      </c>
      <c r="EQ16" s="536">
        <f t="shared" si="19"/>
        <v>228</v>
      </c>
      <c r="ER16" s="536">
        <f t="shared" si="19"/>
        <v>219</v>
      </c>
      <c r="ES16" s="536">
        <f t="shared" si="19"/>
        <v>215</v>
      </c>
      <c r="ET16" s="536">
        <f t="shared" si="19"/>
        <v>210</v>
      </c>
      <c r="EU16" s="536">
        <f t="shared" si="19"/>
        <v>215</v>
      </c>
      <c r="EV16" s="536">
        <f t="shared" si="19"/>
        <v>220</v>
      </c>
      <c r="EW16" s="536">
        <f t="shared" si="19"/>
        <v>223.5</v>
      </c>
      <c r="EX16" s="536">
        <f t="shared" si="19"/>
        <v>214</v>
      </c>
      <c r="EY16" s="536">
        <f t="shared" si="19"/>
        <v>173</v>
      </c>
      <c r="EZ16" s="536">
        <f t="shared" si="19"/>
        <v>160</v>
      </c>
      <c r="FA16" s="536">
        <f t="shared" si="19"/>
        <v>140</v>
      </c>
      <c r="FB16" s="536">
        <f t="shared" si="19"/>
        <v>153</v>
      </c>
      <c r="FC16" s="536">
        <f t="shared" si="19"/>
        <v>157</v>
      </c>
      <c r="FD16" s="536">
        <f t="shared" si="19"/>
        <v>166</v>
      </c>
      <c r="FE16" s="536">
        <f t="shared" si="19"/>
        <v>171</v>
      </c>
      <c r="FF16" s="536">
        <f t="shared" si="19"/>
        <v>160</v>
      </c>
      <c r="FG16" s="536">
        <f t="shared" si="19"/>
        <v>149</v>
      </c>
      <c r="FH16" s="536">
        <f t="shared" si="19"/>
        <v>144</v>
      </c>
      <c r="FI16" s="536">
        <f t="shared" si="19"/>
        <v>136</v>
      </c>
      <c r="FJ16" s="536">
        <f t="shared" si="19"/>
        <v>133</v>
      </c>
      <c r="FK16" s="536">
        <f t="shared" si="19"/>
        <v>143.6</v>
      </c>
      <c r="FL16" s="536">
        <f t="shared" si="19"/>
        <v>152</v>
      </c>
      <c r="FM16" s="536">
        <f t="shared" si="19"/>
        <v>147.4</v>
      </c>
      <c r="FN16" s="536">
        <f t="shared" si="19"/>
        <v>143.47999999999999</v>
      </c>
      <c r="FO16" s="536">
        <f t="shared" si="19"/>
        <v>136.69999999999999</v>
      </c>
      <c r="FP16" s="536">
        <f t="shared" si="19"/>
        <v>131.13</v>
      </c>
      <c r="FQ16" s="536">
        <f t="shared" si="19"/>
        <v>126.96</v>
      </c>
      <c r="FR16" s="537">
        <f t="shared" si="19"/>
        <v>115.22</v>
      </c>
      <c r="FS16" s="538">
        <f t="shared" si="19"/>
        <v>112.61916666666666</v>
      </c>
      <c r="FT16" s="536">
        <f t="shared" si="20"/>
        <v>82.59688295637126</v>
      </c>
      <c r="FU16" s="536">
        <f t="shared" si="20"/>
        <v>164.20420250896055</v>
      </c>
      <c r="FV16" s="536">
        <f t="shared" si="20"/>
        <v>203.55166107352355</v>
      </c>
      <c r="FW16" s="536">
        <f t="shared" si="20"/>
        <v>201.52013676690692</v>
      </c>
      <c r="FX16" s="536">
        <f t="shared" si="20"/>
        <v>164.76669183191362</v>
      </c>
      <c r="FY16" s="536">
        <f t="shared" si="20"/>
        <v>117.21769654496916</v>
      </c>
      <c r="FZ16" s="536">
        <f t="shared" si="21"/>
        <v>312.39605072463763</v>
      </c>
      <c r="GA16" s="536">
        <f t="shared" si="21"/>
        <v>330.21586003670245</v>
      </c>
      <c r="GB16" s="593">
        <f t="shared" si="21"/>
        <v>287.25433223828674</v>
      </c>
    </row>
    <row r="17" spans="1:184">
      <c r="A17" s="578" t="s">
        <v>148</v>
      </c>
      <c r="B17" s="598" t="s">
        <v>251</v>
      </c>
      <c r="C17" s="534" t="s">
        <v>2</v>
      </c>
      <c r="D17" s="535">
        <f>(D15*1.6+D16*0.9)</f>
        <v>56.145000000000003</v>
      </c>
      <c r="E17" s="536">
        <f t="shared" ref="E17:BP17" si="22">(E15*1.6+E16*0.9)</f>
        <v>56.145000000000003</v>
      </c>
      <c r="F17" s="536">
        <f t="shared" si="22"/>
        <v>56.145000000000003</v>
      </c>
      <c r="G17" s="536">
        <f t="shared" si="22"/>
        <v>56.145000000000003</v>
      </c>
      <c r="H17" s="536">
        <f t="shared" si="22"/>
        <v>56.145000000000003</v>
      </c>
      <c r="I17" s="536">
        <f t="shared" si="22"/>
        <v>56.145000000000003</v>
      </c>
      <c r="J17" s="536">
        <f t="shared" si="22"/>
        <v>56.145000000000003</v>
      </c>
      <c r="K17" s="536">
        <f t="shared" si="22"/>
        <v>56.145000000000003</v>
      </c>
      <c r="L17" s="536">
        <f t="shared" si="22"/>
        <v>56.145000000000003</v>
      </c>
      <c r="M17" s="536">
        <f t="shared" si="22"/>
        <v>56.145000000000003</v>
      </c>
      <c r="N17" s="536">
        <f t="shared" si="22"/>
        <v>56.145000000000003</v>
      </c>
      <c r="O17" s="536">
        <f t="shared" si="22"/>
        <v>56.145000000000003</v>
      </c>
      <c r="P17" s="536">
        <f t="shared" si="22"/>
        <v>60.249000000000009</v>
      </c>
      <c r="Q17" s="536">
        <f t="shared" si="22"/>
        <v>60.249000000000009</v>
      </c>
      <c r="R17" s="536">
        <f t="shared" si="22"/>
        <v>60.249000000000009</v>
      </c>
      <c r="S17" s="536">
        <f t="shared" si="22"/>
        <v>60.249000000000009</v>
      </c>
      <c r="T17" s="536">
        <f t="shared" si="22"/>
        <v>60.249000000000009</v>
      </c>
      <c r="U17" s="536">
        <f t="shared" si="22"/>
        <v>60.249000000000009</v>
      </c>
      <c r="V17" s="536">
        <f t="shared" si="22"/>
        <v>60.249000000000009</v>
      </c>
      <c r="W17" s="536">
        <f t="shared" si="22"/>
        <v>60.249000000000009</v>
      </c>
      <c r="X17" s="536">
        <f t="shared" si="22"/>
        <v>60.249000000000009</v>
      </c>
      <c r="Y17" s="536">
        <f t="shared" si="22"/>
        <v>60.249000000000009</v>
      </c>
      <c r="Z17" s="536">
        <f t="shared" si="22"/>
        <v>60.249000000000009</v>
      </c>
      <c r="AA17" s="536">
        <f t="shared" si="22"/>
        <v>60.249000000000009</v>
      </c>
      <c r="AB17" s="536">
        <f t="shared" si="22"/>
        <v>64.522999999999996</v>
      </c>
      <c r="AC17" s="536">
        <f t="shared" si="22"/>
        <v>64.522999999999996</v>
      </c>
      <c r="AD17" s="536">
        <f t="shared" si="22"/>
        <v>64.522999999999996</v>
      </c>
      <c r="AE17" s="536">
        <f t="shared" si="22"/>
        <v>64.522999999999996</v>
      </c>
      <c r="AF17" s="536">
        <f t="shared" si="22"/>
        <v>64.522999999999996</v>
      </c>
      <c r="AG17" s="536">
        <f t="shared" si="22"/>
        <v>64.522999999999996</v>
      </c>
      <c r="AH17" s="536">
        <f t="shared" si="22"/>
        <v>64.522999999999996</v>
      </c>
      <c r="AI17" s="536">
        <f t="shared" si="22"/>
        <v>64.522999999999996</v>
      </c>
      <c r="AJ17" s="536">
        <f t="shared" si="22"/>
        <v>64.522999999999996</v>
      </c>
      <c r="AK17" s="536">
        <f t="shared" si="22"/>
        <v>64.522999999999996</v>
      </c>
      <c r="AL17" s="536">
        <f t="shared" si="22"/>
        <v>64.522999999999996</v>
      </c>
      <c r="AM17" s="536">
        <f t="shared" si="22"/>
        <v>64.522999999999996</v>
      </c>
      <c r="AN17" s="536">
        <f t="shared" si="22"/>
        <v>64.727000000000004</v>
      </c>
      <c r="AO17" s="536">
        <f t="shared" si="22"/>
        <v>64.727000000000004</v>
      </c>
      <c r="AP17" s="536">
        <f t="shared" si="22"/>
        <v>64.727000000000004</v>
      </c>
      <c r="AQ17" s="536">
        <f t="shared" si="22"/>
        <v>64.727000000000004</v>
      </c>
      <c r="AR17" s="536">
        <f t="shared" si="22"/>
        <v>64.727000000000004</v>
      </c>
      <c r="AS17" s="536">
        <f t="shared" si="22"/>
        <v>64.727000000000004</v>
      </c>
      <c r="AT17" s="536">
        <f t="shared" si="22"/>
        <v>64.727000000000004</v>
      </c>
      <c r="AU17" s="536">
        <f t="shared" si="22"/>
        <v>64.727000000000004</v>
      </c>
      <c r="AV17" s="536">
        <f t="shared" si="22"/>
        <v>64.727000000000004</v>
      </c>
      <c r="AW17" s="536">
        <f t="shared" si="22"/>
        <v>64.727000000000004</v>
      </c>
      <c r="AX17" s="536">
        <f t="shared" si="22"/>
        <v>64.727000000000004</v>
      </c>
      <c r="AY17" s="536">
        <f t="shared" si="22"/>
        <v>64.727000000000004</v>
      </c>
      <c r="AZ17" s="536">
        <f t="shared" si="22"/>
        <v>77.838999999999999</v>
      </c>
      <c r="BA17" s="536">
        <f t="shared" si="22"/>
        <v>77.838999999999999</v>
      </c>
      <c r="BB17" s="536">
        <f t="shared" si="22"/>
        <v>77.838999999999999</v>
      </c>
      <c r="BC17" s="536">
        <f t="shared" si="22"/>
        <v>77.838999999999999</v>
      </c>
      <c r="BD17" s="536">
        <f t="shared" si="22"/>
        <v>77.838999999999999</v>
      </c>
      <c r="BE17" s="536">
        <f t="shared" si="22"/>
        <v>77.838999999999999</v>
      </c>
      <c r="BF17" s="536">
        <f t="shared" si="22"/>
        <v>77.838999999999999</v>
      </c>
      <c r="BG17" s="536">
        <f t="shared" si="22"/>
        <v>77.838999999999999</v>
      </c>
      <c r="BH17" s="536">
        <f t="shared" si="22"/>
        <v>77.838999999999999</v>
      </c>
      <c r="BI17" s="536">
        <f t="shared" si="22"/>
        <v>77.838999999999999</v>
      </c>
      <c r="BJ17" s="536">
        <f t="shared" si="22"/>
        <v>77.838999999999999</v>
      </c>
      <c r="BK17" s="536">
        <f t="shared" si="22"/>
        <v>77.838999999999999</v>
      </c>
      <c r="BL17" s="536">
        <f t="shared" si="22"/>
        <v>96.591000000000008</v>
      </c>
      <c r="BM17" s="536">
        <f t="shared" si="22"/>
        <v>96.591000000000008</v>
      </c>
      <c r="BN17" s="536">
        <f t="shared" si="22"/>
        <v>96.591000000000008</v>
      </c>
      <c r="BO17" s="536">
        <f t="shared" si="22"/>
        <v>157.476</v>
      </c>
      <c r="BP17" s="536">
        <f t="shared" si="22"/>
        <v>157.476</v>
      </c>
      <c r="BQ17" s="536">
        <f t="shared" ref="BQ17:EB17" si="23">(BQ15*1.6+BQ16*0.9)</f>
        <v>157.476</v>
      </c>
      <c r="BR17" s="536">
        <f t="shared" si="23"/>
        <v>157.476</v>
      </c>
      <c r="BS17" s="536">
        <f t="shared" si="23"/>
        <v>157.476</v>
      </c>
      <c r="BT17" s="536">
        <f t="shared" si="23"/>
        <v>157.476</v>
      </c>
      <c r="BU17" s="536">
        <f t="shared" si="23"/>
        <v>157.476</v>
      </c>
      <c r="BV17" s="536">
        <f t="shared" si="23"/>
        <v>157.476</v>
      </c>
      <c r="BW17" s="536">
        <f t="shared" si="23"/>
        <v>157.476</v>
      </c>
      <c r="BX17" s="536">
        <f t="shared" si="23"/>
        <v>187.94</v>
      </c>
      <c r="BY17" s="536">
        <f t="shared" si="23"/>
        <v>189.94</v>
      </c>
      <c r="BZ17" s="536">
        <f t="shared" si="23"/>
        <v>192.34</v>
      </c>
      <c r="CA17" s="536">
        <f t="shared" si="23"/>
        <v>195.26560000000001</v>
      </c>
      <c r="CB17" s="536">
        <f t="shared" si="23"/>
        <v>193.26560000000001</v>
      </c>
      <c r="CC17" s="536">
        <f t="shared" si="23"/>
        <v>193.18560000000002</v>
      </c>
      <c r="CD17" s="536">
        <f t="shared" si="23"/>
        <v>196.06560000000002</v>
      </c>
      <c r="CE17" s="536">
        <f t="shared" si="23"/>
        <v>200.8656</v>
      </c>
      <c r="CF17" s="536">
        <f t="shared" si="23"/>
        <v>199.26560000000001</v>
      </c>
      <c r="CG17" s="536">
        <f t="shared" si="23"/>
        <v>176.16559999999998</v>
      </c>
      <c r="CH17" s="536">
        <f t="shared" si="23"/>
        <v>173.6156</v>
      </c>
      <c r="CI17" s="536">
        <f t="shared" si="23"/>
        <v>178.82560000000001</v>
      </c>
      <c r="CJ17" s="536">
        <f t="shared" si="23"/>
        <v>187.46559999999999</v>
      </c>
      <c r="CK17" s="536">
        <f t="shared" si="23"/>
        <v>188.8656</v>
      </c>
      <c r="CL17" s="536">
        <f t="shared" si="23"/>
        <v>193.16559999999998</v>
      </c>
      <c r="CM17" s="536">
        <f t="shared" si="23"/>
        <v>208.601832</v>
      </c>
      <c r="CN17" s="536">
        <f t="shared" si="23"/>
        <v>215.20183200000002</v>
      </c>
      <c r="CO17" s="536">
        <f t="shared" si="23"/>
        <v>216.30183199999999</v>
      </c>
      <c r="CP17" s="536">
        <f t="shared" si="23"/>
        <v>229.54225753191491</v>
      </c>
      <c r="CQ17" s="536">
        <f t="shared" si="23"/>
        <v>246.25076817021278</v>
      </c>
      <c r="CR17" s="536">
        <f t="shared" si="23"/>
        <v>262.91034263829783</v>
      </c>
      <c r="CS17" s="536">
        <f t="shared" si="23"/>
        <v>294.28268306382984</v>
      </c>
      <c r="CT17" s="536">
        <f t="shared" si="23"/>
        <v>299.33055540425528</v>
      </c>
      <c r="CU17" s="536">
        <f t="shared" si="23"/>
        <v>304.37842774468083</v>
      </c>
      <c r="CV17" s="536">
        <f t="shared" si="23"/>
        <v>299.82523625531917</v>
      </c>
      <c r="CW17" s="536">
        <f t="shared" si="23"/>
        <v>425.76140646808511</v>
      </c>
      <c r="CX17" s="536">
        <f t="shared" si="23"/>
        <v>442.05927880851061</v>
      </c>
      <c r="CY17" s="536">
        <f t="shared" si="23"/>
        <v>537.18279606365957</v>
      </c>
      <c r="CZ17" s="536">
        <f t="shared" si="23"/>
        <v>556.15088117004257</v>
      </c>
      <c r="DA17" s="536">
        <f t="shared" si="23"/>
        <v>545.08705138280857</v>
      </c>
      <c r="DB17" s="536">
        <f t="shared" si="23"/>
        <v>555.18279606365957</v>
      </c>
      <c r="DC17" s="536">
        <f t="shared" si="23"/>
        <v>542.53385989344679</v>
      </c>
      <c r="DD17" s="536">
        <f t="shared" si="23"/>
        <v>521.5</v>
      </c>
      <c r="DE17" s="536">
        <f t="shared" si="23"/>
        <v>446.8</v>
      </c>
      <c r="DF17" s="536">
        <f t="shared" si="23"/>
        <v>313</v>
      </c>
      <c r="DG17" s="536">
        <f t="shared" si="23"/>
        <v>234.2</v>
      </c>
      <c r="DH17" s="536">
        <f t="shared" si="23"/>
        <v>239.60000000000002</v>
      </c>
      <c r="DI17" s="536">
        <f t="shared" si="23"/>
        <v>255</v>
      </c>
      <c r="DJ17" s="536">
        <f t="shared" si="23"/>
        <v>205.60000000000002</v>
      </c>
      <c r="DK17" s="536">
        <f t="shared" si="23"/>
        <v>202.4</v>
      </c>
      <c r="DL17" s="536">
        <f t="shared" si="23"/>
        <v>201.10000000000002</v>
      </c>
      <c r="DM17" s="536">
        <f t="shared" si="23"/>
        <v>217.10000000000002</v>
      </c>
      <c r="DN17" s="536">
        <f t="shared" si="23"/>
        <v>250.8</v>
      </c>
      <c r="DO17" s="536">
        <f t="shared" si="23"/>
        <v>314.89999999999998</v>
      </c>
      <c r="DP17" s="536">
        <f t="shared" si="23"/>
        <v>273</v>
      </c>
      <c r="DQ17" s="536">
        <f t="shared" si="23"/>
        <v>285.8</v>
      </c>
      <c r="DR17" s="536">
        <f t="shared" si="23"/>
        <v>302.10000000000002</v>
      </c>
      <c r="DS17" s="536">
        <f t="shared" si="23"/>
        <v>311.39999999999998</v>
      </c>
      <c r="DT17" s="536">
        <f t="shared" si="23"/>
        <v>384.5</v>
      </c>
      <c r="DU17" s="536">
        <f t="shared" si="23"/>
        <v>391.6</v>
      </c>
      <c r="DV17" s="536">
        <f t="shared" si="23"/>
        <v>412.4</v>
      </c>
      <c r="DW17" s="536">
        <f t="shared" si="23"/>
        <v>506.6</v>
      </c>
      <c r="DX17" s="536">
        <f t="shared" si="23"/>
        <v>477.1</v>
      </c>
      <c r="DY17" s="536">
        <f t="shared" si="23"/>
        <v>429.4</v>
      </c>
      <c r="DZ17" s="536">
        <f t="shared" si="23"/>
        <v>372.70000000000005</v>
      </c>
      <c r="EA17" s="536">
        <f t="shared" si="23"/>
        <v>399.8</v>
      </c>
      <c r="EB17" s="536">
        <f t="shared" si="23"/>
        <v>408.20000000000005</v>
      </c>
      <c r="EC17" s="536">
        <f t="shared" ref="EC17:FS17" si="24">(EC15*1.6+EC16*0.9)</f>
        <v>436.4</v>
      </c>
      <c r="ED17" s="536">
        <f t="shared" si="24"/>
        <v>444.4</v>
      </c>
      <c r="EE17" s="536">
        <f t="shared" si="24"/>
        <v>460.1</v>
      </c>
      <c r="EF17" s="536">
        <f t="shared" si="24"/>
        <v>582.20000000000005</v>
      </c>
      <c r="EG17" s="536">
        <f t="shared" si="24"/>
        <v>588.5</v>
      </c>
      <c r="EH17" s="536">
        <f t="shared" si="24"/>
        <v>565.79999999999995</v>
      </c>
      <c r="EI17" s="536">
        <f t="shared" si="24"/>
        <v>580.5</v>
      </c>
      <c r="EJ17" s="536">
        <f t="shared" si="24"/>
        <v>562.20000000000005</v>
      </c>
      <c r="EK17" s="536">
        <f t="shared" si="24"/>
        <v>543.29999999999995</v>
      </c>
      <c r="EL17" s="536">
        <f t="shared" si="24"/>
        <v>551.29999999999995</v>
      </c>
      <c r="EM17" s="536">
        <f t="shared" si="24"/>
        <v>546.79999999999995</v>
      </c>
      <c r="EN17" s="536">
        <f t="shared" si="24"/>
        <v>538.70000000000005</v>
      </c>
      <c r="EO17" s="536">
        <f t="shared" si="24"/>
        <v>482</v>
      </c>
      <c r="EP17" s="536">
        <f t="shared" si="24"/>
        <v>429.1</v>
      </c>
      <c r="EQ17" s="536">
        <f t="shared" si="24"/>
        <v>413.20000000000005</v>
      </c>
      <c r="ER17" s="536">
        <f t="shared" si="24"/>
        <v>414.70000000000005</v>
      </c>
      <c r="ES17" s="536">
        <f t="shared" si="24"/>
        <v>417.5</v>
      </c>
      <c r="ET17" s="536">
        <f t="shared" si="24"/>
        <v>408.20000000000005</v>
      </c>
      <c r="EU17" s="536">
        <f t="shared" si="24"/>
        <v>428.16666666666663</v>
      </c>
      <c r="EV17" s="536">
        <f t="shared" si="24"/>
        <v>428.93333333333339</v>
      </c>
      <c r="EW17" s="536">
        <f t="shared" si="24"/>
        <v>412.35</v>
      </c>
      <c r="EX17" s="536">
        <f t="shared" si="24"/>
        <v>405.93333333333339</v>
      </c>
      <c r="EY17" s="536">
        <f t="shared" si="24"/>
        <v>340.76666666666671</v>
      </c>
      <c r="EZ17" s="536">
        <f t="shared" si="24"/>
        <v>281.60000000000002</v>
      </c>
      <c r="FA17" s="536">
        <f t="shared" si="24"/>
        <v>294.5333333333333</v>
      </c>
      <c r="FB17" s="536">
        <f t="shared" si="24"/>
        <v>326.5</v>
      </c>
      <c r="FC17" s="536">
        <f t="shared" si="24"/>
        <v>324.76666666666671</v>
      </c>
      <c r="FD17" s="536">
        <f t="shared" si="24"/>
        <v>400.06666666666666</v>
      </c>
      <c r="FE17" s="536">
        <f t="shared" si="24"/>
        <v>403.5</v>
      </c>
      <c r="FF17" s="536">
        <f t="shared" si="24"/>
        <v>374.4</v>
      </c>
      <c r="FG17" s="536">
        <f t="shared" si="24"/>
        <v>351.70000000000005</v>
      </c>
      <c r="FH17" s="536">
        <f t="shared" si="24"/>
        <v>337.06666666666666</v>
      </c>
      <c r="FI17" s="536">
        <f t="shared" si="24"/>
        <v>310.39999999999998</v>
      </c>
      <c r="FJ17" s="536">
        <f t="shared" si="24"/>
        <v>324.18</v>
      </c>
      <c r="FK17" s="536">
        <f t="shared" si="24"/>
        <v>350.36</v>
      </c>
      <c r="FL17" s="536">
        <f t="shared" si="24"/>
        <v>352.84800000000001</v>
      </c>
      <c r="FM17" s="536">
        <f t="shared" si="24"/>
        <v>344.98</v>
      </c>
      <c r="FN17" s="536">
        <f t="shared" si="24"/>
        <v>347.85199999999998</v>
      </c>
      <c r="FO17" s="536">
        <f t="shared" si="24"/>
        <v>339.99</v>
      </c>
      <c r="FP17" s="536">
        <f t="shared" si="24"/>
        <v>323.93700000000001</v>
      </c>
      <c r="FQ17" s="536">
        <f t="shared" si="24"/>
        <v>308.50400000000002</v>
      </c>
      <c r="FR17" s="537">
        <f t="shared" si="24"/>
        <v>282.19400000000002</v>
      </c>
      <c r="FS17" s="538">
        <f t="shared" si="24"/>
        <v>233.56170594997596</v>
      </c>
      <c r="FT17" s="536">
        <f t="shared" ref="FT17:FY17" si="25">(FT15*1.6+FT16*0.9)</f>
        <v>157.52173229514278</v>
      </c>
      <c r="FU17" s="536">
        <f t="shared" si="25"/>
        <v>255.95443663594466</v>
      </c>
      <c r="FV17" s="536">
        <f t="shared" si="25"/>
        <v>292.58069827849351</v>
      </c>
      <c r="FW17" s="536">
        <f t="shared" si="25"/>
        <v>295.91153322846509</v>
      </c>
      <c r="FX17" s="536">
        <f t="shared" si="25"/>
        <v>300.00973617954241</v>
      </c>
      <c r="FY17" s="536">
        <f t="shared" si="25"/>
        <v>309.46866239771862</v>
      </c>
      <c r="FZ17" s="536">
        <f t="shared" ref="FZ17:GB17" si="26">(FZ15*1.6+FZ16*0.9)</f>
        <v>526.88316299917551</v>
      </c>
      <c r="GA17" s="536">
        <f t="shared" si="26"/>
        <v>483.274276228904</v>
      </c>
      <c r="GB17" s="593">
        <f t="shared" si="26"/>
        <v>449.40092445354992</v>
      </c>
    </row>
    <row r="18" spans="1:184">
      <c r="A18" s="578" t="s">
        <v>173</v>
      </c>
      <c r="B18" s="598" t="s">
        <v>251</v>
      </c>
      <c r="C18" s="541" t="s">
        <v>2</v>
      </c>
      <c r="D18" s="542">
        <f>D19-D17</f>
        <v>233.85499999999999</v>
      </c>
      <c r="E18" s="543">
        <f t="shared" ref="E18:BP18" si="27">E19-E17</f>
        <v>233.85499999999999</v>
      </c>
      <c r="F18" s="543">
        <f t="shared" si="27"/>
        <v>233.85499999999999</v>
      </c>
      <c r="G18" s="543">
        <f t="shared" si="27"/>
        <v>253.85499999999999</v>
      </c>
      <c r="H18" s="543">
        <f t="shared" si="27"/>
        <v>263.85500000000002</v>
      </c>
      <c r="I18" s="543">
        <f t="shared" si="27"/>
        <v>263.85500000000002</v>
      </c>
      <c r="J18" s="543">
        <f t="shared" si="27"/>
        <v>263.85500000000002</v>
      </c>
      <c r="K18" s="543">
        <f t="shared" si="27"/>
        <v>263.85500000000002</v>
      </c>
      <c r="L18" s="543">
        <f t="shared" si="27"/>
        <v>243.85499999999999</v>
      </c>
      <c r="M18" s="543">
        <f t="shared" si="27"/>
        <v>223.85499999999999</v>
      </c>
      <c r="N18" s="543">
        <f t="shared" si="27"/>
        <v>223.85499999999999</v>
      </c>
      <c r="O18" s="543">
        <f t="shared" si="27"/>
        <v>213.85499999999999</v>
      </c>
      <c r="P18" s="543">
        <f t="shared" si="27"/>
        <v>149.75099999999998</v>
      </c>
      <c r="Q18" s="543">
        <f t="shared" si="27"/>
        <v>169.75099999999998</v>
      </c>
      <c r="R18" s="543">
        <f t="shared" si="27"/>
        <v>174.75099999999998</v>
      </c>
      <c r="S18" s="543">
        <f t="shared" si="27"/>
        <v>169.75099999999998</v>
      </c>
      <c r="T18" s="543">
        <f t="shared" si="27"/>
        <v>169.75099999999998</v>
      </c>
      <c r="U18" s="543">
        <f t="shared" si="27"/>
        <v>159.75099999999998</v>
      </c>
      <c r="V18" s="543">
        <f t="shared" si="27"/>
        <v>159.75099999999998</v>
      </c>
      <c r="W18" s="543">
        <f t="shared" si="27"/>
        <v>149.75099999999998</v>
      </c>
      <c r="X18" s="543">
        <f t="shared" si="27"/>
        <v>149.75099999999998</v>
      </c>
      <c r="Y18" s="543">
        <f t="shared" si="27"/>
        <v>149.75099999999998</v>
      </c>
      <c r="Z18" s="543">
        <f t="shared" si="27"/>
        <v>139.75099999999998</v>
      </c>
      <c r="AA18" s="543">
        <f t="shared" si="27"/>
        <v>139.75099999999998</v>
      </c>
      <c r="AB18" s="543">
        <f t="shared" si="27"/>
        <v>135.477</v>
      </c>
      <c r="AC18" s="543">
        <f t="shared" si="27"/>
        <v>135.477</v>
      </c>
      <c r="AD18" s="543">
        <f t="shared" si="27"/>
        <v>135.477</v>
      </c>
      <c r="AE18" s="543">
        <f t="shared" si="27"/>
        <v>135.477</v>
      </c>
      <c r="AF18" s="543">
        <f t="shared" si="27"/>
        <v>165.477</v>
      </c>
      <c r="AG18" s="543">
        <f t="shared" si="27"/>
        <v>165.477</v>
      </c>
      <c r="AH18" s="543">
        <f t="shared" si="27"/>
        <v>185.477</v>
      </c>
      <c r="AI18" s="543">
        <f t="shared" si="27"/>
        <v>185.477</v>
      </c>
      <c r="AJ18" s="543">
        <f t="shared" si="27"/>
        <v>215.477</v>
      </c>
      <c r="AK18" s="543">
        <f t="shared" si="27"/>
        <v>215.477</v>
      </c>
      <c r="AL18" s="543">
        <f t="shared" si="27"/>
        <v>215.477</v>
      </c>
      <c r="AM18" s="543">
        <f t="shared" si="27"/>
        <v>215.477</v>
      </c>
      <c r="AN18" s="543">
        <f t="shared" si="27"/>
        <v>215.273</v>
      </c>
      <c r="AO18" s="543">
        <f t="shared" si="27"/>
        <v>255.273</v>
      </c>
      <c r="AP18" s="543">
        <f t="shared" si="27"/>
        <v>255.273</v>
      </c>
      <c r="AQ18" s="543">
        <f t="shared" si="27"/>
        <v>255.273</v>
      </c>
      <c r="AR18" s="543">
        <f t="shared" si="27"/>
        <v>255.273</v>
      </c>
      <c r="AS18" s="543">
        <f t="shared" si="27"/>
        <v>255.273</v>
      </c>
      <c r="AT18" s="543">
        <f t="shared" si="27"/>
        <v>255.273</v>
      </c>
      <c r="AU18" s="543">
        <f t="shared" si="27"/>
        <v>255.273</v>
      </c>
      <c r="AV18" s="543">
        <f t="shared" si="27"/>
        <v>265.27300000000002</v>
      </c>
      <c r="AW18" s="543">
        <f t="shared" si="27"/>
        <v>265.27300000000002</v>
      </c>
      <c r="AX18" s="543">
        <f t="shared" si="27"/>
        <v>265.27300000000002</v>
      </c>
      <c r="AY18" s="543">
        <f t="shared" si="27"/>
        <v>265.27300000000002</v>
      </c>
      <c r="AZ18" s="543">
        <f t="shared" si="27"/>
        <v>262.161</v>
      </c>
      <c r="BA18" s="543">
        <f t="shared" si="27"/>
        <v>267.161</v>
      </c>
      <c r="BB18" s="543">
        <f t="shared" si="27"/>
        <v>372.161</v>
      </c>
      <c r="BC18" s="543">
        <f t="shared" si="27"/>
        <v>422.161</v>
      </c>
      <c r="BD18" s="543">
        <f t="shared" si="27"/>
        <v>422.161</v>
      </c>
      <c r="BE18" s="543">
        <f t="shared" si="27"/>
        <v>422.161</v>
      </c>
      <c r="BF18" s="543">
        <f t="shared" si="27"/>
        <v>472.161</v>
      </c>
      <c r="BG18" s="543">
        <f t="shared" si="27"/>
        <v>472.161</v>
      </c>
      <c r="BH18" s="543">
        <f t="shared" si="27"/>
        <v>472.161</v>
      </c>
      <c r="BI18" s="543">
        <f t="shared" si="27"/>
        <v>472.161</v>
      </c>
      <c r="BJ18" s="543">
        <f t="shared" si="27"/>
        <v>472.161</v>
      </c>
      <c r="BK18" s="543">
        <f t="shared" si="27"/>
        <v>472.161</v>
      </c>
      <c r="BL18" s="543">
        <f t="shared" si="27"/>
        <v>453.40899999999999</v>
      </c>
      <c r="BM18" s="543">
        <f t="shared" si="27"/>
        <v>453.40899999999999</v>
      </c>
      <c r="BN18" s="543">
        <f t="shared" si="27"/>
        <v>503.40899999999999</v>
      </c>
      <c r="BO18" s="543">
        <f t="shared" si="27"/>
        <v>492.524</v>
      </c>
      <c r="BP18" s="543">
        <f t="shared" si="27"/>
        <v>492.524</v>
      </c>
      <c r="BQ18" s="543">
        <f t="shared" ref="BQ18:EB18" si="28">BQ19-BQ17</f>
        <v>462.524</v>
      </c>
      <c r="BR18" s="543">
        <f t="shared" si="28"/>
        <v>452.524</v>
      </c>
      <c r="BS18" s="543">
        <f t="shared" si="28"/>
        <v>442.524</v>
      </c>
      <c r="BT18" s="543">
        <f t="shared" si="28"/>
        <v>442.524</v>
      </c>
      <c r="BU18" s="543">
        <f t="shared" si="28"/>
        <v>422.524</v>
      </c>
      <c r="BV18" s="543">
        <f t="shared" si="28"/>
        <v>372.524</v>
      </c>
      <c r="BW18" s="543">
        <f t="shared" si="28"/>
        <v>342.524</v>
      </c>
      <c r="BX18" s="543">
        <f t="shared" si="28"/>
        <v>292.06</v>
      </c>
      <c r="BY18" s="543">
        <f t="shared" si="28"/>
        <v>290.06</v>
      </c>
      <c r="BZ18" s="543">
        <f t="shared" si="28"/>
        <v>297.65999999999997</v>
      </c>
      <c r="CA18" s="543">
        <f t="shared" si="28"/>
        <v>264.73439999999999</v>
      </c>
      <c r="CB18" s="543">
        <f t="shared" si="28"/>
        <v>296.73439999999999</v>
      </c>
      <c r="CC18" s="543">
        <f t="shared" si="28"/>
        <v>316.81439999999998</v>
      </c>
      <c r="CD18" s="543">
        <f t="shared" si="28"/>
        <v>343.93439999999998</v>
      </c>
      <c r="CE18" s="543">
        <f t="shared" si="28"/>
        <v>339.13440000000003</v>
      </c>
      <c r="CF18" s="543">
        <f t="shared" si="28"/>
        <v>340.73439999999999</v>
      </c>
      <c r="CG18" s="543">
        <f t="shared" si="28"/>
        <v>343.83440000000002</v>
      </c>
      <c r="CH18" s="543">
        <f t="shared" si="28"/>
        <v>346.38440000000003</v>
      </c>
      <c r="CI18" s="543">
        <f t="shared" si="28"/>
        <v>341.17439999999999</v>
      </c>
      <c r="CJ18" s="543">
        <f t="shared" si="28"/>
        <v>312.53440000000001</v>
      </c>
      <c r="CK18" s="543">
        <f t="shared" si="28"/>
        <v>321.13440000000003</v>
      </c>
      <c r="CL18" s="543">
        <f t="shared" si="28"/>
        <v>336.83440000000002</v>
      </c>
      <c r="CM18" s="543">
        <f t="shared" si="28"/>
        <v>321.398168</v>
      </c>
      <c r="CN18" s="543">
        <f t="shared" si="28"/>
        <v>324.79816799999998</v>
      </c>
      <c r="CO18" s="543">
        <f t="shared" si="28"/>
        <v>323.69816800000001</v>
      </c>
      <c r="CP18" s="543">
        <f t="shared" si="28"/>
        <v>320.45774246808509</v>
      </c>
      <c r="CQ18" s="543">
        <f t="shared" si="28"/>
        <v>303.74923182978722</v>
      </c>
      <c r="CR18" s="543">
        <f t="shared" si="28"/>
        <v>287.08965736170217</v>
      </c>
      <c r="CS18" s="543">
        <f t="shared" si="28"/>
        <v>255.71731693617016</v>
      </c>
      <c r="CT18" s="543">
        <f t="shared" si="28"/>
        <v>260.66944459574472</v>
      </c>
      <c r="CU18" s="543">
        <f t="shared" si="28"/>
        <v>265.62157225531917</v>
      </c>
      <c r="CV18" s="543">
        <f t="shared" si="28"/>
        <v>300.17476374468083</v>
      </c>
      <c r="CW18" s="543">
        <f t="shared" si="28"/>
        <v>274.23859353191489</v>
      </c>
      <c r="CX18" s="543">
        <f t="shared" si="28"/>
        <v>307.94072119148939</v>
      </c>
      <c r="CY18" s="543">
        <f t="shared" si="28"/>
        <v>292.81720393634043</v>
      </c>
      <c r="CZ18" s="543">
        <f t="shared" si="28"/>
        <v>293.84911882995743</v>
      </c>
      <c r="DA18" s="543">
        <f t="shared" si="28"/>
        <v>384.91294861719143</v>
      </c>
      <c r="DB18" s="543">
        <f t="shared" si="28"/>
        <v>424.81720393634043</v>
      </c>
      <c r="DC18" s="543">
        <f t="shared" si="28"/>
        <v>507.46614010655321</v>
      </c>
      <c r="DD18" s="543">
        <f t="shared" si="28"/>
        <v>528.5</v>
      </c>
      <c r="DE18" s="543">
        <f t="shared" si="28"/>
        <v>583.20000000000005</v>
      </c>
      <c r="DF18" s="543">
        <f t="shared" si="28"/>
        <v>717</v>
      </c>
      <c r="DG18" s="543">
        <f t="shared" si="28"/>
        <v>665.8</v>
      </c>
      <c r="DH18" s="543">
        <f t="shared" si="28"/>
        <v>560.4</v>
      </c>
      <c r="DI18" s="543">
        <f t="shared" si="28"/>
        <v>445</v>
      </c>
      <c r="DJ18" s="543">
        <f t="shared" si="28"/>
        <v>374.4</v>
      </c>
      <c r="DK18" s="543">
        <f t="shared" si="28"/>
        <v>327.60000000000002</v>
      </c>
      <c r="DL18" s="543">
        <f t="shared" si="28"/>
        <v>248.89999999999998</v>
      </c>
      <c r="DM18" s="543">
        <f t="shared" si="28"/>
        <v>242.89999999999998</v>
      </c>
      <c r="DN18" s="543">
        <f t="shared" si="28"/>
        <v>229.2</v>
      </c>
      <c r="DO18" s="543">
        <f t="shared" si="28"/>
        <v>185.10000000000002</v>
      </c>
      <c r="DP18" s="543">
        <f t="shared" si="28"/>
        <v>287</v>
      </c>
      <c r="DQ18" s="543">
        <f t="shared" si="28"/>
        <v>274.2</v>
      </c>
      <c r="DR18" s="543">
        <f t="shared" si="28"/>
        <v>247.89999999999998</v>
      </c>
      <c r="DS18" s="543">
        <f t="shared" si="28"/>
        <v>248.60000000000002</v>
      </c>
      <c r="DT18" s="543">
        <f t="shared" si="28"/>
        <v>195.5</v>
      </c>
      <c r="DU18" s="543">
        <f t="shared" si="28"/>
        <v>188.39999999999998</v>
      </c>
      <c r="DV18" s="543">
        <f t="shared" si="28"/>
        <v>237.60000000000002</v>
      </c>
      <c r="DW18" s="543">
        <f t="shared" si="28"/>
        <v>173.39999999999998</v>
      </c>
      <c r="DX18" s="543">
        <f t="shared" si="28"/>
        <v>282.89999999999998</v>
      </c>
      <c r="DY18" s="543">
        <f t="shared" si="28"/>
        <v>330.6</v>
      </c>
      <c r="DZ18" s="543">
        <f t="shared" si="28"/>
        <v>347.29999999999995</v>
      </c>
      <c r="EA18" s="543">
        <f t="shared" si="28"/>
        <v>300.2</v>
      </c>
      <c r="EB18" s="543">
        <f t="shared" si="28"/>
        <v>266.79999999999995</v>
      </c>
      <c r="EC18" s="543">
        <f t="shared" ref="EC18:FS18" si="29">EC19-EC17</f>
        <v>243.60000000000002</v>
      </c>
      <c r="ED18" s="543">
        <f t="shared" si="29"/>
        <v>225.60000000000002</v>
      </c>
      <c r="EE18" s="543">
        <f t="shared" si="29"/>
        <v>179.89999999999998</v>
      </c>
      <c r="EF18" s="543">
        <f t="shared" si="29"/>
        <v>67.799999999999955</v>
      </c>
      <c r="EG18" s="543">
        <f t="shared" si="29"/>
        <v>181.5</v>
      </c>
      <c r="EH18" s="543">
        <f t="shared" si="29"/>
        <v>224.20000000000005</v>
      </c>
      <c r="EI18" s="543">
        <f t="shared" si="29"/>
        <v>209.5</v>
      </c>
      <c r="EJ18" s="543">
        <f t="shared" si="29"/>
        <v>277.79999999999995</v>
      </c>
      <c r="EK18" s="543">
        <f t="shared" si="29"/>
        <v>256.70000000000005</v>
      </c>
      <c r="EL18" s="543">
        <f t="shared" si="29"/>
        <v>198.70000000000005</v>
      </c>
      <c r="EM18" s="543">
        <f t="shared" si="29"/>
        <v>223.20000000000005</v>
      </c>
      <c r="EN18" s="543">
        <f t="shared" si="29"/>
        <v>231.29999999999995</v>
      </c>
      <c r="EO18" s="543">
        <f t="shared" si="29"/>
        <v>278</v>
      </c>
      <c r="EP18" s="543">
        <f t="shared" si="29"/>
        <v>260.89999999999998</v>
      </c>
      <c r="EQ18" s="543">
        <f t="shared" si="29"/>
        <v>206.79999999999995</v>
      </c>
      <c r="ER18" s="543">
        <f t="shared" si="29"/>
        <v>210.29999999999995</v>
      </c>
      <c r="ES18" s="543">
        <f t="shared" si="29"/>
        <v>232.5</v>
      </c>
      <c r="ET18" s="543">
        <f t="shared" si="29"/>
        <v>251.79999999999995</v>
      </c>
      <c r="EU18" s="543">
        <f t="shared" si="29"/>
        <v>256.83333333333337</v>
      </c>
      <c r="EV18" s="543">
        <f t="shared" si="29"/>
        <v>251.06666666666661</v>
      </c>
      <c r="EW18" s="543">
        <f t="shared" si="29"/>
        <v>207.64999999999998</v>
      </c>
      <c r="EX18" s="543">
        <f t="shared" si="29"/>
        <v>199.06666666666661</v>
      </c>
      <c r="EY18" s="543">
        <f t="shared" si="29"/>
        <v>239.23333333333329</v>
      </c>
      <c r="EZ18" s="543">
        <f t="shared" si="29"/>
        <v>288.39999999999998</v>
      </c>
      <c r="FA18" s="543">
        <f t="shared" si="29"/>
        <v>295.4666666666667</v>
      </c>
      <c r="FB18" s="543">
        <f t="shared" si="29"/>
        <v>263.5</v>
      </c>
      <c r="FC18" s="543">
        <f t="shared" si="29"/>
        <v>220.23333333333329</v>
      </c>
      <c r="FD18" s="543">
        <f t="shared" si="29"/>
        <v>174.93333333333334</v>
      </c>
      <c r="FE18" s="543">
        <f t="shared" si="29"/>
        <v>231.5</v>
      </c>
      <c r="FF18" s="543">
        <f t="shared" si="29"/>
        <v>265.60000000000002</v>
      </c>
      <c r="FG18" s="543">
        <f t="shared" si="29"/>
        <v>258.29999999999995</v>
      </c>
      <c r="FH18" s="543">
        <f t="shared" si="29"/>
        <v>222.93333333333334</v>
      </c>
      <c r="FI18" s="543">
        <f t="shared" si="29"/>
        <v>229.60000000000002</v>
      </c>
      <c r="FJ18" s="543">
        <f t="shared" si="29"/>
        <v>205.82</v>
      </c>
      <c r="FK18" s="543">
        <f t="shared" si="29"/>
        <v>199.64</v>
      </c>
      <c r="FL18" s="543">
        <f t="shared" si="29"/>
        <v>212.15199999999999</v>
      </c>
      <c r="FM18" s="543">
        <f t="shared" si="29"/>
        <v>215.01999999999998</v>
      </c>
      <c r="FN18" s="543">
        <f t="shared" si="29"/>
        <v>222.14800000000002</v>
      </c>
      <c r="FO18" s="543">
        <f t="shared" si="29"/>
        <v>240.01</v>
      </c>
      <c r="FP18" s="543">
        <f t="shared" si="29"/>
        <v>261.06299999999999</v>
      </c>
      <c r="FQ18" s="543">
        <f t="shared" si="29"/>
        <v>291.49599999999998</v>
      </c>
      <c r="FR18" s="544">
        <f t="shared" si="29"/>
        <v>297.80599999999998</v>
      </c>
      <c r="FS18" s="545">
        <f t="shared" si="29"/>
        <v>288.93829405002407</v>
      </c>
      <c r="FT18" s="543">
        <f t="shared" ref="FT18:FY18" si="30">FT19-FT17</f>
        <v>181.22826770485722</v>
      </c>
      <c r="FU18" s="543">
        <f t="shared" si="30"/>
        <v>211.54556336405534</v>
      </c>
      <c r="FV18" s="543">
        <f t="shared" si="30"/>
        <v>284.91930172150649</v>
      </c>
      <c r="FW18" s="543">
        <f t="shared" si="30"/>
        <v>313.83846677153491</v>
      </c>
      <c r="FX18" s="543">
        <f t="shared" si="30"/>
        <v>207.0735971537909</v>
      </c>
      <c r="FY18" s="543">
        <f t="shared" si="30"/>
        <v>252.19800426894801</v>
      </c>
      <c r="FZ18" s="543">
        <f t="shared" ref="FZ18:GB18" si="31">FZ19-FZ17</f>
        <v>426.03350366749112</v>
      </c>
      <c r="GA18" s="543">
        <f t="shared" si="31"/>
        <v>224.64239043776263</v>
      </c>
      <c r="GB18" s="594">
        <f t="shared" si="31"/>
        <v>148.93240887978345</v>
      </c>
    </row>
    <row r="19" spans="1:184">
      <c r="A19" s="497" t="s">
        <v>253</v>
      </c>
      <c r="B19" s="599" t="s">
        <v>204</v>
      </c>
      <c r="C19" s="522" t="s">
        <v>2</v>
      </c>
      <c r="D19" s="353">
        <v>290</v>
      </c>
      <c r="E19" s="57">
        <v>290</v>
      </c>
      <c r="F19" s="57">
        <v>290</v>
      </c>
      <c r="G19" s="57">
        <v>310</v>
      </c>
      <c r="H19" s="57">
        <v>320</v>
      </c>
      <c r="I19" s="57">
        <v>320</v>
      </c>
      <c r="J19" s="57">
        <v>320</v>
      </c>
      <c r="K19" s="57">
        <v>320</v>
      </c>
      <c r="L19" s="57">
        <v>300</v>
      </c>
      <c r="M19" s="57">
        <v>280</v>
      </c>
      <c r="N19" s="57">
        <v>280</v>
      </c>
      <c r="O19" s="57">
        <v>270</v>
      </c>
      <c r="P19" s="57">
        <v>210</v>
      </c>
      <c r="Q19" s="57">
        <v>230</v>
      </c>
      <c r="R19" s="57">
        <v>235</v>
      </c>
      <c r="S19" s="57">
        <v>230</v>
      </c>
      <c r="T19" s="57">
        <v>230</v>
      </c>
      <c r="U19" s="57">
        <v>220</v>
      </c>
      <c r="V19" s="57">
        <v>220</v>
      </c>
      <c r="W19" s="57">
        <v>210</v>
      </c>
      <c r="X19" s="57">
        <v>210</v>
      </c>
      <c r="Y19" s="57">
        <v>210</v>
      </c>
      <c r="Z19" s="57">
        <v>200</v>
      </c>
      <c r="AA19" s="57">
        <v>200</v>
      </c>
      <c r="AB19" s="57">
        <v>200</v>
      </c>
      <c r="AC19" s="57">
        <v>200</v>
      </c>
      <c r="AD19" s="57">
        <v>200</v>
      </c>
      <c r="AE19" s="57">
        <v>200</v>
      </c>
      <c r="AF19" s="57">
        <v>230</v>
      </c>
      <c r="AG19" s="57">
        <v>230</v>
      </c>
      <c r="AH19" s="57">
        <v>250</v>
      </c>
      <c r="AI19" s="57">
        <v>250</v>
      </c>
      <c r="AJ19" s="57">
        <v>280</v>
      </c>
      <c r="AK19" s="57">
        <v>280</v>
      </c>
      <c r="AL19" s="57">
        <v>280</v>
      </c>
      <c r="AM19" s="57">
        <v>280</v>
      </c>
      <c r="AN19" s="57">
        <v>280</v>
      </c>
      <c r="AO19" s="57">
        <v>320</v>
      </c>
      <c r="AP19" s="57">
        <v>320</v>
      </c>
      <c r="AQ19" s="57">
        <v>320</v>
      </c>
      <c r="AR19" s="57">
        <v>320</v>
      </c>
      <c r="AS19" s="57">
        <v>320</v>
      </c>
      <c r="AT19" s="57">
        <v>320</v>
      </c>
      <c r="AU19" s="57">
        <v>320</v>
      </c>
      <c r="AV19" s="57">
        <v>330</v>
      </c>
      <c r="AW19" s="57">
        <v>330</v>
      </c>
      <c r="AX19" s="57">
        <v>330</v>
      </c>
      <c r="AY19" s="57">
        <v>330</v>
      </c>
      <c r="AZ19" s="57">
        <v>340</v>
      </c>
      <c r="BA19" s="57">
        <v>345</v>
      </c>
      <c r="BB19" s="57">
        <v>450</v>
      </c>
      <c r="BC19" s="57">
        <v>500</v>
      </c>
      <c r="BD19" s="57">
        <v>500</v>
      </c>
      <c r="BE19" s="57">
        <v>500</v>
      </c>
      <c r="BF19" s="57">
        <v>550</v>
      </c>
      <c r="BG19" s="57">
        <v>550</v>
      </c>
      <c r="BH19" s="57">
        <v>550</v>
      </c>
      <c r="BI19" s="57">
        <v>550</v>
      </c>
      <c r="BJ19" s="57">
        <v>550</v>
      </c>
      <c r="BK19" s="57">
        <v>550</v>
      </c>
      <c r="BL19" s="57">
        <v>550</v>
      </c>
      <c r="BM19" s="57">
        <v>550</v>
      </c>
      <c r="BN19" s="57">
        <v>600</v>
      </c>
      <c r="BO19" s="57">
        <v>650</v>
      </c>
      <c r="BP19" s="57">
        <v>650</v>
      </c>
      <c r="BQ19" s="57">
        <v>620</v>
      </c>
      <c r="BR19" s="57">
        <v>610</v>
      </c>
      <c r="BS19" s="57">
        <v>600</v>
      </c>
      <c r="BT19" s="57">
        <v>600</v>
      </c>
      <c r="BU19" s="57">
        <v>580</v>
      </c>
      <c r="BV19" s="57">
        <v>530</v>
      </c>
      <c r="BW19" s="57">
        <v>500</v>
      </c>
      <c r="BX19" s="57">
        <v>480</v>
      </c>
      <c r="BY19" s="57">
        <v>480</v>
      </c>
      <c r="BZ19" s="57">
        <v>490</v>
      </c>
      <c r="CA19" s="57">
        <v>460</v>
      </c>
      <c r="CB19" s="57">
        <v>490</v>
      </c>
      <c r="CC19" s="57">
        <v>510</v>
      </c>
      <c r="CD19" s="57">
        <v>540</v>
      </c>
      <c r="CE19" s="57">
        <v>540</v>
      </c>
      <c r="CF19" s="57">
        <v>540</v>
      </c>
      <c r="CG19" s="57">
        <v>520</v>
      </c>
      <c r="CH19" s="57">
        <v>520</v>
      </c>
      <c r="CI19" s="57">
        <v>520</v>
      </c>
      <c r="CJ19" s="57">
        <v>500</v>
      </c>
      <c r="CK19" s="57">
        <v>510</v>
      </c>
      <c r="CL19" s="57">
        <v>530</v>
      </c>
      <c r="CM19" s="57">
        <v>530</v>
      </c>
      <c r="CN19" s="57">
        <v>540</v>
      </c>
      <c r="CO19" s="57">
        <v>540</v>
      </c>
      <c r="CP19" s="57">
        <v>550</v>
      </c>
      <c r="CQ19" s="57">
        <v>550</v>
      </c>
      <c r="CR19" s="57">
        <v>550</v>
      </c>
      <c r="CS19" s="57">
        <v>550</v>
      </c>
      <c r="CT19" s="57">
        <v>560</v>
      </c>
      <c r="CU19" s="57">
        <v>570</v>
      </c>
      <c r="CV19" s="57">
        <v>600</v>
      </c>
      <c r="CW19" s="57">
        <v>700</v>
      </c>
      <c r="CX19" s="57">
        <v>750</v>
      </c>
      <c r="CY19" s="57">
        <v>830</v>
      </c>
      <c r="CZ19" s="57">
        <v>850</v>
      </c>
      <c r="DA19" s="57">
        <v>930</v>
      </c>
      <c r="DB19" s="57">
        <v>980</v>
      </c>
      <c r="DC19" s="57">
        <v>1050</v>
      </c>
      <c r="DD19" s="57">
        <v>1050</v>
      </c>
      <c r="DE19" s="462">
        <v>1030</v>
      </c>
      <c r="DF19" s="462">
        <v>1030</v>
      </c>
      <c r="DG19" s="462">
        <v>900</v>
      </c>
      <c r="DH19" s="462">
        <v>800</v>
      </c>
      <c r="DI19" s="462">
        <v>700</v>
      </c>
      <c r="DJ19" s="462">
        <v>580</v>
      </c>
      <c r="DK19" s="462">
        <v>530</v>
      </c>
      <c r="DL19" s="462">
        <v>450</v>
      </c>
      <c r="DM19" s="462">
        <v>460</v>
      </c>
      <c r="DN19" s="462">
        <v>480</v>
      </c>
      <c r="DO19" s="462">
        <v>500</v>
      </c>
      <c r="DP19" s="462">
        <v>560</v>
      </c>
      <c r="DQ19" s="462">
        <v>560</v>
      </c>
      <c r="DR19" s="462">
        <v>550</v>
      </c>
      <c r="DS19" s="462">
        <v>560</v>
      </c>
      <c r="DT19" s="462">
        <v>580</v>
      </c>
      <c r="DU19" s="462">
        <v>580</v>
      </c>
      <c r="DV19" s="462">
        <v>650</v>
      </c>
      <c r="DW19" s="462">
        <v>680</v>
      </c>
      <c r="DX19" s="462">
        <v>760</v>
      </c>
      <c r="DY19" s="462">
        <v>760</v>
      </c>
      <c r="DZ19" s="462">
        <v>720</v>
      </c>
      <c r="EA19" s="462">
        <v>700</v>
      </c>
      <c r="EB19" s="462">
        <v>675</v>
      </c>
      <c r="EC19" s="462">
        <v>680</v>
      </c>
      <c r="ED19" s="462">
        <v>670</v>
      </c>
      <c r="EE19" s="462">
        <v>640</v>
      </c>
      <c r="EF19" s="462">
        <v>650</v>
      </c>
      <c r="EG19" s="462">
        <v>770</v>
      </c>
      <c r="EH19" s="462">
        <v>790</v>
      </c>
      <c r="EI19" s="462">
        <v>790</v>
      </c>
      <c r="EJ19" s="462">
        <v>840</v>
      </c>
      <c r="EK19" s="462">
        <v>800</v>
      </c>
      <c r="EL19" s="462">
        <v>750</v>
      </c>
      <c r="EM19" s="462">
        <v>770</v>
      </c>
      <c r="EN19" s="462">
        <v>770</v>
      </c>
      <c r="EO19" s="462">
        <v>760</v>
      </c>
      <c r="EP19" s="462">
        <v>690</v>
      </c>
      <c r="EQ19" s="462">
        <v>620</v>
      </c>
      <c r="ER19" s="462">
        <v>625</v>
      </c>
      <c r="ES19" s="462">
        <v>650</v>
      </c>
      <c r="ET19" s="462">
        <v>660</v>
      </c>
      <c r="EU19" s="462">
        <v>685</v>
      </c>
      <c r="EV19" s="462">
        <v>680</v>
      </c>
      <c r="EW19" s="462">
        <v>620</v>
      </c>
      <c r="EX19" s="462">
        <v>605</v>
      </c>
      <c r="EY19" s="462">
        <v>580</v>
      </c>
      <c r="EZ19" s="462">
        <v>570</v>
      </c>
      <c r="FA19" s="462">
        <v>590</v>
      </c>
      <c r="FB19" s="462">
        <v>590</v>
      </c>
      <c r="FC19" s="462">
        <v>545</v>
      </c>
      <c r="FD19" s="462">
        <v>575</v>
      </c>
      <c r="FE19" s="462">
        <v>635</v>
      </c>
      <c r="FF19" s="462">
        <v>640</v>
      </c>
      <c r="FG19" s="462">
        <v>610</v>
      </c>
      <c r="FH19" s="462">
        <v>560</v>
      </c>
      <c r="FI19" s="462">
        <v>540</v>
      </c>
      <c r="FJ19" s="462">
        <v>530</v>
      </c>
      <c r="FK19" s="462">
        <v>550</v>
      </c>
      <c r="FL19" s="462">
        <v>565</v>
      </c>
      <c r="FM19" s="462">
        <v>560</v>
      </c>
      <c r="FN19" s="462">
        <v>570</v>
      </c>
      <c r="FO19" s="462">
        <v>580</v>
      </c>
      <c r="FP19" s="462">
        <v>585</v>
      </c>
      <c r="FQ19" s="462">
        <v>600</v>
      </c>
      <c r="FR19" s="495">
        <v>580</v>
      </c>
      <c r="FS19" s="374">
        <f>AVERAGE('Input Sheet (Monthly)'!FS19:GD19)</f>
        <v>522.5</v>
      </c>
      <c r="FT19" s="375">
        <f>AVERAGE('Input Sheet (Monthly)'!GE19:GP19)</f>
        <v>338.75</v>
      </c>
      <c r="FU19" s="375">
        <f>AVERAGE('Input Sheet (Monthly)'!GQ19:HB19)</f>
        <v>467.5</v>
      </c>
      <c r="FV19" s="375">
        <f>AVERAGE('Input Sheet (Monthly)'!HC19:HN19)</f>
        <v>577.5</v>
      </c>
      <c r="FW19" s="375">
        <f>AVERAGE('Input Sheet (Monthly)'!HO19:HZ19)</f>
        <v>609.75</v>
      </c>
      <c r="FX19" s="375">
        <f>AVERAGE('Input Sheet (Monthly)'!IA19:IL19)</f>
        <v>507.08333333333331</v>
      </c>
      <c r="FY19" s="375">
        <f>AVERAGE('Input Sheet (Monthly)'!IM19:IX19)</f>
        <v>561.66666666666663</v>
      </c>
      <c r="FZ19" s="375">
        <f>AVERAGE('Input Sheet (Monthly)'!IY19:JJ19)</f>
        <v>952.91666666666663</v>
      </c>
      <c r="GA19" s="375">
        <f>AVERAGE('Input Sheet (Monthly)'!JK19:JV19)</f>
        <v>707.91666666666663</v>
      </c>
      <c r="GB19" s="376">
        <f>AVERAGE('Input Sheet (Monthly)'!JW19:KH19)</f>
        <v>598.33333333333337</v>
      </c>
    </row>
    <row r="20" spans="1:184">
      <c r="A20" s="603" t="s">
        <v>133</v>
      </c>
      <c r="B20" s="598" t="s">
        <v>251</v>
      </c>
      <c r="C20" s="547" t="s">
        <v>2</v>
      </c>
      <c r="D20" s="553"/>
      <c r="E20" s="554"/>
      <c r="F20" s="554"/>
      <c r="G20" s="554"/>
      <c r="H20" s="554"/>
      <c r="I20" s="554"/>
      <c r="J20" s="554"/>
      <c r="K20" s="554"/>
      <c r="L20" s="554"/>
      <c r="M20" s="554"/>
      <c r="N20" s="554"/>
      <c r="O20" s="554"/>
      <c r="P20" s="554"/>
      <c r="Q20" s="554"/>
      <c r="R20" s="554"/>
      <c r="S20" s="554"/>
      <c r="T20" s="554"/>
      <c r="U20" s="554"/>
      <c r="V20" s="554"/>
      <c r="W20" s="554"/>
      <c r="X20" s="554"/>
      <c r="Y20" s="554"/>
      <c r="Z20" s="554"/>
      <c r="AA20" s="554"/>
      <c r="AB20" s="554"/>
      <c r="AC20" s="554"/>
      <c r="AD20" s="554"/>
      <c r="AE20" s="554"/>
      <c r="AF20" s="554"/>
      <c r="AG20" s="554"/>
      <c r="AH20" s="554"/>
      <c r="AI20" s="554"/>
      <c r="AJ20" s="554"/>
      <c r="AK20" s="554"/>
      <c r="AL20" s="554"/>
      <c r="AM20" s="554"/>
      <c r="AN20" s="554"/>
      <c r="AO20" s="554"/>
      <c r="AP20" s="554"/>
      <c r="AQ20" s="554"/>
      <c r="AR20" s="554"/>
      <c r="AS20" s="554"/>
      <c r="AT20" s="554"/>
      <c r="AU20" s="554"/>
      <c r="AV20" s="554"/>
      <c r="AW20" s="554"/>
      <c r="AX20" s="554"/>
      <c r="AY20" s="554"/>
      <c r="AZ20" s="554"/>
      <c r="BA20" s="554"/>
      <c r="BB20" s="554"/>
      <c r="BC20" s="554"/>
      <c r="BD20" s="554"/>
      <c r="BE20" s="554"/>
      <c r="BF20" s="554"/>
      <c r="BG20" s="554"/>
      <c r="BH20" s="554"/>
      <c r="BI20" s="554"/>
      <c r="BJ20" s="554"/>
      <c r="BK20" s="554"/>
      <c r="BL20" s="554"/>
      <c r="BM20" s="554"/>
      <c r="BN20" s="554"/>
      <c r="BO20" s="554"/>
      <c r="BP20" s="554"/>
      <c r="BQ20" s="554"/>
      <c r="BR20" s="554"/>
      <c r="BS20" s="554"/>
      <c r="BT20" s="554"/>
      <c r="BU20" s="554"/>
      <c r="BV20" s="554"/>
      <c r="BW20" s="549"/>
      <c r="BX20" s="549"/>
      <c r="BY20" s="549"/>
      <c r="BZ20" s="549"/>
      <c r="CA20" s="549"/>
      <c r="CB20" s="549"/>
      <c r="CC20" s="549"/>
      <c r="CD20" s="549"/>
      <c r="CE20" s="549"/>
      <c r="CF20" s="549"/>
      <c r="CG20" s="549"/>
      <c r="CH20" s="549"/>
      <c r="CI20" s="549"/>
      <c r="CJ20" s="549"/>
      <c r="CK20" s="549"/>
      <c r="CL20" s="549"/>
      <c r="CM20" s="549"/>
      <c r="CN20" s="549"/>
      <c r="CO20" s="549"/>
      <c r="CP20" s="549"/>
      <c r="CQ20" s="549"/>
      <c r="CR20" s="549"/>
      <c r="CS20" s="549"/>
      <c r="CT20" s="549"/>
      <c r="CU20" s="549"/>
      <c r="CV20" s="549"/>
      <c r="CW20" s="549"/>
      <c r="CX20" s="549"/>
      <c r="CY20" s="549"/>
      <c r="CZ20" s="549"/>
      <c r="DA20" s="549"/>
      <c r="DB20" s="549"/>
      <c r="DC20" s="549"/>
      <c r="DD20" s="549"/>
      <c r="DE20" s="555"/>
      <c r="DF20" s="555"/>
      <c r="DG20" s="555"/>
      <c r="DH20" s="555"/>
      <c r="DI20" s="555"/>
      <c r="DJ20" s="555"/>
      <c r="DK20" s="555"/>
      <c r="DL20" s="555"/>
      <c r="DM20" s="555"/>
      <c r="DN20" s="555"/>
      <c r="DO20" s="555"/>
      <c r="DP20" s="555"/>
      <c r="DQ20" s="555"/>
      <c r="DR20" s="555"/>
      <c r="DS20" s="555"/>
      <c r="DT20" s="555"/>
      <c r="DU20" s="555"/>
      <c r="DV20" s="555"/>
      <c r="DW20" s="555"/>
      <c r="DX20" s="555"/>
      <c r="DY20" s="555"/>
      <c r="DZ20" s="555"/>
      <c r="EA20" s="555"/>
      <c r="EB20" s="555"/>
      <c r="EC20" s="555"/>
      <c r="ED20" s="555"/>
      <c r="EE20" s="555"/>
      <c r="EF20" s="555"/>
      <c r="EG20" s="555"/>
      <c r="EH20" s="555"/>
      <c r="EI20" s="555"/>
      <c r="EJ20" s="555"/>
      <c r="EK20" s="555"/>
      <c r="EL20" s="555"/>
      <c r="EM20" s="555"/>
      <c r="EN20" s="555"/>
      <c r="EO20" s="555"/>
      <c r="EP20" s="555"/>
      <c r="EQ20" s="555"/>
      <c r="ER20" s="555"/>
      <c r="ES20" s="555"/>
      <c r="ET20" s="555"/>
      <c r="EU20" s="555"/>
      <c r="EV20" s="555"/>
      <c r="EW20" s="555"/>
      <c r="EX20" s="555"/>
      <c r="EY20" s="555"/>
      <c r="EZ20" s="555"/>
      <c r="FA20" s="555"/>
      <c r="FB20" s="555"/>
      <c r="FC20" s="555"/>
      <c r="FD20" s="555"/>
      <c r="FE20" s="555"/>
      <c r="FF20" s="555"/>
      <c r="FG20" s="555"/>
      <c r="FH20" s="555"/>
      <c r="FI20" s="555"/>
      <c r="FJ20" s="555"/>
      <c r="FK20" s="555"/>
      <c r="FL20" s="555"/>
      <c r="FM20" s="555"/>
      <c r="FN20" s="555"/>
      <c r="FO20" s="555"/>
      <c r="FP20" s="555"/>
      <c r="FQ20" s="555"/>
      <c r="FR20" s="621"/>
      <c r="FS20" s="626">
        <f>FS21-FS19</f>
        <v>2.0833333333333712</v>
      </c>
      <c r="FT20" s="588">
        <f t="shared" ref="FT20:FX20" si="32">FT21-FT19</f>
        <v>28.375</v>
      </c>
      <c r="FU20" s="588">
        <f t="shared" si="32"/>
        <v>24.4305555555556</v>
      </c>
      <c r="FV20" s="588">
        <f t="shared" si="32"/>
        <v>2.125</v>
      </c>
      <c r="FW20" s="588">
        <f t="shared" si="32"/>
        <v>4.8541666666666288</v>
      </c>
      <c r="FX20" s="588">
        <f t="shared" si="32"/>
        <v>6.7125000000000341</v>
      </c>
      <c r="FY20" s="588">
        <f t="shared" ref="FY20:GB20" si="33">FY21-FY19</f>
        <v>29.233333333333348</v>
      </c>
      <c r="FZ20" s="588">
        <f t="shared" si="33"/>
        <v>37.708333333333371</v>
      </c>
      <c r="GA20" s="588">
        <f t="shared" si="33"/>
        <v>7.0083333333334394</v>
      </c>
      <c r="GB20" s="627">
        <f t="shared" si="33"/>
        <v>37.819444444444457</v>
      </c>
    </row>
    <row r="21" spans="1:184">
      <c r="A21" s="497" t="s">
        <v>255</v>
      </c>
      <c r="B21" s="599" t="s">
        <v>248</v>
      </c>
      <c r="C21" s="522" t="s">
        <v>2</v>
      </c>
      <c r="D21" s="514"/>
      <c r="E21" s="482"/>
      <c r="F21" s="482"/>
      <c r="G21" s="482"/>
      <c r="H21" s="482"/>
      <c r="I21" s="482"/>
      <c r="J21" s="482"/>
      <c r="K21" s="482"/>
      <c r="L21" s="482"/>
      <c r="M21" s="482"/>
      <c r="N21" s="482"/>
      <c r="O21" s="482"/>
      <c r="P21" s="482"/>
      <c r="Q21" s="482"/>
      <c r="R21" s="482"/>
      <c r="S21" s="482"/>
      <c r="T21" s="482"/>
      <c r="U21" s="482"/>
      <c r="V21" s="482"/>
      <c r="W21" s="482"/>
      <c r="X21" s="482"/>
      <c r="Y21" s="482"/>
      <c r="Z21" s="482"/>
      <c r="AA21" s="482"/>
      <c r="AB21" s="482"/>
      <c r="AC21" s="482"/>
      <c r="AD21" s="482"/>
      <c r="AE21" s="482"/>
      <c r="AF21" s="482"/>
      <c r="AG21" s="482"/>
      <c r="AH21" s="482"/>
      <c r="AI21" s="482"/>
      <c r="AJ21" s="482"/>
      <c r="AK21" s="482"/>
      <c r="AL21" s="482"/>
      <c r="AM21" s="482"/>
      <c r="AN21" s="482"/>
      <c r="AO21" s="482"/>
      <c r="AP21" s="482"/>
      <c r="AQ21" s="482"/>
      <c r="AR21" s="482"/>
      <c r="AS21" s="482"/>
      <c r="AT21" s="482"/>
      <c r="AU21" s="482"/>
      <c r="AV21" s="482"/>
      <c r="AW21" s="482"/>
      <c r="AX21" s="482"/>
      <c r="AY21" s="482"/>
      <c r="AZ21" s="482"/>
      <c r="BA21" s="482"/>
      <c r="BB21" s="482"/>
      <c r="BC21" s="482"/>
      <c r="BD21" s="482"/>
      <c r="BE21" s="482"/>
      <c r="BF21" s="482"/>
      <c r="BG21" s="482"/>
      <c r="BH21" s="482"/>
      <c r="BI21" s="482"/>
      <c r="BJ21" s="482"/>
      <c r="BK21" s="482"/>
      <c r="BL21" s="482"/>
      <c r="BM21" s="482"/>
      <c r="BN21" s="482"/>
      <c r="BO21" s="482"/>
      <c r="BP21" s="482"/>
      <c r="BQ21" s="482"/>
      <c r="BR21" s="482"/>
      <c r="BS21" s="482"/>
      <c r="BT21" s="482"/>
      <c r="BU21" s="482"/>
      <c r="BV21" s="482"/>
      <c r="BW21" s="484"/>
      <c r="BX21" s="484"/>
      <c r="BY21" s="484"/>
      <c r="BZ21" s="484"/>
      <c r="CA21" s="484"/>
      <c r="CB21" s="484"/>
      <c r="CC21" s="484"/>
      <c r="CD21" s="484"/>
      <c r="CE21" s="484"/>
      <c r="CF21" s="484"/>
      <c r="CG21" s="484"/>
      <c r="CH21" s="484"/>
      <c r="CI21" s="484"/>
      <c r="CJ21" s="484"/>
      <c r="CK21" s="484"/>
      <c r="CL21" s="484"/>
      <c r="CM21" s="484"/>
      <c r="CN21" s="484"/>
      <c r="CO21" s="484"/>
      <c r="CP21" s="484"/>
      <c r="CQ21" s="484"/>
      <c r="CR21" s="484"/>
      <c r="CS21" s="484"/>
      <c r="CT21" s="484"/>
      <c r="CU21" s="484"/>
      <c r="CV21" s="484"/>
      <c r="CW21" s="484"/>
      <c r="CX21" s="484"/>
      <c r="CY21" s="484"/>
      <c r="CZ21" s="484"/>
      <c r="DA21" s="484"/>
      <c r="DB21" s="484"/>
      <c r="DC21" s="484"/>
      <c r="DD21" s="484"/>
      <c r="DE21" s="471"/>
      <c r="DF21" s="471"/>
      <c r="DG21" s="471"/>
      <c r="DH21" s="471"/>
      <c r="DI21" s="471"/>
      <c r="DJ21" s="471"/>
      <c r="DK21" s="471"/>
      <c r="DL21" s="471"/>
      <c r="DM21" s="471"/>
      <c r="DN21" s="471"/>
      <c r="DO21" s="471"/>
      <c r="DP21" s="471"/>
      <c r="DQ21" s="471"/>
      <c r="DR21" s="471"/>
      <c r="DS21" s="471"/>
      <c r="DT21" s="471"/>
      <c r="DU21" s="471"/>
      <c r="DV21" s="471"/>
      <c r="DW21" s="471"/>
      <c r="DX21" s="471"/>
      <c r="DY21" s="471"/>
      <c r="DZ21" s="471"/>
      <c r="EA21" s="471"/>
      <c r="EB21" s="471"/>
      <c r="EC21" s="471"/>
      <c r="ED21" s="471"/>
      <c r="EE21" s="471"/>
      <c r="EF21" s="471"/>
      <c r="EG21" s="471"/>
      <c r="EH21" s="471"/>
      <c r="EI21" s="471"/>
      <c r="EJ21" s="471"/>
      <c r="EK21" s="471"/>
      <c r="EL21" s="471"/>
      <c r="EM21" s="471"/>
      <c r="EN21" s="471"/>
      <c r="EO21" s="471"/>
      <c r="EP21" s="471"/>
      <c r="EQ21" s="471"/>
      <c r="ER21" s="471"/>
      <c r="ES21" s="471"/>
      <c r="ET21" s="471"/>
      <c r="EU21" s="471"/>
      <c r="EV21" s="471"/>
      <c r="EW21" s="471"/>
      <c r="EX21" s="471"/>
      <c r="EY21" s="471"/>
      <c r="EZ21" s="471"/>
      <c r="FA21" s="471"/>
      <c r="FB21" s="471"/>
      <c r="FC21" s="471"/>
      <c r="FD21" s="471"/>
      <c r="FE21" s="471"/>
      <c r="FF21" s="471"/>
      <c r="FG21" s="471"/>
      <c r="FH21" s="471"/>
      <c r="FI21" s="471"/>
      <c r="FJ21" s="471"/>
      <c r="FK21" s="471"/>
      <c r="FL21" s="471"/>
      <c r="FM21" s="471"/>
      <c r="FN21" s="471"/>
      <c r="FO21" s="471"/>
      <c r="FP21" s="471"/>
      <c r="FQ21" s="471"/>
      <c r="FR21" s="498"/>
      <c r="FS21" s="374">
        <f>AVERAGE('Input Sheet (Monthly)'!FS21:GD21)</f>
        <v>524.58333333333337</v>
      </c>
      <c r="FT21" s="375">
        <f>AVERAGE('Input Sheet (Monthly)'!GE21:GP21)</f>
        <v>367.125</v>
      </c>
      <c r="FU21" s="375">
        <f>AVERAGE('Input Sheet (Monthly)'!GQ21:HB21)</f>
        <v>491.9305555555556</v>
      </c>
      <c r="FV21" s="375">
        <f>AVERAGE('Input Sheet (Monthly)'!HC21:HN21)</f>
        <v>579.625</v>
      </c>
      <c r="FW21" s="375">
        <f>AVERAGE('Input Sheet (Monthly)'!HO21:HZ21)</f>
        <v>614.60416666666663</v>
      </c>
      <c r="FX21" s="375">
        <f>AVERAGE('Input Sheet (Monthly)'!IA21:IL21)</f>
        <v>513.79583333333335</v>
      </c>
      <c r="FY21" s="375">
        <f>AVERAGE('Input Sheet (Monthly)'!IM21:IX21)</f>
        <v>590.9</v>
      </c>
      <c r="FZ21" s="375">
        <f>AVERAGE('Input Sheet (Monthly)'!IY21:JJ21)</f>
        <v>990.625</v>
      </c>
      <c r="GA21" s="375">
        <f>AVERAGE('Input Sheet (Monthly)'!JK21:JV21)</f>
        <v>714.92500000000007</v>
      </c>
      <c r="GB21" s="376">
        <f>AVERAGE('Input Sheet (Monthly)'!JW21:KH21)</f>
        <v>636.15277777777783</v>
      </c>
    </row>
    <row r="22" spans="1:184" ht="13" thickBot="1">
      <c r="A22" s="604" t="s">
        <v>4</v>
      </c>
      <c r="B22" s="600" t="s">
        <v>171</v>
      </c>
      <c r="C22" s="560" t="s">
        <v>5</v>
      </c>
      <c r="D22" s="559">
        <f>D12</f>
        <v>43.55</v>
      </c>
      <c r="E22" s="557">
        <f t="shared" ref="E22:BP22" si="34">E12</f>
        <v>43.61</v>
      </c>
      <c r="F22" s="557">
        <f t="shared" si="34"/>
        <v>43.59</v>
      </c>
      <c r="G22" s="557">
        <f t="shared" si="34"/>
        <v>43.64</v>
      </c>
      <c r="H22" s="557">
        <f t="shared" si="34"/>
        <v>43.99</v>
      </c>
      <c r="I22" s="557">
        <f t="shared" si="34"/>
        <v>44.69</v>
      </c>
      <c r="J22" s="557">
        <f t="shared" si="34"/>
        <v>44.78</v>
      </c>
      <c r="K22" s="557">
        <f t="shared" si="34"/>
        <v>45.69</v>
      </c>
      <c r="L22" s="557">
        <f t="shared" si="34"/>
        <v>45.89</v>
      </c>
      <c r="M22" s="557">
        <f t="shared" si="34"/>
        <v>46.35</v>
      </c>
      <c r="N22" s="557">
        <f t="shared" si="34"/>
        <v>46.78</v>
      </c>
      <c r="O22" s="557">
        <f t="shared" si="34"/>
        <v>46.75</v>
      </c>
      <c r="P22" s="557">
        <f t="shared" si="34"/>
        <v>46.55</v>
      </c>
      <c r="Q22" s="557">
        <f t="shared" si="34"/>
        <v>46.52</v>
      </c>
      <c r="R22" s="557">
        <f t="shared" si="34"/>
        <v>46.62</v>
      </c>
      <c r="S22" s="557">
        <f t="shared" si="34"/>
        <v>46.79</v>
      </c>
      <c r="T22" s="557">
        <f t="shared" si="34"/>
        <v>46.92</v>
      </c>
      <c r="U22" s="557">
        <f t="shared" si="34"/>
        <v>47</v>
      </c>
      <c r="V22" s="557">
        <f t="shared" si="34"/>
        <v>47.14</v>
      </c>
      <c r="W22" s="557">
        <f t="shared" si="34"/>
        <v>47.13</v>
      </c>
      <c r="X22" s="557">
        <f t="shared" si="34"/>
        <v>47.65</v>
      </c>
      <c r="Y22" s="557">
        <f t="shared" si="34"/>
        <v>48.02</v>
      </c>
      <c r="Z22" s="557">
        <f t="shared" si="34"/>
        <v>48</v>
      </c>
      <c r="AA22" s="557">
        <f t="shared" si="34"/>
        <v>47.92</v>
      </c>
      <c r="AB22" s="557">
        <f t="shared" si="34"/>
        <v>48.32</v>
      </c>
      <c r="AC22" s="557">
        <f t="shared" si="34"/>
        <v>48.69</v>
      </c>
      <c r="AD22" s="557">
        <f t="shared" si="34"/>
        <v>48.74</v>
      </c>
      <c r="AE22" s="557">
        <f t="shared" si="34"/>
        <v>48.92</v>
      </c>
      <c r="AF22" s="557">
        <f t="shared" si="34"/>
        <v>49</v>
      </c>
      <c r="AG22" s="557">
        <f t="shared" si="34"/>
        <v>48.97</v>
      </c>
      <c r="AH22" s="557">
        <f t="shared" si="34"/>
        <v>48.76</v>
      </c>
      <c r="AI22" s="557">
        <f t="shared" si="34"/>
        <v>48.59</v>
      </c>
      <c r="AJ22" s="557">
        <f t="shared" si="34"/>
        <v>48.44</v>
      </c>
      <c r="AK22" s="557">
        <f t="shared" si="34"/>
        <v>48.37</v>
      </c>
      <c r="AL22" s="557">
        <f t="shared" si="34"/>
        <v>48.26</v>
      </c>
      <c r="AM22" s="557">
        <f t="shared" si="34"/>
        <v>48.14</v>
      </c>
      <c r="AN22" s="557">
        <f t="shared" si="34"/>
        <v>47.93</v>
      </c>
      <c r="AO22" s="557">
        <f t="shared" si="34"/>
        <v>47.74</v>
      </c>
      <c r="AP22" s="557">
        <f t="shared" si="34"/>
        <v>47.64</v>
      </c>
      <c r="AQ22" s="557">
        <f t="shared" si="34"/>
        <v>47.38</v>
      </c>
      <c r="AR22" s="557">
        <f t="shared" si="34"/>
        <v>47.08</v>
      </c>
      <c r="AS22" s="557">
        <f t="shared" si="34"/>
        <v>46.71</v>
      </c>
      <c r="AT22" s="557">
        <f t="shared" si="34"/>
        <v>46.23</v>
      </c>
      <c r="AU22" s="557">
        <f t="shared" si="34"/>
        <v>45.94</v>
      </c>
      <c r="AV22" s="557">
        <f t="shared" si="34"/>
        <v>45.85</v>
      </c>
      <c r="AW22" s="557">
        <f t="shared" si="34"/>
        <v>45.39</v>
      </c>
      <c r="AX22" s="557">
        <f t="shared" si="34"/>
        <v>45.52</v>
      </c>
      <c r="AY22" s="557">
        <f t="shared" si="34"/>
        <v>45.59</v>
      </c>
      <c r="AZ22" s="557">
        <f t="shared" si="34"/>
        <v>45.46</v>
      </c>
      <c r="BA22" s="557">
        <f t="shared" si="34"/>
        <v>45.27</v>
      </c>
      <c r="BB22" s="557">
        <f t="shared" si="34"/>
        <v>45.01</v>
      </c>
      <c r="BC22" s="557">
        <f t="shared" si="34"/>
        <v>43.93</v>
      </c>
      <c r="BD22" s="557">
        <f t="shared" si="34"/>
        <v>45.26</v>
      </c>
      <c r="BE22" s="557">
        <f t="shared" si="34"/>
        <v>45.52</v>
      </c>
      <c r="BF22" s="557">
        <f t="shared" si="34"/>
        <v>46.04</v>
      </c>
      <c r="BG22" s="557">
        <f t="shared" si="34"/>
        <v>46.34</v>
      </c>
      <c r="BH22" s="557">
        <f t="shared" si="34"/>
        <v>46.1</v>
      </c>
      <c r="BI22" s="557">
        <f t="shared" si="34"/>
        <v>45.78</v>
      </c>
      <c r="BJ22" s="557">
        <f t="shared" si="34"/>
        <v>45.13</v>
      </c>
      <c r="BK22" s="557">
        <f t="shared" si="34"/>
        <v>43.98</v>
      </c>
      <c r="BL22" s="557">
        <f t="shared" si="34"/>
        <v>43.76</v>
      </c>
      <c r="BM22" s="557">
        <f t="shared" si="34"/>
        <v>43.68</v>
      </c>
      <c r="BN22" s="557">
        <f t="shared" si="34"/>
        <v>43.69</v>
      </c>
      <c r="BO22" s="557">
        <f t="shared" si="34"/>
        <v>43.74</v>
      </c>
      <c r="BP22" s="557">
        <f t="shared" si="34"/>
        <v>43.49</v>
      </c>
      <c r="BQ22" s="557">
        <f t="shared" ref="BQ22:EB22" si="35">BQ12</f>
        <v>43.59</v>
      </c>
      <c r="BR22" s="557">
        <f t="shared" si="35"/>
        <v>43.54</v>
      </c>
      <c r="BS22" s="557">
        <f t="shared" si="35"/>
        <v>43.63</v>
      </c>
      <c r="BT22" s="557">
        <f t="shared" si="35"/>
        <v>43.92</v>
      </c>
      <c r="BU22" s="557">
        <f t="shared" si="35"/>
        <v>44.82</v>
      </c>
      <c r="BV22" s="557">
        <f t="shared" si="35"/>
        <v>45.73</v>
      </c>
      <c r="BW22" s="557">
        <f t="shared" si="35"/>
        <v>45.65</v>
      </c>
      <c r="BX22" s="557">
        <f t="shared" si="35"/>
        <v>44.4</v>
      </c>
      <c r="BY22" s="557">
        <f t="shared" si="35"/>
        <v>44.33</v>
      </c>
      <c r="BZ22" s="557">
        <f t="shared" si="35"/>
        <v>44.48</v>
      </c>
      <c r="CA22" s="557">
        <f t="shared" si="35"/>
        <v>44.89</v>
      </c>
      <c r="CB22" s="557">
        <f t="shared" si="35"/>
        <v>45.41</v>
      </c>
      <c r="CC22" s="557">
        <f t="shared" si="35"/>
        <v>46.06</v>
      </c>
      <c r="CD22" s="557">
        <f t="shared" si="35"/>
        <v>46.46</v>
      </c>
      <c r="CE22" s="557">
        <f t="shared" si="35"/>
        <v>46.54</v>
      </c>
      <c r="CF22" s="557">
        <f t="shared" si="35"/>
        <v>46.12</v>
      </c>
      <c r="CG22" s="557">
        <f t="shared" si="35"/>
        <v>45.47</v>
      </c>
      <c r="CH22" s="557">
        <f t="shared" si="35"/>
        <v>44.85</v>
      </c>
      <c r="CI22" s="557">
        <f t="shared" si="35"/>
        <v>44.63</v>
      </c>
      <c r="CJ22" s="557">
        <f t="shared" si="35"/>
        <v>44.33</v>
      </c>
      <c r="CK22" s="557">
        <f t="shared" si="35"/>
        <v>44.16</v>
      </c>
      <c r="CL22" s="557">
        <f t="shared" si="35"/>
        <v>44.03</v>
      </c>
      <c r="CM22" s="557">
        <f t="shared" si="35"/>
        <v>42.15</v>
      </c>
      <c r="CN22" s="557">
        <f t="shared" si="35"/>
        <v>40.78</v>
      </c>
      <c r="CO22" s="557">
        <f t="shared" si="35"/>
        <v>40.770000000000003</v>
      </c>
      <c r="CP22" s="557">
        <f t="shared" si="35"/>
        <v>40.42</v>
      </c>
      <c r="CQ22" s="557">
        <f t="shared" si="35"/>
        <v>40.82</v>
      </c>
      <c r="CR22" s="557">
        <f t="shared" si="35"/>
        <v>40.340000000000003</v>
      </c>
      <c r="CS22" s="557">
        <f t="shared" si="35"/>
        <v>39.51</v>
      </c>
      <c r="CT22" s="557">
        <f t="shared" si="35"/>
        <v>39.44</v>
      </c>
      <c r="CU22" s="557">
        <f t="shared" si="35"/>
        <v>39.44</v>
      </c>
      <c r="CV22" s="557">
        <f t="shared" si="35"/>
        <v>39.369999999999997</v>
      </c>
      <c r="CW22" s="557">
        <f t="shared" si="35"/>
        <v>39.729999999999997</v>
      </c>
      <c r="CX22" s="557">
        <f t="shared" si="35"/>
        <v>40.36</v>
      </c>
      <c r="CY22" s="557">
        <f t="shared" si="35"/>
        <v>40.020000000000003</v>
      </c>
      <c r="CZ22" s="557">
        <f t="shared" si="35"/>
        <v>42.13</v>
      </c>
      <c r="DA22" s="557">
        <f t="shared" si="35"/>
        <v>42.82</v>
      </c>
      <c r="DB22" s="557">
        <f t="shared" si="35"/>
        <v>42.84</v>
      </c>
      <c r="DC22" s="557">
        <f t="shared" si="35"/>
        <v>42.94</v>
      </c>
      <c r="DD22" s="557">
        <f t="shared" si="35"/>
        <v>45.56</v>
      </c>
      <c r="DE22" s="557">
        <f t="shared" si="35"/>
        <v>48.66</v>
      </c>
      <c r="DF22" s="557">
        <f t="shared" si="35"/>
        <v>49</v>
      </c>
      <c r="DG22" s="557">
        <f t="shared" si="35"/>
        <v>48.64</v>
      </c>
      <c r="DH22" s="557">
        <f t="shared" si="35"/>
        <v>48.83</v>
      </c>
      <c r="DI22" s="557">
        <f t="shared" si="35"/>
        <v>49.26</v>
      </c>
      <c r="DJ22" s="557">
        <f t="shared" si="35"/>
        <v>51.23</v>
      </c>
      <c r="DK22" s="557">
        <f t="shared" si="35"/>
        <v>50.06</v>
      </c>
      <c r="DL22" s="557">
        <f t="shared" si="35"/>
        <v>48.53</v>
      </c>
      <c r="DM22" s="557">
        <f t="shared" si="35"/>
        <v>47.77</v>
      </c>
      <c r="DN22" s="557">
        <f t="shared" si="35"/>
        <v>48.48</v>
      </c>
      <c r="DO22" s="557">
        <f t="shared" si="35"/>
        <v>48.34</v>
      </c>
      <c r="DP22" s="557">
        <f t="shared" si="35"/>
        <v>48.44</v>
      </c>
      <c r="DQ22" s="557">
        <f t="shared" si="35"/>
        <v>46.72</v>
      </c>
      <c r="DR22" s="557">
        <f t="shared" si="35"/>
        <v>46.57</v>
      </c>
      <c r="DS22" s="557">
        <f t="shared" si="35"/>
        <v>46.63</v>
      </c>
      <c r="DT22" s="557">
        <f t="shared" si="35"/>
        <v>45.96</v>
      </c>
      <c r="DU22" s="557">
        <f t="shared" si="35"/>
        <v>46.33</v>
      </c>
      <c r="DV22" s="557">
        <f t="shared" si="35"/>
        <v>45.5</v>
      </c>
      <c r="DW22" s="557">
        <f t="shared" si="35"/>
        <v>44.5</v>
      </c>
      <c r="DX22" s="557">
        <f t="shared" si="35"/>
        <v>45.8</v>
      </c>
      <c r="DY22" s="557">
        <f t="shared" si="35"/>
        <v>46.56</v>
      </c>
      <c r="DZ22" s="557">
        <f t="shared" si="35"/>
        <v>46.84</v>
      </c>
      <c r="EA22" s="557">
        <f t="shared" si="35"/>
        <v>46.57</v>
      </c>
      <c r="EB22" s="557">
        <f t="shared" si="35"/>
        <v>46.01</v>
      </c>
      <c r="EC22" s="557">
        <f t="shared" ref="EC22:FS22" si="36">EC12</f>
        <v>44.41</v>
      </c>
      <c r="ED22" s="557">
        <f t="shared" si="36"/>
        <v>45.02</v>
      </c>
      <c r="EE22" s="557">
        <f t="shared" si="36"/>
        <v>45.16</v>
      </c>
      <c r="EF22" s="557">
        <f t="shared" si="36"/>
        <v>45.4</v>
      </c>
      <c r="EG22" s="557">
        <f t="shared" si="36"/>
        <v>45.44</v>
      </c>
      <c r="EH22" s="557">
        <f t="shared" si="36"/>
        <v>44.99</v>
      </c>
      <c r="EI22" s="557">
        <f t="shared" si="36"/>
        <v>44.37</v>
      </c>
      <c r="EJ22" s="557">
        <f t="shared" si="36"/>
        <v>44.9</v>
      </c>
      <c r="EK22" s="557">
        <f t="shared" si="36"/>
        <v>44.85</v>
      </c>
      <c r="EL22" s="557">
        <f t="shared" si="36"/>
        <v>44.42</v>
      </c>
      <c r="EM22" s="557">
        <f t="shared" si="36"/>
        <v>45.28</v>
      </c>
      <c r="EN22" s="557">
        <f t="shared" si="36"/>
        <v>47.64</v>
      </c>
      <c r="EO22" s="557">
        <f t="shared" si="36"/>
        <v>49.26</v>
      </c>
      <c r="EP22" s="557">
        <f t="shared" si="36"/>
        <v>50.84</v>
      </c>
      <c r="EQ22" s="557">
        <f t="shared" si="36"/>
        <v>52.67</v>
      </c>
      <c r="ER22" s="557">
        <f t="shared" si="36"/>
        <v>51.35</v>
      </c>
      <c r="ES22" s="557">
        <f t="shared" si="36"/>
        <v>49.16</v>
      </c>
      <c r="ET22" s="557">
        <f t="shared" si="36"/>
        <v>50.32</v>
      </c>
      <c r="EU22" s="557">
        <f t="shared" si="36"/>
        <v>51.8</v>
      </c>
      <c r="EV22" s="557">
        <f t="shared" si="36"/>
        <v>54.47</v>
      </c>
      <c r="EW22" s="557">
        <f t="shared" si="36"/>
        <v>56.03</v>
      </c>
      <c r="EX22" s="557">
        <f t="shared" si="36"/>
        <v>55.5</v>
      </c>
      <c r="EY22" s="557">
        <f t="shared" si="36"/>
        <v>55.56</v>
      </c>
      <c r="EZ22" s="557">
        <f t="shared" si="36"/>
        <v>54.61</v>
      </c>
      <c r="FA22" s="557">
        <f t="shared" si="36"/>
        <v>53.02</v>
      </c>
      <c r="FB22" s="557">
        <f t="shared" si="36"/>
        <v>54.78</v>
      </c>
      <c r="FC22" s="557">
        <f t="shared" si="36"/>
        <v>54.65</v>
      </c>
      <c r="FD22" s="557">
        <f t="shared" si="36"/>
        <v>54.32</v>
      </c>
      <c r="FE22" s="557">
        <f t="shared" si="36"/>
        <v>53.77</v>
      </c>
      <c r="FF22" s="557">
        <f t="shared" si="36"/>
        <v>54.4</v>
      </c>
      <c r="FG22" s="557">
        <f t="shared" si="36"/>
        <v>54.38</v>
      </c>
      <c r="FH22" s="557">
        <f t="shared" si="36"/>
        <v>55.01</v>
      </c>
      <c r="FI22" s="557">
        <f t="shared" si="36"/>
        <v>58.4</v>
      </c>
      <c r="FJ22" s="557">
        <f t="shared" si="36"/>
        <v>59.78</v>
      </c>
      <c r="FK22" s="557">
        <f t="shared" si="36"/>
        <v>63.21</v>
      </c>
      <c r="FL22" s="557">
        <f t="shared" si="36"/>
        <v>63.75</v>
      </c>
      <c r="FM22" s="557">
        <f t="shared" si="36"/>
        <v>61.62</v>
      </c>
      <c r="FN22" s="557">
        <f t="shared" si="36"/>
        <v>62.63</v>
      </c>
      <c r="FO22" s="557">
        <f t="shared" si="36"/>
        <v>61.91</v>
      </c>
      <c r="FP22" s="557">
        <f t="shared" si="36"/>
        <v>62.08</v>
      </c>
      <c r="FQ22" s="557">
        <f t="shared" si="36"/>
        <v>62.25</v>
      </c>
      <c r="FR22" s="622">
        <f t="shared" si="36"/>
        <v>61.01</v>
      </c>
      <c r="FS22" s="628">
        <f t="shared" si="36"/>
        <v>61.144166666666671</v>
      </c>
      <c r="FT22" s="557">
        <f t="shared" ref="FT22:FY22" si="37">FT12</f>
        <v>65.469166666666666</v>
      </c>
      <c r="FU22" s="557">
        <f t="shared" si="37"/>
        <v>67.077500000000001</v>
      </c>
      <c r="FV22" s="557">
        <f t="shared" si="37"/>
        <v>64.454166666666666</v>
      </c>
      <c r="FW22" s="557">
        <f t="shared" si="37"/>
        <v>69.922500000000014</v>
      </c>
      <c r="FX22" s="557">
        <f t="shared" si="37"/>
        <v>70.896666666666675</v>
      </c>
      <c r="FY22" s="557">
        <f t="shared" si="37"/>
        <v>74.225000000000009</v>
      </c>
      <c r="FZ22" s="557">
        <f t="shared" ref="FZ22:GB22" si="38">FZ12</f>
        <v>74.504999999999995</v>
      </c>
      <c r="GA22" s="557">
        <f t="shared" si="38"/>
        <v>80.366666666666674</v>
      </c>
      <c r="GB22" s="629">
        <f t="shared" si="38"/>
        <v>82.787500000000009</v>
      </c>
    </row>
    <row r="23" spans="1:184" ht="13" thickBot="1">
      <c r="FS23" s="468"/>
    </row>
    <row r="24" spans="1:184" ht="13.5" thickBot="1">
      <c r="A24" s="615" t="s">
        <v>176</v>
      </c>
      <c r="B24" s="433" t="s">
        <v>7</v>
      </c>
      <c r="C24" s="569" t="s">
        <v>1</v>
      </c>
      <c r="D24" s="570">
        <v>36526</v>
      </c>
      <c r="E24" s="571">
        <v>36557</v>
      </c>
      <c r="F24" s="571">
        <v>36586</v>
      </c>
      <c r="G24" s="571">
        <v>36617</v>
      </c>
      <c r="H24" s="571">
        <v>36647</v>
      </c>
      <c r="I24" s="571">
        <v>36678</v>
      </c>
      <c r="J24" s="571">
        <v>36708</v>
      </c>
      <c r="K24" s="571">
        <v>36739</v>
      </c>
      <c r="L24" s="571">
        <v>36770</v>
      </c>
      <c r="M24" s="571">
        <v>36800</v>
      </c>
      <c r="N24" s="571">
        <v>36831</v>
      </c>
      <c r="O24" s="571">
        <v>36861</v>
      </c>
      <c r="P24" s="571">
        <v>36892</v>
      </c>
      <c r="Q24" s="571">
        <v>36923</v>
      </c>
      <c r="R24" s="571">
        <v>36951</v>
      </c>
      <c r="S24" s="571">
        <v>36982</v>
      </c>
      <c r="T24" s="571">
        <v>37012</v>
      </c>
      <c r="U24" s="571">
        <v>37043</v>
      </c>
      <c r="V24" s="571">
        <v>37073</v>
      </c>
      <c r="W24" s="571">
        <v>37104</v>
      </c>
      <c r="X24" s="571">
        <v>37135</v>
      </c>
      <c r="Y24" s="571">
        <v>37165</v>
      </c>
      <c r="Z24" s="571">
        <v>37196</v>
      </c>
      <c r="AA24" s="571">
        <v>37226</v>
      </c>
      <c r="AB24" s="571">
        <v>37257</v>
      </c>
      <c r="AC24" s="571">
        <v>37288</v>
      </c>
      <c r="AD24" s="571">
        <v>37316</v>
      </c>
      <c r="AE24" s="571">
        <v>37347</v>
      </c>
      <c r="AF24" s="571">
        <v>37377</v>
      </c>
      <c r="AG24" s="571">
        <v>37408</v>
      </c>
      <c r="AH24" s="571">
        <v>37438</v>
      </c>
      <c r="AI24" s="571">
        <v>37469</v>
      </c>
      <c r="AJ24" s="571">
        <v>37500</v>
      </c>
      <c r="AK24" s="571">
        <v>37530</v>
      </c>
      <c r="AL24" s="571">
        <v>37561</v>
      </c>
      <c r="AM24" s="571">
        <v>37591</v>
      </c>
      <c r="AN24" s="571">
        <v>37622</v>
      </c>
      <c r="AO24" s="571">
        <v>37653</v>
      </c>
      <c r="AP24" s="571">
        <v>37681</v>
      </c>
      <c r="AQ24" s="571">
        <v>37712</v>
      </c>
      <c r="AR24" s="571">
        <v>37742</v>
      </c>
      <c r="AS24" s="571">
        <v>37773</v>
      </c>
      <c r="AT24" s="571">
        <v>37803</v>
      </c>
      <c r="AU24" s="571">
        <v>37834</v>
      </c>
      <c r="AV24" s="571">
        <v>37865</v>
      </c>
      <c r="AW24" s="571">
        <v>37895</v>
      </c>
      <c r="AX24" s="571">
        <v>37926</v>
      </c>
      <c r="AY24" s="571">
        <v>37956</v>
      </c>
      <c r="AZ24" s="571">
        <v>37987</v>
      </c>
      <c r="BA24" s="571">
        <v>38018</v>
      </c>
      <c r="BB24" s="571">
        <v>38047</v>
      </c>
      <c r="BC24" s="571">
        <v>38078</v>
      </c>
      <c r="BD24" s="571">
        <v>38108</v>
      </c>
      <c r="BE24" s="571">
        <v>38139</v>
      </c>
      <c r="BF24" s="571">
        <v>38169</v>
      </c>
      <c r="BG24" s="571">
        <v>38200</v>
      </c>
      <c r="BH24" s="571">
        <v>38231</v>
      </c>
      <c r="BI24" s="571">
        <v>38261</v>
      </c>
      <c r="BJ24" s="571">
        <v>38292</v>
      </c>
      <c r="BK24" s="571">
        <v>38322</v>
      </c>
      <c r="BL24" s="571">
        <v>38353</v>
      </c>
      <c r="BM24" s="571">
        <v>38384</v>
      </c>
      <c r="BN24" s="571">
        <v>38412</v>
      </c>
      <c r="BO24" s="571">
        <v>38443</v>
      </c>
      <c r="BP24" s="571">
        <v>38473</v>
      </c>
      <c r="BQ24" s="571">
        <v>38504</v>
      </c>
      <c r="BR24" s="571">
        <v>38534</v>
      </c>
      <c r="BS24" s="571">
        <v>38565</v>
      </c>
      <c r="BT24" s="571">
        <v>38596</v>
      </c>
      <c r="BU24" s="571">
        <v>38626</v>
      </c>
      <c r="BV24" s="571">
        <v>38657</v>
      </c>
      <c r="BW24" s="571">
        <v>38687</v>
      </c>
      <c r="BX24" s="571">
        <v>38718</v>
      </c>
      <c r="BY24" s="571">
        <v>38749</v>
      </c>
      <c r="BZ24" s="571">
        <v>38777</v>
      </c>
      <c r="CA24" s="571">
        <v>38808</v>
      </c>
      <c r="CB24" s="571">
        <v>38838</v>
      </c>
      <c r="CC24" s="571">
        <v>38869</v>
      </c>
      <c r="CD24" s="571">
        <v>38899</v>
      </c>
      <c r="CE24" s="571">
        <v>38930</v>
      </c>
      <c r="CF24" s="571">
        <v>38961</v>
      </c>
      <c r="CG24" s="571">
        <v>38991</v>
      </c>
      <c r="CH24" s="571">
        <v>39022</v>
      </c>
      <c r="CI24" s="571">
        <v>39052</v>
      </c>
      <c r="CJ24" s="571">
        <v>39083</v>
      </c>
      <c r="CK24" s="571">
        <v>39114</v>
      </c>
      <c r="CL24" s="571">
        <v>39142</v>
      </c>
      <c r="CM24" s="571">
        <v>39173</v>
      </c>
      <c r="CN24" s="571">
        <v>39203</v>
      </c>
      <c r="CO24" s="571">
        <v>39234</v>
      </c>
      <c r="CP24" s="571">
        <v>39264</v>
      </c>
      <c r="CQ24" s="571">
        <v>39295</v>
      </c>
      <c r="CR24" s="571">
        <v>39326</v>
      </c>
      <c r="CS24" s="571">
        <v>39356</v>
      </c>
      <c r="CT24" s="571">
        <v>39387</v>
      </c>
      <c r="CU24" s="571">
        <v>39417</v>
      </c>
      <c r="CV24" s="571">
        <v>39448</v>
      </c>
      <c r="CW24" s="571">
        <v>39479</v>
      </c>
      <c r="CX24" s="571">
        <v>39508</v>
      </c>
      <c r="CY24" s="571">
        <v>39539</v>
      </c>
      <c r="CZ24" s="571">
        <v>39569</v>
      </c>
      <c r="DA24" s="571">
        <v>39600</v>
      </c>
      <c r="DB24" s="571">
        <v>39630</v>
      </c>
      <c r="DC24" s="571">
        <v>39661</v>
      </c>
      <c r="DD24" s="571">
        <v>39692</v>
      </c>
      <c r="DE24" s="571">
        <v>39722</v>
      </c>
      <c r="DF24" s="571">
        <v>39753</v>
      </c>
      <c r="DG24" s="571">
        <v>39783</v>
      </c>
      <c r="DH24" s="571">
        <v>39814</v>
      </c>
      <c r="DI24" s="571">
        <v>39845</v>
      </c>
      <c r="DJ24" s="571">
        <v>39873</v>
      </c>
      <c r="DK24" s="571">
        <v>39904</v>
      </c>
      <c r="DL24" s="571">
        <v>39934</v>
      </c>
      <c r="DM24" s="571">
        <v>39965</v>
      </c>
      <c r="DN24" s="571">
        <v>39995</v>
      </c>
      <c r="DO24" s="571">
        <v>40026</v>
      </c>
      <c r="DP24" s="571">
        <v>40057</v>
      </c>
      <c r="DQ24" s="571">
        <v>40087</v>
      </c>
      <c r="DR24" s="571">
        <v>40118</v>
      </c>
      <c r="DS24" s="571">
        <v>40148</v>
      </c>
      <c r="DT24" s="571">
        <v>40179</v>
      </c>
      <c r="DU24" s="571">
        <v>40210</v>
      </c>
      <c r="DV24" s="571">
        <v>40238</v>
      </c>
      <c r="DW24" s="571">
        <v>40269</v>
      </c>
      <c r="DX24" s="571">
        <v>40299</v>
      </c>
      <c r="DY24" s="571">
        <v>40330</v>
      </c>
      <c r="DZ24" s="571">
        <v>40360</v>
      </c>
      <c r="EA24" s="571">
        <v>40391</v>
      </c>
      <c r="EB24" s="571">
        <v>40422</v>
      </c>
      <c r="EC24" s="571">
        <v>40452</v>
      </c>
      <c r="ED24" s="571">
        <v>40483</v>
      </c>
      <c r="EE24" s="571">
        <v>40513</v>
      </c>
      <c r="EF24" s="571">
        <v>40544</v>
      </c>
      <c r="EG24" s="571">
        <v>40575</v>
      </c>
      <c r="EH24" s="571">
        <v>40603</v>
      </c>
      <c r="EI24" s="571">
        <v>40634</v>
      </c>
      <c r="EJ24" s="571">
        <v>40664</v>
      </c>
      <c r="EK24" s="571">
        <v>40695</v>
      </c>
      <c r="EL24" s="571">
        <v>40725</v>
      </c>
      <c r="EM24" s="571">
        <v>40756</v>
      </c>
      <c r="EN24" s="571">
        <v>40787</v>
      </c>
      <c r="EO24" s="571">
        <v>40817</v>
      </c>
      <c r="EP24" s="571">
        <v>40848</v>
      </c>
      <c r="EQ24" s="571">
        <v>40878</v>
      </c>
      <c r="ER24" s="571">
        <v>40909</v>
      </c>
      <c r="ES24" s="571">
        <v>40940</v>
      </c>
      <c r="ET24" s="571">
        <v>40969</v>
      </c>
      <c r="EU24" s="571">
        <v>41000</v>
      </c>
      <c r="EV24" s="571">
        <v>41030</v>
      </c>
      <c r="EW24" s="571">
        <v>41061</v>
      </c>
      <c r="EX24" s="571">
        <v>41091</v>
      </c>
      <c r="EY24" s="571">
        <v>41122</v>
      </c>
      <c r="EZ24" s="571">
        <v>41153</v>
      </c>
      <c r="FA24" s="571">
        <v>41183</v>
      </c>
      <c r="FB24" s="571">
        <v>41214</v>
      </c>
      <c r="FC24" s="571">
        <v>41244</v>
      </c>
      <c r="FD24" s="571">
        <v>41275</v>
      </c>
      <c r="FE24" s="571">
        <v>41306</v>
      </c>
      <c r="FF24" s="571">
        <v>41334</v>
      </c>
      <c r="FG24" s="571">
        <v>41365</v>
      </c>
      <c r="FH24" s="571">
        <v>41395</v>
      </c>
      <c r="FI24" s="571">
        <v>41426</v>
      </c>
      <c r="FJ24" s="571">
        <v>41456</v>
      </c>
      <c r="FK24" s="571">
        <v>41487</v>
      </c>
      <c r="FL24" s="571">
        <v>41518</v>
      </c>
      <c r="FM24" s="571">
        <v>41548</v>
      </c>
      <c r="FN24" s="571">
        <v>41579</v>
      </c>
      <c r="FO24" s="571">
        <v>41609</v>
      </c>
      <c r="FP24" s="571">
        <v>41640</v>
      </c>
      <c r="FQ24" s="571">
        <v>41671</v>
      </c>
      <c r="FR24" s="571">
        <v>41699</v>
      </c>
      <c r="FS24" s="491">
        <v>42064</v>
      </c>
      <c r="FT24" s="490">
        <v>42430</v>
      </c>
      <c r="FU24" s="490">
        <v>42795</v>
      </c>
      <c r="FV24" s="490">
        <v>43160</v>
      </c>
      <c r="FW24" s="490">
        <v>43525</v>
      </c>
      <c r="FX24" s="490">
        <v>43891</v>
      </c>
      <c r="FY24" s="490">
        <v>44256</v>
      </c>
      <c r="FZ24" s="490">
        <v>44621</v>
      </c>
      <c r="GA24" s="490">
        <v>44986</v>
      </c>
      <c r="GB24" s="490">
        <v>45352</v>
      </c>
    </row>
    <row r="25" spans="1:184">
      <c r="A25" s="606" t="s">
        <v>177</v>
      </c>
      <c r="B25" s="607" t="s">
        <v>248</v>
      </c>
      <c r="C25" s="563" t="s">
        <v>6</v>
      </c>
      <c r="D25" s="608"/>
      <c r="E25" s="609"/>
      <c r="F25" s="609"/>
      <c r="G25" s="609"/>
      <c r="H25" s="609"/>
      <c r="I25" s="609"/>
      <c r="J25" s="609"/>
      <c r="K25" s="609"/>
      <c r="L25" s="609"/>
      <c r="M25" s="609"/>
      <c r="N25" s="609"/>
      <c r="O25" s="609"/>
      <c r="P25" s="609"/>
      <c r="Q25" s="609"/>
      <c r="R25" s="609"/>
      <c r="S25" s="609"/>
      <c r="T25" s="609"/>
      <c r="U25" s="609"/>
      <c r="V25" s="609"/>
      <c r="W25" s="609"/>
      <c r="X25" s="609"/>
      <c r="Y25" s="609"/>
      <c r="Z25" s="609"/>
      <c r="AA25" s="609"/>
      <c r="AB25" s="609"/>
      <c r="AC25" s="609"/>
      <c r="AD25" s="609"/>
      <c r="AE25" s="609"/>
      <c r="AF25" s="609"/>
      <c r="AG25" s="609"/>
      <c r="AH25" s="609"/>
      <c r="AI25" s="609"/>
      <c r="AJ25" s="609"/>
      <c r="AK25" s="609"/>
      <c r="AL25" s="609"/>
      <c r="AM25" s="609"/>
      <c r="AN25" s="609"/>
      <c r="AO25" s="609"/>
      <c r="AP25" s="609"/>
      <c r="AQ25" s="609"/>
      <c r="AR25" s="609"/>
      <c r="AS25" s="609"/>
      <c r="AT25" s="609"/>
      <c r="AU25" s="609"/>
      <c r="AV25" s="609"/>
      <c r="AW25" s="609"/>
      <c r="AX25" s="609"/>
      <c r="AY25" s="609"/>
      <c r="AZ25" s="609"/>
      <c r="BA25" s="609"/>
      <c r="BB25" s="609"/>
      <c r="BC25" s="609"/>
      <c r="BD25" s="609"/>
      <c r="BE25" s="609"/>
      <c r="BF25" s="609"/>
      <c r="BG25" s="609"/>
      <c r="BH25" s="609"/>
      <c r="BI25" s="609"/>
      <c r="BJ25" s="609"/>
      <c r="BK25" s="609"/>
      <c r="BL25" s="609"/>
      <c r="BM25" s="609"/>
      <c r="BN25" s="609"/>
      <c r="BO25" s="609"/>
      <c r="BP25" s="609"/>
      <c r="BQ25" s="609"/>
      <c r="BR25" s="609"/>
      <c r="BS25" s="609"/>
      <c r="BT25" s="609"/>
      <c r="BU25" s="609"/>
      <c r="BV25" s="609"/>
      <c r="BW25" s="430"/>
      <c r="BX25" s="430"/>
      <c r="BY25" s="430"/>
      <c r="BZ25" s="430"/>
      <c r="CA25" s="430"/>
      <c r="CB25" s="430"/>
      <c r="CC25" s="430"/>
      <c r="CD25" s="430"/>
      <c r="CE25" s="430"/>
      <c r="CF25" s="430"/>
      <c r="CG25" s="430"/>
      <c r="CH25" s="430"/>
      <c r="CI25" s="430"/>
      <c r="CJ25" s="430"/>
      <c r="CK25" s="430"/>
      <c r="CL25" s="430"/>
      <c r="CM25" s="430"/>
      <c r="CN25" s="430"/>
      <c r="CO25" s="430"/>
      <c r="CP25" s="430"/>
      <c r="CQ25" s="430"/>
      <c r="CR25" s="430"/>
      <c r="CS25" s="430"/>
      <c r="CT25" s="430"/>
      <c r="CU25" s="430"/>
      <c r="CV25" s="430"/>
      <c r="CW25" s="430"/>
      <c r="CX25" s="430"/>
      <c r="CY25" s="430"/>
      <c r="CZ25" s="430"/>
      <c r="DA25" s="430"/>
      <c r="DB25" s="430"/>
      <c r="DC25" s="430"/>
      <c r="DD25" s="430"/>
      <c r="DE25" s="610"/>
      <c r="DF25" s="610"/>
      <c r="DG25" s="610"/>
      <c r="DH25" s="610"/>
      <c r="DI25" s="610"/>
      <c r="DJ25" s="610"/>
      <c r="DK25" s="610"/>
      <c r="DL25" s="610"/>
      <c r="DM25" s="610"/>
      <c r="DN25" s="610"/>
      <c r="DO25" s="610"/>
      <c r="DP25" s="610"/>
      <c r="DQ25" s="610"/>
      <c r="DR25" s="610"/>
      <c r="DS25" s="610"/>
      <c r="DT25" s="610"/>
      <c r="DU25" s="610"/>
      <c r="DV25" s="610"/>
      <c r="DW25" s="610"/>
      <c r="DX25" s="610"/>
      <c r="DY25" s="610"/>
      <c r="DZ25" s="610"/>
      <c r="EA25" s="610"/>
      <c r="EB25" s="610"/>
      <c r="EC25" s="610"/>
      <c r="ED25" s="610"/>
      <c r="EE25" s="610"/>
      <c r="EF25" s="610"/>
      <c r="EG25" s="610"/>
      <c r="EH25" s="610"/>
      <c r="EI25" s="610"/>
      <c r="EJ25" s="610"/>
      <c r="EK25" s="610"/>
      <c r="EL25" s="610"/>
      <c r="EM25" s="610"/>
      <c r="EN25" s="610"/>
      <c r="EO25" s="610"/>
      <c r="EP25" s="610"/>
      <c r="EQ25" s="610"/>
      <c r="ER25" s="610"/>
      <c r="ES25" s="610"/>
      <c r="ET25" s="610"/>
      <c r="EU25" s="610"/>
      <c r="EV25" s="610"/>
      <c r="EW25" s="610"/>
      <c r="EX25" s="610"/>
      <c r="EY25" s="610"/>
      <c r="EZ25" s="610"/>
      <c r="FA25" s="610"/>
      <c r="FB25" s="610"/>
      <c r="FC25" s="610"/>
      <c r="FD25" s="611"/>
      <c r="FE25" s="611"/>
      <c r="FF25" s="611"/>
      <c r="FG25" s="611"/>
      <c r="FH25" s="611"/>
      <c r="FI25" s="611"/>
      <c r="FJ25" s="611"/>
      <c r="FK25" s="611"/>
      <c r="FL25" s="611"/>
      <c r="FM25" s="611"/>
      <c r="FN25" s="611"/>
      <c r="FO25" s="611"/>
      <c r="FP25" s="611"/>
      <c r="FQ25" s="611"/>
      <c r="FR25" s="612"/>
      <c r="FS25" s="590"/>
      <c r="FT25" s="591">
        <f>AVERAGE('Input Sheet (Monthly)'!GE25:GP25)</f>
        <v>1263.8541666666667</v>
      </c>
      <c r="FU25" s="591">
        <f>AVERAGE('Input Sheet (Monthly)'!GQ25:HB25)</f>
        <v>607.29145833333325</v>
      </c>
      <c r="FV25" s="591">
        <f>AVERAGE('Input Sheet (Monthly)'!HC25:HN25)</f>
        <v>1994.0972916666667</v>
      </c>
      <c r="FW25" s="591">
        <f>AVERAGE('Input Sheet (Monthly)'!HO25:HZ25)</f>
        <v>3460.0693750000005</v>
      </c>
      <c r="FX25" s="591">
        <f>AVERAGE('Input Sheet (Monthly)'!IA25:IL25)</f>
        <v>2912.5</v>
      </c>
      <c r="FY25" s="591">
        <f>AVERAGE('Input Sheet (Monthly)'!IM25:IX25)</f>
        <v>3785.3333333333335</v>
      </c>
      <c r="FZ25" s="591">
        <f>AVERAGE('Input Sheet (Monthly)'!IY25:JJ25)</f>
        <v>6800.833333333333</v>
      </c>
      <c r="GA25" s="591">
        <f>AVERAGE('Input Sheet (Monthly)'!JK25:JV25)</f>
        <v>4355.416666666667</v>
      </c>
      <c r="GB25" s="592">
        <f>AVERAGE('Input Sheet (Monthly)'!JW25:KH25)</f>
        <v>5133.75</v>
      </c>
    </row>
    <row r="26" spans="1:184">
      <c r="A26" s="369" t="s">
        <v>178</v>
      </c>
      <c r="B26" s="515" t="s">
        <v>248</v>
      </c>
      <c r="C26" s="20" t="s">
        <v>2</v>
      </c>
      <c r="D26" s="494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  <c r="U26" s="456"/>
      <c r="V26" s="456"/>
      <c r="W26" s="456"/>
      <c r="X26" s="456"/>
      <c r="Y26" s="456"/>
      <c r="Z26" s="456"/>
      <c r="AA26" s="456"/>
      <c r="AB26" s="456"/>
      <c r="AC26" s="456"/>
      <c r="AD26" s="456"/>
      <c r="AE26" s="456"/>
      <c r="AF26" s="456"/>
      <c r="AG26" s="456"/>
      <c r="AH26" s="456"/>
      <c r="AI26" s="456"/>
      <c r="AJ26" s="456"/>
      <c r="AK26" s="456"/>
      <c r="AL26" s="456"/>
      <c r="AM26" s="456"/>
      <c r="AN26" s="456"/>
      <c r="AO26" s="456"/>
      <c r="AP26" s="456"/>
      <c r="AQ26" s="456"/>
      <c r="AR26" s="456"/>
      <c r="AS26" s="456"/>
      <c r="AT26" s="456"/>
      <c r="AU26" s="456"/>
      <c r="AV26" s="456"/>
      <c r="AW26" s="456"/>
      <c r="AX26" s="456"/>
      <c r="AY26" s="456"/>
      <c r="AZ26" s="456"/>
      <c r="BA26" s="456"/>
      <c r="BB26" s="456"/>
      <c r="BC26" s="456"/>
      <c r="BD26" s="456"/>
      <c r="BE26" s="456"/>
      <c r="BF26" s="456"/>
      <c r="BG26" s="456"/>
      <c r="BH26" s="456"/>
      <c r="BI26" s="456"/>
      <c r="BJ26" s="456"/>
      <c r="BK26" s="456"/>
      <c r="BL26" s="456"/>
      <c r="BM26" s="456"/>
      <c r="BN26" s="456"/>
      <c r="BO26" s="456"/>
      <c r="BP26" s="456"/>
      <c r="BQ26" s="456"/>
      <c r="BR26" s="456"/>
      <c r="BS26" s="456"/>
      <c r="BT26" s="456"/>
      <c r="BU26" s="456"/>
      <c r="BV26" s="456"/>
      <c r="BW26" s="327"/>
      <c r="BX26" s="327"/>
      <c r="BY26" s="327"/>
      <c r="BZ26" s="327"/>
      <c r="CA26" s="327"/>
      <c r="CB26" s="327"/>
      <c r="CC26" s="327"/>
      <c r="CD26" s="327"/>
      <c r="CE26" s="327"/>
      <c r="CF26" s="327"/>
      <c r="CG26" s="327"/>
      <c r="CH26" s="327"/>
      <c r="CI26" s="327"/>
      <c r="CJ26" s="327"/>
      <c r="CK26" s="327"/>
      <c r="CL26" s="327"/>
      <c r="CM26" s="327"/>
      <c r="CN26" s="327"/>
      <c r="CO26" s="327"/>
      <c r="CP26" s="327"/>
      <c r="CQ26" s="327"/>
      <c r="CR26" s="327"/>
      <c r="CS26" s="327"/>
      <c r="CT26" s="327"/>
      <c r="CU26" s="327"/>
      <c r="CV26" s="327"/>
      <c r="CW26" s="327"/>
      <c r="CX26" s="327"/>
      <c r="CY26" s="327"/>
      <c r="CZ26" s="327"/>
      <c r="DA26" s="327"/>
      <c r="DB26" s="327"/>
      <c r="DC26" s="327"/>
      <c r="DD26" s="327"/>
      <c r="DE26" s="471"/>
      <c r="DF26" s="471"/>
      <c r="DG26" s="471"/>
      <c r="DH26" s="471"/>
      <c r="DI26" s="471"/>
      <c r="DJ26" s="471"/>
      <c r="DK26" s="471"/>
      <c r="DL26" s="471"/>
      <c r="DM26" s="471"/>
      <c r="DN26" s="471"/>
      <c r="DO26" s="471"/>
      <c r="DP26" s="471"/>
      <c r="DQ26" s="471"/>
      <c r="DR26" s="471"/>
      <c r="DS26" s="471"/>
      <c r="DT26" s="471"/>
      <c r="DU26" s="471"/>
      <c r="DV26" s="471"/>
      <c r="DW26" s="471"/>
      <c r="DX26" s="471"/>
      <c r="DY26" s="471"/>
      <c r="DZ26" s="471"/>
      <c r="EA26" s="471"/>
      <c r="EB26" s="471"/>
      <c r="EC26" s="471"/>
      <c r="ED26" s="471"/>
      <c r="EE26" s="471"/>
      <c r="EF26" s="471"/>
      <c r="EG26" s="471"/>
      <c r="EH26" s="471"/>
      <c r="EI26" s="471"/>
      <c r="EJ26" s="471"/>
      <c r="EK26" s="471"/>
      <c r="EL26" s="471"/>
      <c r="EM26" s="471"/>
      <c r="EN26" s="471"/>
      <c r="EO26" s="471"/>
      <c r="EP26" s="471"/>
      <c r="EQ26" s="471"/>
      <c r="ER26" s="471"/>
      <c r="ES26" s="471"/>
      <c r="ET26" s="471"/>
      <c r="EU26" s="471"/>
      <c r="EV26" s="471"/>
      <c r="EW26" s="471"/>
      <c r="EX26" s="471"/>
      <c r="EY26" s="471"/>
      <c r="EZ26" s="471"/>
      <c r="FA26" s="471"/>
      <c r="FB26" s="471"/>
      <c r="FC26" s="471"/>
      <c r="FD26" s="462">
        <v>175.66666666666666</v>
      </c>
      <c r="FE26" s="462">
        <v>190.875</v>
      </c>
      <c r="FF26" s="462">
        <v>182.12</v>
      </c>
      <c r="FG26" s="462">
        <v>169.65</v>
      </c>
      <c r="FH26" s="462">
        <v>164.97619047619048</v>
      </c>
      <c r="FI26" s="462">
        <v>155.60714285714289</v>
      </c>
      <c r="FJ26" s="462">
        <v>151.78571428571428</v>
      </c>
      <c r="FK26" s="462">
        <v>160.58333333333334</v>
      </c>
      <c r="FL26" s="462">
        <v>169.75</v>
      </c>
      <c r="FM26" s="462">
        <v>167.97222222222223</v>
      </c>
      <c r="FN26" s="462">
        <v>160.80000000000001</v>
      </c>
      <c r="FO26" s="462">
        <v>153.76923076923077</v>
      </c>
      <c r="FP26" s="462">
        <v>148.35714285714286</v>
      </c>
      <c r="FQ26" s="462">
        <v>141.86666666666667</v>
      </c>
      <c r="FR26" s="495">
        <v>129.58823529411765</v>
      </c>
      <c r="FS26" s="374">
        <f>AVERAGE('Input Sheet (Monthly)'!FS26:GD26)</f>
        <v>124.20971898471898</v>
      </c>
      <c r="FT26" s="375">
        <f>AVERAGE('Input Sheet (Monthly)'!GE26:GP26)</f>
        <v>89.939178240740759</v>
      </c>
      <c r="FU26" s="375">
        <f>AVERAGE('Input Sheet (Monthly)'!GQ26:HB26)</f>
        <v>175.06321003071002</v>
      </c>
      <c r="FV26" s="375">
        <f>AVERAGE('Input Sheet (Monthly)'!HC26:HN26)</f>
        <v>215.28265422077925</v>
      </c>
      <c r="FW26" s="375">
        <f>AVERAGE('Input Sheet (Monthly)'!HO26:HZ26)</f>
        <v>215.53949151725465</v>
      </c>
      <c r="FX26" s="375">
        <f>AVERAGE('Input Sheet (Monthly)'!IA26:IL26)</f>
        <v>178.35892047827903</v>
      </c>
      <c r="FY26" s="375">
        <f>AVERAGE('Input Sheet (Monthly)'!IM26:IX26)</f>
        <v>129.58698743386245</v>
      </c>
      <c r="FZ26" s="375">
        <f>AVERAGE('Input Sheet (Monthly)'!IY26:JJ26)</f>
        <v>335.01271780303034</v>
      </c>
      <c r="GA26" s="375">
        <f>AVERAGE('Input Sheet (Monthly)'!JK26:JV26)</f>
        <v>351.34381921218886</v>
      </c>
      <c r="GB26" s="376">
        <f>AVERAGE('Input Sheet (Monthly)'!JW26:KH26)</f>
        <v>303.19557577243506</v>
      </c>
    </row>
    <row r="27" spans="1:184">
      <c r="A27" s="578" t="s">
        <v>178</v>
      </c>
      <c r="B27" s="533" t="s">
        <v>249</v>
      </c>
      <c r="C27" s="534" t="s">
        <v>6</v>
      </c>
      <c r="D27" s="558"/>
      <c r="E27" s="552"/>
      <c r="F27" s="552"/>
      <c r="G27" s="552"/>
      <c r="H27" s="552"/>
      <c r="I27" s="552"/>
      <c r="J27" s="552"/>
      <c r="K27" s="552"/>
      <c r="L27" s="552"/>
      <c r="M27" s="552"/>
      <c r="N27" s="552"/>
      <c r="O27" s="552"/>
      <c r="P27" s="552"/>
      <c r="Q27" s="552"/>
      <c r="R27" s="552"/>
      <c r="S27" s="552"/>
      <c r="T27" s="552"/>
      <c r="U27" s="552"/>
      <c r="V27" s="552"/>
      <c r="W27" s="552"/>
      <c r="X27" s="552"/>
      <c r="Y27" s="552"/>
      <c r="Z27" s="552"/>
      <c r="AA27" s="552"/>
      <c r="AB27" s="552"/>
      <c r="AC27" s="552"/>
      <c r="AD27" s="552"/>
      <c r="AE27" s="552"/>
      <c r="AF27" s="552"/>
      <c r="AG27" s="552"/>
      <c r="AH27" s="552"/>
      <c r="AI27" s="552"/>
      <c r="AJ27" s="552"/>
      <c r="AK27" s="552"/>
      <c r="AL27" s="552"/>
      <c r="AM27" s="552"/>
      <c r="AN27" s="552"/>
      <c r="AO27" s="552"/>
      <c r="AP27" s="552"/>
      <c r="AQ27" s="552"/>
      <c r="AR27" s="552"/>
      <c r="AS27" s="552"/>
      <c r="AT27" s="552"/>
      <c r="AU27" s="552"/>
      <c r="AV27" s="552"/>
      <c r="AW27" s="552"/>
      <c r="AX27" s="552"/>
      <c r="AY27" s="552"/>
      <c r="AZ27" s="552"/>
      <c r="BA27" s="552"/>
      <c r="BB27" s="552"/>
      <c r="BC27" s="552"/>
      <c r="BD27" s="552"/>
      <c r="BE27" s="552"/>
      <c r="BF27" s="552"/>
      <c r="BG27" s="552"/>
      <c r="BH27" s="552"/>
      <c r="BI27" s="552"/>
      <c r="BJ27" s="552"/>
      <c r="BK27" s="552"/>
      <c r="BL27" s="552"/>
      <c r="BM27" s="552"/>
      <c r="BN27" s="552"/>
      <c r="BO27" s="552"/>
      <c r="BP27" s="552"/>
      <c r="BQ27" s="552"/>
      <c r="BR27" s="552"/>
      <c r="BS27" s="552"/>
      <c r="BT27" s="552"/>
      <c r="BU27" s="552"/>
      <c r="BV27" s="552"/>
      <c r="BW27" s="579"/>
      <c r="BX27" s="579"/>
      <c r="BY27" s="579"/>
      <c r="BZ27" s="579"/>
      <c r="CA27" s="579"/>
      <c r="CB27" s="579"/>
      <c r="CC27" s="579"/>
      <c r="CD27" s="579"/>
      <c r="CE27" s="579"/>
      <c r="CF27" s="579"/>
      <c r="CG27" s="579"/>
      <c r="CH27" s="579"/>
      <c r="CI27" s="579"/>
      <c r="CJ27" s="579"/>
      <c r="CK27" s="579"/>
      <c r="CL27" s="579"/>
      <c r="CM27" s="579"/>
      <c r="CN27" s="579"/>
      <c r="CO27" s="579"/>
      <c r="CP27" s="579"/>
      <c r="CQ27" s="579"/>
      <c r="CR27" s="579"/>
      <c r="CS27" s="579"/>
      <c r="CT27" s="579"/>
      <c r="CU27" s="579"/>
      <c r="CV27" s="579"/>
      <c r="CW27" s="579"/>
      <c r="CX27" s="579"/>
      <c r="CY27" s="579"/>
      <c r="CZ27" s="579"/>
      <c r="DA27" s="579"/>
      <c r="DB27" s="579"/>
      <c r="DC27" s="579"/>
      <c r="DD27" s="579"/>
      <c r="DE27" s="555"/>
      <c r="DF27" s="555"/>
      <c r="DG27" s="555"/>
      <c r="DH27" s="555"/>
      <c r="DI27" s="555"/>
      <c r="DJ27" s="555"/>
      <c r="DK27" s="555"/>
      <c r="DL27" s="555"/>
      <c r="DM27" s="555"/>
      <c r="DN27" s="555"/>
      <c r="DO27" s="555"/>
      <c r="DP27" s="555"/>
      <c r="DQ27" s="555"/>
      <c r="DR27" s="555"/>
      <c r="DS27" s="555"/>
      <c r="DT27" s="555"/>
      <c r="DU27" s="555"/>
      <c r="DV27" s="555"/>
      <c r="DW27" s="555"/>
      <c r="DX27" s="555"/>
      <c r="DY27" s="555"/>
      <c r="DZ27" s="555"/>
      <c r="EA27" s="555"/>
      <c r="EB27" s="555"/>
      <c r="EC27" s="555"/>
      <c r="ED27" s="555"/>
      <c r="EE27" s="555"/>
      <c r="EF27" s="555"/>
      <c r="EG27" s="555"/>
      <c r="EH27" s="555"/>
      <c r="EI27" s="555"/>
      <c r="EJ27" s="555"/>
      <c r="EK27" s="555"/>
      <c r="EL27" s="555"/>
      <c r="EM27" s="555"/>
      <c r="EN27" s="555"/>
      <c r="EO27" s="555"/>
      <c r="EP27" s="555"/>
      <c r="EQ27" s="555"/>
      <c r="ER27" s="555"/>
      <c r="ES27" s="555"/>
      <c r="ET27" s="555"/>
      <c r="EU27" s="555"/>
      <c r="EV27" s="555"/>
      <c r="EW27" s="555"/>
      <c r="EX27" s="555"/>
      <c r="EY27" s="555"/>
      <c r="EZ27" s="555"/>
      <c r="FA27" s="555"/>
      <c r="FB27" s="555"/>
      <c r="FC27" s="555"/>
      <c r="FD27" s="556">
        <f>FD26*FD31</f>
        <v>9542.2133333333331</v>
      </c>
      <c r="FE27" s="556">
        <f t="shared" ref="FE27:FV27" si="39">FE26*FE31</f>
        <v>10263.348750000001</v>
      </c>
      <c r="FF27" s="556">
        <f t="shared" si="39"/>
        <v>9907.3279999999995</v>
      </c>
      <c r="FG27" s="556">
        <f t="shared" si="39"/>
        <v>9225.5670000000009</v>
      </c>
      <c r="FH27" s="556">
        <f t="shared" si="39"/>
        <v>9075.3402380952375</v>
      </c>
      <c r="FI27" s="556">
        <f t="shared" si="39"/>
        <v>9087.4571428571453</v>
      </c>
      <c r="FJ27" s="556">
        <f t="shared" si="39"/>
        <v>9073.75</v>
      </c>
      <c r="FK27" s="556">
        <f t="shared" si="39"/>
        <v>10150.4725</v>
      </c>
      <c r="FL27" s="556">
        <f t="shared" si="39"/>
        <v>10821.5625</v>
      </c>
      <c r="FM27" s="556">
        <f t="shared" si="39"/>
        <v>10350.448333333334</v>
      </c>
      <c r="FN27" s="556">
        <f t="shared" si="39"/>
        <v>10070.904</v>
      </c>
      <c r="FO27" s="556">
        <f t="shared" si="39"/>
        <v>9519.8530769230765</v>
      </c>
      <c r="FP27" s="556">
        <f t="shared" si="39"/>
        <v>9210.011428571428</v>
      </c>
      <c r="FQ27" s="556">
        <f t="shared" si="39"/>
        <v>8831.2000000000007</v>
      </c>
      <c r="FR27" s="580">
        <f t="shared" si="39"/>
        <v>7906.1782352941173</v>
      </c>
      <c r="FS27" s="581">
        <f t="shared" si="39"/>
        <v>7594.6997592214884</v>
      </c>
      <c r="FT27" s="556">
        <f t="shared" si="39"/>
        <v>5888.2430501060971</v>
      </c>
      <c r="FU27" s="556">
        <f t="shared" si="39"/>
        <v>11742.802470834951</v>
      </c>
      <c r="FV27" s="556">
        <f t="shared" si="39"/>
        <v>13875.864075588475</v>
      </c>
      <c r="FW27" s="556">
        <f t="shared" ref="FW27:GA27" si="40">FW26*FW31</f>
        <v>15071.060095615241</v>
      </c>
      <c r="FX27" s="556">
        <f t="shared" si="40"/>
        <v>12645.052932175056</v>
      </c>
      <c r="FY27" s="556">
        <f t="shared" si="40"/>
        <v>9618.5941422784417</v>
      </c>
      <c r="FZ27" s="556">
        <f t="shared" si="40"/>
        <v>24960.122539914773</v>
      </c>
      <c r="GA27" s="556">
        <f t="shared" si="40"/>
        <v>28236.331604019582</v>
      </c>
      <c r="GB27" s="605">
        <f t="shared" ref="GB27" si="41">GB26*GB31</f>
        <v>25100.803729260471</v>
      </c>
    </row>
    <row r="28" spans="1:184">
      <c r="A28" s="578" t="s">
        <v>148</v>
      </c>
      <c r="B28" s="533" t="s">
        <v>249</v>
      </c>
      <c r="C28" s="534" t="s">
        <v>6</v>
      </c>
      <c r="D28" s="558"/>
      <c r="E28" s="552"/>
      <c r="F28" s="552"/>
      <c r="G28" s="552"/>
      <c r="H28" s="552"/>
      <c r="I28" s="552"/>
      <c r="J28" s="552"/>
      <c r="K28" s="552"/>
      <c r="L28" s="552"/>
      <c r="M28" s="552"/>
      <c r="N28" s="552"/>
      <c r="O28" s="552"/>
      <c r="P28" s="552"/>
      <c r="Q28" s="552"/>
      <c r="R28" s="552"/>
      <c r="S28" s="552"/>
      <c r="T28" s="552"/>
      <c r="U28" s="552"/>
      <c r="V28" s="552"/>
      <c r="W28" s="552"/>
      <c r="X28" s="552"/>
      <c r="Y28" s="552"/>
      <c r="Z28" s="552"/>
      <c r="AA28" s="552"/>
      <c r="AB28" s="552"/>
      <c r="AC28" s="552"/>
      <c r="AD28" s="552"/>
      <c r="AE28" s="552"/>
      <c r="AF28" s="552"/>
      <c r="AG28" s="552"/>
      <c r="AH28" s="552"/>
      <c r="AI28" s="552"/>
      <c r="AJ28" s="552"/>
      <c r="AK28" s="552"/>
      <c r="AL28" s="552"/>
      <c r="AM28" s="552"/>
      <c r="AN28" s="552"/>
      <c r="AO28" s="552"/>
      <c r="AP28" s="552"/>
      <c r="AQ28" s="552"/>
      <c r="AR28" s="552"/>
      <c r="AS28" s="552"/>
      <c r="AT28" s="552"/>
      <c r="AU28" s="552"/>
      <c r="AV28" s="552"/>
      <c r="AW28" s="552"/>
      <c r="AX28" s="552"/>
      <c r="AY28" s="552"/>
      <c r="AZ28" s="552"/>
      <c r="BA28" s="552"/>
      <c r="BB28" s="552"/>
      <c r="BC28" s="552"/>
      <c r="BD28" s="552"/>
      <c r="BE28" s="552"/>
      <c r="BF28" s="552"/>
      <c r="BG28" s="552"/>
      <c r="BH28" s="552"/>
      <c r="BI28" s="552"/>
      <c r="BJ28" s="552"/>
      <c r="BK28" s="552"/>
      <c r="BL28" s="552"/>
      <c r="BM28" s="552"/>
      <c r="BN28" s="552"/>
      <c r="BO28" s="552"/>
      <c r="BP28" s="552"/>
      <c r="BQ28" s="552"/>
      <c r="BR28" s="552"/>
      <c r="BS28" s="552"/>
      <c r="BT28" s="552"/>
      <c r="BU28" s="552"/>
      <c r="BV28" s="552"/>
      <c r="BW28" s="582"/>
      <c r="BX28" s="582"/>
      <c r="BY28" s="582"/>
      <c r="BZ28" s="582"/>
      <c r="CA28" s="582"/>
      <c r="CB28" s="582"/>
      <c r="CC28" s="582"/>
      <c r="CD28" s="582"/>
      <c r="CE28" s="582"/>
      <c r="CF28" s="582"/>
      <c r="CG28" s="582"/>
      <c r="CH28" s="582"/>
      <c r="CI28" s="582"/>
      <c r="CJ28" s="582"/>
      <c r="CK28" s="582"/>
      <c r="CL28" s="582"/>
      <c r="CM28" s="582"/>
      <c r="CN28" s="582"/>
      <c r="CO28" s="582"/>
      <c r="CP28" s="582"/>
      <c r="CQ28" s="582"/>
      <c r="CR28" s="582"/>
      <c r="CS28" s="582"/>
      <c r="CT28" s="582"/>
      <c r="CU28" s="582"/>
      <c r="CV28" s="582"/>
      <c r="CW28" s="582"/>
      <c r="CX28" s="582"/>
      <c r="CY28" s="582"/>
      <c r="CZ28" s="582"/>
      <c r="DA28" s="582"/>
      <c r="DB28" s="582"/>
      <c r="DC28" s="582"/>
      <c r="DD28" s="582"/>
      <c r="DE28" s="555"/>
      <c r="DF28" s="555"/>
      <c r="DG28" s="555"/>
      <c r="DH28" s="555"/>
      <c r="DI28" s="555"/>
      <c r="DJ28" s="555"/>
      <c r="DK28" s="555"/>
      <c r="DL28" s="555"/>
      <c r="DM28" s="555"/>
      <c r="DN28" s="555"/>
      <c r="DO28" s="555"/>
      <c r="DP28" s="555"/>
      <c r="DQ28" s="555"/>
      <c r="DR28" s="555"/>
      <c r="DS28" s="555"/>
      <c r="DT28" s="555"/>
      <c r="DU28" s="555"/>
      <c r="DV28" s="555"/>
      <c r="DW28" s="555"/>
      <c r="DX28" s="555"/>
      <c r="DY28" s="555"/>
      <c r="DZ28" s="555"/>
      <c r="EA28" s="555"/>
      <c r="EB28" s="555"/>
      <c r="EC28" s="555"/>
      <c r="ED28" s="555"/>
      <c r="EE28" s="555"/>
      <c r="EF28" s="555"/>
      <c r="EG28" s="555"/>
      <c r="EH28" s="555"/>
      <c r="EI28" s="555"/>
      <c r="EJ28" s="555"/>
      <c r="EK28" s="555"/>
      <c r="EL28" s="555"/>
      <c r="EM28" s="555"/>
      <c r="EN28" s="555"/>
      <c r="EO28" s="555"/>
      <c r="EP28" s="555"/>
      <c r="EQ28" s="555"/>
      <c r="ER28" s="555"/>
      <c r="ES28" s="555"/>
      <c r="ET28" s="555"/>
      <c r="EU28" s="555"/>
      <c r="EV28" s="555"/>
      <c r="EW28" s="555"/>
      <c r="EX28" s="555"/>
      <c r="EY28" s="555"/>
      <c r="EZ28" s="555"/>
      <c r="FA28" s="555"/>
      <c r="FB28" s="555"/>
      <c r="FC28" s="555"/>
      <c r="FD28" s="556">
        <f>(FD25*1.6+FD27*0.9)</f>
        <v>8587.9920000000002</v>
      </c>
      <c r="FE28" s="556">
        <f t="shared" ref="FE28:FV28" si="42">(FE25*1.6+FE27*0.9)</f>
        <v>9237.0138750000006</v>
      </c>
      <c r="FF28" s="556">
        <f t="shared" si="42"/>
        <v>8916.5951999999997</v>
      </c>
      <c r="FG28" s="556">
        <f t="shared" si="42"/>
        <v>8303.0103000000017</v>
      </c>
      <c r="FH28" s="556">
        <f t="shared" si="42"/>
        <v>8167.8062142857143</v>
      </c>
      <c r="FI28" s="556">
        <f t="shared" si="42"/>
        <v>8178.7114285714306</v>
      </c>
      <c r="FJ28" s="556">
        <f t="shared" si="42"/>
        <v>8166.375</v>
      </c>
      <c r="FK28" s="556">
        <f t="shared" si="42"/>
        <v>9135.4252500000002</v>
      </c>
      <c r="FL28" s="556">
        <f t="shared" si="42"/>
        <v>9739.40625</v>
      </c>
      <c r="FM28" s="556">
        <f t="shared" si="42"/>
        <v>9315.4035000000003</v>
      </c>
      <c r="FN28" s="556">
        <f t="shared" si="42"/>
        <v>9063.8136000000013</v>
      </c>
      <c r="FO28" s="556">
        <f t="shared" si="42"/>
        <v>8567.8677692307683</v>
      </c>
      <c r="FP28" s="556">
        <f t="shared" si="42"/>
        <v>8289.0102857142847</v>
      </c>
      <c r="FQ28" s="556">
        <f t="shared" si="42"/>
        <v>7948.0800000000008</v>
      </c>
      <c r="FR28" s="580">
        <f t="shared" si="42"/>
        <v>7115.5604117647053</v>
      </c>
      <c r="FS28" s="581"/>
      <c r="FT28" s="556">
        <f t="shared" si="42"/>
        <v>7321.5854117621548</v>
      </c>
      <c r="FU28" s="556">
        <f t="shared" si="42"/>
        <v>11540.18855708479</v>
      </c>
      <c r="FV28" s="556">
        <f t="shared" si="42"/>
        <v>15678.833334696295</v>
      </c>
      <c r="FW28" s="556">
        <f t="shared" ref="FW28:GA28" si="43">(FW25*1.6+FW27*0.9)</f>
        <v>19100.065086053721</v>
      </c>
      <c r="FX28" s="556">
        <f t="shared" si="43"/>
        <v>16040.547638957551</v>
      </c>
      <c r="FY28" s="556">
        <f t="shared" si="43"/>
        <v>14713.268061383933</v>
      </c>
      <c r="FZ28" s="556">
        <f t="shared" si="43"/>
        <v>33345.443619256628</v>
      </c>
      <c r="GA28" s="556">
        <f t="shared" si="43"/>
        <v>32381.365110284292</v>
      </c>
      <c r="GB28" s="605">
        <f t="shared" ref="GB28" si="44">(GB25*1.6+GB27*0.9)</f>
        <v>30804.723356334423</v>
      </c>
    </row>
    <row r="29" spans="1:184">
      <c r="A29" s="578" t="s">
        <v>250</v>
      </c>
      <c r="B29" s="533" t="s">
        <v>249</v>
      </c>
      <c r="C29" s="534" t="s">
        <v>6</v>
      </c>
      <c r="D29" s="558"/>
      <c r="E29" s="552"/>
      <c r="F29" s="552"/>
      <c r="G29" s="552"/>
      <c r="H29" s="552"/>
      <c r="I29" s="552"/>
      <c r="J29" s="552"/>
      <c r="K29" s="552"/>
      <c r="L29" s="552"/>
      <c r="M29" s="552"/>
      <c r="N29" s="552"/>
      <c r="O29" s="552"/>
      <c r="P29" s="552"/>
      <c r="Q29" s="552"/>
      <c r="R29" s="552"/>
      <c r="S29" s="552"/>
      <c r="T29" s="552"/>
      <c r="U29" s="552"/>
      <c r="V29" s="552"/>
      <c r="W29" s="552"/>
      <c r="X29" s="552"/>
      <c r="Y29" s="552"/>
      <c r="Z29" s="552"/>
      <c r="AA29" s="552"/>
      <c r="AB29" s="552"/>
      <c r="AC29" s="552"/>
      <c r="AD29" s="552"/>
      <c r="AE29" s="552"/>
      <c r="AF29" s="552"/>
      <c r="AG29" s="552"/>
      <c r="AH29" s="552"/>
      <c r="AI29" s="552"/>
      <c r="AJ29" s="552"/>
      <c r="AK29" s="552"/>
      <c r="AL29" s="552"/>
      <c r="AM29" s="552"/>
      <c r="AN29" s="552"/>
      <c r="AO29" s="552"/>
      <c r="AP29" s="552"/>
      <c r="AQ29" s="552"/>
      <c r="AR29" s="552"/>
      <c r="AS29" s="552"/>
      <c r="AT29" s="552"/>
      <c r="AU29" s="552"/>
      <c r="AV29" s="552"/>
      <c r="AW29" s="552"/>
      <c r="AX29" s="552"/>
      <c r="AY29" s="552"/>
      <c r="AZ29" s="552"/>
      <c r="BA29" s="552"/>
      <c r="BB29" s="552"/>
      <c r="BC29" s="552"/>
      <c r="BD29" s="552"/>
      <c r="BE29" s="552"/>
      <c r="BF29" s="552"/>
      <c r="BG29" s="552"/>
      <c r="BH29" s="552"/>
      <c r="BI29" s="552"/>
      <c r="BJ29" s="552"/>
      <c r="BK29" s="552"/>
      <c r="BL29" s="552"/>
      <c r="BM29" s="552"/>
      <c r="BN29" s="552"/>
      <c r="BO29" s="552"/>
      <c r="BP29" s="552"/>
      <c r="BQ29" s="552"/>
      <c r="BR29" s="552"/>
      <c r="BS29" s="552"/>
      <c r="BT29" s="552"/>
      <c r="BU29" s="552"/>
      <c r="BV29" s="552"/>
      <c r="BW29" s="583"/>
      <c r="BX29" s="583"/>
      <c r="BY29" s="583"/>
      <c r="BZ29" s="583"/>
      <c r="CA29" s="583"/>
      <c r="CB29" s="583"/>
      <c r="CC29" s="583"/>
      <c r="CD29" s="583"/>
      <c r="CE29" s="583"/>
      <c r="CF29" s="583"/>
      <c r="CG29" s="583"/>
      <c r="CH29" s="583"/>
      <c r="CI29" s="583"/>
      <c r="CJ29" s="583"/>
      <c r="CK29" s="583"/>
      <c r="CL29" s="583"/>
      <c r="CM29" s="583"/>
      <c r="CN29" s="583"/>
      <c r="CO29" s="583"/>
      <c r="CP29" s="583"/>
      <c r="CQ29" s="583"/>
      <c r="CR29" s="583"/>
      <c r="CS29" s="583"/>
      <c r="CT29" s="583"/>
      <c r="CU29" s="583"/>
      <c r="CV29" s="583"/>
      <c r="CW29" s="583"/>
      <c r="CX29" s="583"/>
      <c r="CY29" s="583"/>
      <c r="CZ29" s="583"/>
      <c r="DA29" s="583"/>
      <c r="DB29" s="583"/>
      <c r="DC29" s="583"/>
      <c r="DD29" s="583"/>
      <c r="DE29" s="555"/>
      <c r="DF29" s="555"/>
      <c r="DG29" s="555"/>
      <c r="DH29" s="555"/>
      <c r="DI29" s="555"/>
      <c r="DJ29" s="555"/>
      <c r="DK29" s="555"/>
      <c r="DL29" s="555"/>
      <c r="DM29" s="555"/>
      <c r="DN29" s="555"/>
      <c r="DO29" s="555"/>
      <c r="DP29" s="555"/>
      <c r="DQ29" s="555"/>
      <c r="DR29" s="555"/>
      <c r="DS29" s="555"/>
      <c r="DT29" s="555"/>
      <c r="DU29" s="555"/>
      <c r="DV29" s="555"/>
      <c r="DW29" s="555"/>
      <c r="DX29" s="555"/>
      <c r="DY29" s="555"/>
      <c r="DZ29" s="555"/>
      <c r="EA29" s="555"/>
      <c r="EB29" s="555"/>
      <c r="EC29" s="555"/>
      <c r="ED29" s="555"/>
      <c r="EE29" s="555"/>
      <c r="EF29" s="555"/>
      <c r="EG29" s="555"/>
      <c r="EH29" s="555"/>
      <c r="EI29" s="555"/>
      <c r="EJ29" s="555"/>
      <c r="EK29" s="555"/>
      <c r="EL29" s="555"/>
      <c r="EM29" s="555"/>
      <c r="EN29" s="555"/>
      <c r="EO29" s="555"/>
      <c r="EP29" s="555"/>
      <c r="EQ29" s="555"/>
      <c r="ER29" s="555"/>
      <c r="ES29" s="555"/>
      <c r="ET29" s="555"/>
      <c r="EU29" s="555"/>
      <c r="EV29" s="555"/>
      <c r="EW29" s="555"/>
      <c r="EX29" s="555"/>
      <c r="EY29" s="555"/>
      <c r="EZ29" s="555"/>
      <c r="FA29" s="555"/>
      <c r="FB29" s="555"/>
      <c r="FC29" s="555"/>
      <c r="FD29" s="556">
        <f t="shared" ref="FD29:FV29" si="45">FD30-FD28</f>
        <v>-8587.9920000000002</v>
      </c>
      <c r="FE29" s="556">
        <f t="shared" si="45"/>
        <v>-9237.0138750000006</v>
      </c>
      <c r="FF29" s="556">
        <f t="shared" si="45"/>
        <v>-8916.5951999999997</v>
      </c>
      <c r="FG29" s="556">
        <f t="shared" si="45"/>
        <v>-8303.0103000000017</v>
      </c>
      <c r="FH29" s="556">
        <f t="shared" si="45"/>
        <v>-8167.8062142857143</v>
      </c>
      <c r="FI29" s="556">
        <f t="shared" si="45"/>
        <v>-8178.7114285714306</v>
      </c>
      <c r="FJ29" s="556">
        <f t="shared" si="45"/>
        <v>-8166.375</v>
      </c>
      <c r="FK29" s="556">
        <f t="shared" si="45"/>
        <v>-9135.4252500000002</v>
      </c>
      <c r="FL29" s="556">
        <f t="shared" si="45"/>
        <v>-9739.40625</v>
      </c>
      <c r="FM29" s="556">
        <f t="shared" si="45"/>
        <v>-9315.4035000000003</v>
      </c>
      <c r="FN29" s="556">
        <f t="shared" si="45"/>
        <v>-9063.8136000000013</v>
      </c>
      <c r="FO29" s="556">
        <f t="shared" si="45"/>
        <v>-8567.8677692307683</v>
      </c>
      <c r="FP29" s="556">
        <f t="shared" si="45"/>
        <v>-8289.0102857142847</v>
      </c>
      <c r="FQ29" s="556">
        <f t="shared" si="45"/>
        <v>35251.919999999998</v>
      </c>
      <c r="FR29" s="580">
        <f t="shared" si="45"/>
        <v>36984.439588235298</v>
      </c>
      <c r="FS29" s="581"/>
      <c r="FT29" s="556">
        <f t="shared" si="45"/>
        <v>26368.067379904511</v>
      </c>
      <c r="FU29" s="556">
        <f t="shared" si="45"/>
        <v>26530.818317915211</v>
      </c>
      <c r="FV29" s="556">
        <f t="shared" si="45"/>
        <v>24524.083331970367</v>
      </c>
      <c r="FW29" s="556">
        <f t="shared" ref="FW29:GA29" si="46">FW30-FW28</f>
        <v>25818.268247279615</v>
      </c>
      <c r="FX29" s="556">
        <f t="shared" si="46"/>
        <v>22035.980138820225</v>
      </c>
      <c r="FY29" s="556">
        <f t="shared" si="46"/>
        <v>29832.662494171622</v>
      </c>
      <c r="FZ29" s="556">
        <f t="shared" si="46"/>
        <v>31942.114714076699</v>
      </c>
      <c r="GA29" s="556">
        <f t="shared" si="46"/>
        <v>27019.051556382372</v>
      </c>
      <c r="GB29" s="605">
        <f t="shared" ref="GB29" si="47">GB30-GB28</f>
        <v>25511.873865887803</v>
      </c>
    </row>
    <row r="30" spans="1:184">
      <c r="A30" s="497" t="s">
        <v>206</v>
      </c>
      <c r="B30" s="515" t="s">
        <v>248</v>
      </c>
      <c r="C30" s="20" t="s">
        <v>6</v>
      </c>
      <c r="D30" s="494"/>
      <c r="E30" s="456"/>
      <c r="F30" s="456"/>
      <c r="G30" s="456"/>
      <c r="H30" s="456"/>
      <c r="I30" s="456"/>
      <c r="J30" s="456"/>
      <c r="K30" s="456"/>
      <c r="L30" s="456"/>
      <c r="M30" s="456"/>
      <c r="N30" s="456"/>
      <c r="O30" s="456"/>
      <c r="P30" s="456"/>
      <c r="Q30" s="456"/>
      <c r="R30" s="456"/>
      <c r="S30" s="456"/>
      <c r="T30" s="456"/>
      <c r="U30" s="456"/>
      <c r="V30" s="456"/>
      <c r="W30" s="456"/>
      <c r="X30" s="456"/>
      <c r="Y30" s="456"/>
      <c r="Z30" s="456"/>
      <c r="AA30" s="456"/>
      <c r="AB30" s="456"/>
      <c r="AC30" s="456"/>
      <c r="AD30" s="456"/>
      <c r="AE30" s="456"/>
      <c r="AF30" s="456"/>
      <c r="AG30" s="456"/>
      <c r="AH30" s="456"/>
      <c r="AI30" s="456"/>
      <c r="AJ30" s="456"/>
      <c r="AK30" s="456"/>
      <c r="AL30" s="456"/>
      <c r="AM30" s="456"/>
      <c r="AN30" s="456"/>
      <c r="AO30" s="456"/>
      <c r="AP30" s="456"/>
      <c r="AQ30" s="456"/>
      <c r="AR30" s="456"/>
      <c r="AS30" s="456"/>
      <c r="AT30" s="456"/>
      <c r="AU30" s="456"/>
      <c r="AV30" s="456"/>
      <c r="AW30" s="456"/>
      <c r="AX30" s="456"/>
      <c r="AY30" s="456"/>
      <c r="AZ30" s="456"/>
      <c r="BA30" s="456"/>
      <c r="BB30" s="456"/>
      <c r="BC30" s="456"/>
      <c r="BD30" s="456"/>
      <c r="BE30" s="456"/>
      <c r="BF30" s="456"/>
      <c r="BG30" s="456"/>
      <c r="BH30" s="456"/>
      <c r="BI30" s="456"/>
      <c r="BJ30" s="456"/>
      <c r="BK30" s="456"/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471"/>
      <c r="DF30" s="471"/>
      <c r="DG30" s="471"/>
      <c r="DH30" s="471"/>
      <c r="DI30" s="471"/>
      <c r="DJ30" s="471"/>
      <c r="DK30" s="471"/>
      <c r="DL30" s="471"/>
      <c r="DM30" s="471"/>
      <c r="DN30" s="471"/>
      <c r="DO30" s="471"/>
      <c r="DP30" s="471"/>
      <c r="DQ30" s="471"/>
      <c r="DR30" s="471"/>
      <c r="DS30" s="471"/>
      <c r="DT30" s="471"/>
      <c r="DU30" s="471"/>
      <c r="DV30" s="471"/>
      <c r="DW30" s="471"/>
      <c r="DX30" s="471"/>
      <c r="DY30" s="471"/>
      <c r="DZ30" s="471"/>
      <c r="EA30" s="471"/>
      <c r="EB30" s="471"/>
      <c r="EC30" s="471"/>
      <c r="ED30" s="471"/>
      <c r="EE30" s="471"/>
      <c r="EF30" s="471"/>
      <c r="EG30" s="471"/>
      <c r="EH30" s="471"/>
      <c r="EI30" s="471"/>
      <c r="EJ30" s="471"/>
      <c r="EK30" s="471"/>
      <c r="EL30" s="471"/>
      <c r="EM30" s="471"/>
      <c r="EN30" s="471"/>
      <c r="EO30" s="471"/>
      <c r="EP30" s="471"/>
      <c r="EQ30" s="471"/>
      <c r="ER30" s="471"/>
      <c r="ES30" s="471"/>
      <c r="ET30" s="471"/>
      <c r="EU30" s="471"/>
      <c r="EV30" s="471"/>
      <c r="EW30" s="471"/>
      <c r="EX30" s="471"/>
      <c r="EY30" s="471"/>
      <c r="EZ30" s="471"/>
      <c r="FA30" s="471"/>
      <c r="FB30" s="471"/>
      <c r="FC30" s="471"/>
      <c r="FD30" s="471"/>
      <c r="FE30" s="471"/>
      <c r="FF30" s="471"/>
      <c r="FG30" s="471"/>
      <c r="FH30" s="471"/>
      <c r="FI30" s="471"/>
      <c r="FJ30" s="471"/>
      <c r="FK30" s="471"/>
      <c r="FL30" s="471"/>
      <c r="FM30" s="471"/>
      <c r="FN30" s="471"/>
      <c r="FO30" s="471"/>
      <c r="FP30" s="471"/>
      <c r="FQ30" s="471">
        <v>43200</v>
      </c>
      <c r="FR30" s="630">
        <v>44100</v>
      </c>
      <c r="FS30" s="374">
        <f>AVERAGE('Input Sheet (Monthly)'!FS30:GD30)</f>
        <v>41440</v>
      </c>
      <c r="FT30" s="375">
        <f>AVERAGE('Input Sheet (Monthly)'!GE30:GP30)</f>
        <v>33689.652791666667</v>
      </c>
      <c r="FU30" s="375">
        <f>AVERAGE('Input Sheet (Monthly)'!GQ30:HB30)</f>
        <v>38071.006874999999</v>
      </c>
      <c r="FV30" s="375">
        <f>AVERAGE('Input Sheet (Monthly)'!HC30:HN30)</f>
        <v>40202.916666666664</v>
      </c>
      <c r="FW30" s="375">
        <f>AVERAGE('Input Sheet (Monthly)'!HO30:HZ30)</f>
        <v>44918.333333333336</v>
      </c>
      <c r="FX30" s="375">
        <f>AVERAGE('Input Sheet (Monthly)'!IA30:IL30)</f>
        <v>38076.527777777774</v>
      </c>
      <c r="FY30" s="375">
        <f>AVERAGE('Input Sheet (Monthly)'!IM30:IX30)</f>
        <v>44545.930555555555</v>
      </c>
      <c r="FZ30" s="375">
        <f>AVERAGE('Input Sheet (Monthly)'!IY30:JJ30)</f>
        <v>65287.558333333327</v>
      </c>
      <c r="GA30" s="375">
        <f>AVERAGE('Input Sheet (Monthly)'!JK30:JV30)</f>
        <v>59400.416666666664</v>
      </c>
      <c r="GB30" s="376">
        <f>AVERAGE('Input Sheet (Monthly)'!JW30:KH30)</f>
        <v>56316.597222222226</v>
      </c>
    </row>
    <row r="31" spans="1:184">
      <c r="A31" s="584" t="s">
        <v>4</v>
      </c>
      <c r="B31" s="585" t="s">
        <v>171</v>
      </c>
      <c r="C31" s="586" t="s">
        <v>5</v>
      </c>
      <c r="D31" s="587"/>
      <c r="E31" s="555"/>
      <c r="F31" s="555"/>
      <c r="G31" s="555"/>
      <c r="H31" s="555"/>
      <c r="I31" s="555"/>
      <c r="J31" s="555"/>
      <c r="K31" s="555"/>
      <c r="L31" s="555"/>
      <c r="M31" s="555"/>
      <c r="N31" s="555"/>
      <c r="O31" s="555"/>
      <c r="P31" s="555"/>
      <c r="Q31" s="555"/>
      <c r="R31" s="555"/>
      <c r="S31" s="555"/>
      <c r="T31" s="555"/>
      <c r="U31" s="555"/>
      <c r="V31" s="555"/>
      <c r="W31" s="555"/>
      <c r="X31" s="555"/>
      <c r="Y31" s="555"/>
      <c r="Z31" s="555"/>
      <c r="AA31" s="555"/>
      <c r="AB31" s="555"/>
      <c r="AC31" s="555"/>
      <c r="AD31" s="555"/>
      <c r="AE31" s="555"/>
      <c r="AF31" s="555"/>
      <c r="AG31" s="555"/>
      <c r="AH31" s="555"/>
      <c r="AI31" s="555"/>
      <c r="AJ31" s="555"/>
      <c r="AK31" s="555"/>
      <c r="AL31" s="555"/>
      <c r="AM31" s="555"/>
      <c r="AN31" s="555"/>
      <c r="AO31" s="555"/>
      <c r="AP31" s="555"/>
      <c r="AQ31" s="555"/>
      <c r="AR31" s="555"/>
      <c r="AS31" s="555"/>
      <c r="AT31" s="555"/>
      <c r="AU31" s="555"/>
      <c r="AV31" s="555"/>
      <c r="AW31" s="555"/>
      <c r="AX31" s="555"/>
      <c r="AY31" s="555"/>
      <c r="AZ31" s="555"/>
      <c r="BA31" s="555"/>
      <c r="BB31" s="555"/>
      <c r="BC31" s="555"/>
      <c r="BD31" s="555"/>
      <c r="BE31" s="555"/>
      <c r="BF31" s="555"/>
      <c r="BG31" s="555"/>
      <c r="BH31" s="555"/>
      <c r="BI31" s="555"/>
      <c r="BJ31" s="555"/>
      <c r="BK31" s="555"/>
      <c r="BL31" s="555"/>
      <c r="BM31" s="555"/>
      <c r="BN31" s="555"/>
      <c r="BO31" s="555"/>
      <c r="BP31" s="555"/>
      <c r="BQ31" s="555"/>
      <c r="BR31" s="555"/>
      <c r="BS31" s="555"/>
      <c r="BT31" s="555"/>
      <c r="BU31" s="555"/>
      <c r="BV31" s="555"/>
      <c r="BW31" s="556">
        <f>BW22</f>
        <v>45.65</v>
      </c>
      <c r="BX31" s="556"/>
      <c r="BY31" s="556"/>
      <c r="BZ31" s="556"/>
      <c r="CA31" s="556"/>
      <c r="CB31" s="556"/>
      <c r="CC31" s="556"/>
      <c r="CD31" s="556"/>
      <c r="CE31" s="556"/>
      <c r="CF31" s="556"/>
      <c r="CG31" s="556"/>
      <c r="CH31" s="556"/>
      <c r="CI31" s="556"/>
      <c r="CJ31" s="556"/>
      <c r="CK31" s="556"/>
      <c r="CL31" s="556"/>
      <c r="CM31" s="556"/>
      <c r="CN31" s="556"/>
      <c r="CO31" s="556"/>
      <c r="CP31" s="556"/>
      <c r="CQ31" s="556"/>
      <c r="CR31" s="556"/>
      <c r="CS31" s="556"/>
      <c r="CT31" s="556"/>
      <c r="CU31" s="556"/>
      <c r="CV31" s="556"/>
      <c r="CW31" s="556"/>
      <c r="CX31" s="556"/>
      <c r="CY31" s="556"/>
      <c r="CZ31" s="556"/>
      <c r="DA31" s="556"/>
      <c r="DB31" s="556"/>
      <c r="DC31" s="556"/>
      <c r="DD31" s="556"/>
      <c r="DE31" s="555"/>
      <c r="DF31" s="555"/>
      <c r="DG31" s="555"/>
      <c r="DH31" s="555"/>
      <c r="DI31" s="555"/>
      <c r="DJ31" s="555"/>
      <c r="DK31" s="555"/>
      <c r="DL31" s="555"/>
      <c r="DM31" s="555"/>
      <c r="DN31" s="555"/>
      <c r="DO31" s="555"/>
      <c r="DP31" s="555"/>
      <c r="DQ31" s="555"/>
      <c r="DR31" s="555"/>
      <c r="DS31" s="555"/>
      <c r="DT31" s="555"/>
      <c r="DU31" s="555"/>
      <c r="DV31" s="555"/>
      <c r="DW31" s="555"/>
      <c r="DX31" s="555"/>
      <c r="DY31" s="555"/>
      <c r="DZ31" s="555"/>
      <c r="EA31" s="555"/>
      <c r="EB31" s="555"/>
      <c r="EC31" s="555"/>
      <c r="ED31" s="555"/>
      <c r="EE31" s="555"/>
      <c r="EF31" s="555"/>
      <c r="EG31" s="555"/>
      <c r="EH31" s="555"/>
      <c r="EI31" s="555"/>
      <c r="EJ31" s="555"/>
      <c r="EK31" s="555"/>
      <c r="EL31" s="555"/>
      <c r="EM31" s="555"/>
      <c r="EN31" s="555"/>
      <c r="EO31" s="555"/>
      <c r="EP31" s="555"/>
      <c r="EQ31" s="555"/>
      <c r="ER31" s="555"/>
      <c r="ES31" s="555"/>
      <c r="ET31" s="555"/>
      <c r="EU31" s="555"/>
      <c r="EV31" s="555"/>
      <c r="EW31" s="555"/>
      <c r="EX31" s="555"/>
      <c r="EY31" s="555"/>
      <c r="EZ31" s="555"/>
      <c r="FA31" s="555"/>
      <c r="FB31" s="555"/>
      <c r="FC31" s="555"/>
      <c r="FD31" s="588">
        <f>FD22</f>
        <v>54.32</v>
      </c>
      <c r="FE31" s="588">
        <f t="shared" ref="FE31:FV31" si="48">FE22</f>
        <v>53.77</v>
      </c>
      <c r="FF31" s="588">
        <f t="shared" si="48"/>
        <v>54.4</v>
      </c>
      <c r="FG31" s="588">
        <f t="shared" si="48"/>
        <v>54.38</v>
      </c>
      <c r="FH31" s="588">
        <f t="shared" si="48"/>
        <v>55.01</v>
      </c>
      <c r="FI31" s="588">
        <f t="shared" si="48"/>
        <v>58.4</v>
      </c>
      <c r="FJ31" s="588">
        <f t="shared" si="48"/>
        <v>59.78</v>
      </c>
      <c r="FK31" s="588">
        <f t="shared" si="48"/>
        <v>63.21</v>
      </c>
      <c r="FL31" s="588">
        <f t="shared" si="48"/>
        <v>63.75</v>
      </c>
      <c r="FM31" s="588">
        <f t="shared" si="48"/>
        <v>61.62</v>
      </c>
      <c r="FN31" s="588">
        <f t="shared" si="48"/>
        <v>62.63</v>
      </c>
      <c r="FO31" s="588">
        <f t="shared" si="48"/>
        <v>61.91</v>
      </c>
      <c r="FP31" s="588">
        <f t="shared" si="48"/>
        <v>62.08</v>
      </c>
      <c r="FQ31" s="588">
        <f t="shared" si="48"/>
        <v>62.25</v>
      </c>
      <c r="FR31" s="631">
        <f t="shared" si="48"/>
        <v>61.01</v>
      </c>
      <c r="FS31" s="626">
        <f t="shared" si="48"/>
        <v>61.144166666666671</v>
      </c>
      <c r="FT31" s="588">
        <f t="shared" si="48"/>
        <v>65.469166666666666</v>
      </c>
      <c r="FU31" s="588">
        <f t="shared" si="48"/>
        <v>67.077500000000001</v>
      </c>
      <c r="FV31" s="588">
        <f t="shared" si="48"/>
        <v>64.454166666666666</v>
      </c>
      <c r="FW31" s="556">
        <f t="shared" ref="FW31:GA31" si="49">FW22</f>
        <v>69.922500000000014</v>
      </c>
      <c r="FX31" s="556">
        <f t="shared" si="49"/>
        <v>70.896666666666675</v>
      </c>
      <c r="FY31" s="556">
        <f t="shared" si="49"/>
        <v>74.225000000000009</v>
      </c>
      <c r="FZ31" s="556">
        <f t="shared" si="49"/>
        <v>74.504999999999995</v>
      </c>
      <c r="GA31" s="556">
        <f t="shared" si="49"/>
        <v>80.366666666666674</v>
      </c>
      <c r="GB31" s="605">
        <f t="shared" ref="GB31" si="50">GB22</f>
        <v>82.787500000000009</v>
      </c>
    </row>
    <row r="32" spans="1:184">
      <c r="A32" s="372" t="s">
        <v>179</v>
      </c>
      <c r="B32" s="515" t="s">
        <v>248</v>
      </c>
      <c r="C32" s="20" t="s">
        <v>6</v>
      </c>
      <c r="D32" s="494"/>
      <c r="E32" s="456"/>
      <c r="F32" s="456"/>
      <c r="G32" s="456"/>
      <c r="H32" s="456"/>
      <c r="I32" s="456"/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  <c r="U32" s="456"/>
      <c r="V32" s="456"/>
      <c r="W32" s="456"/>
      <c r="X32" s="456"/>
      <c r="Y32" s="456"/>
      <c r="Z32" s="456"/>
      <c r="AA32" s="456"/>
      <c r="AB32" s="456"/>
      <c r="AC32" s="456"/>
      <c r="AD32" s="456"/>
      <c r="AE32" s="456"/>
      <c r="AF32" s="456"/>
      <c r="AG32" s="456"/>
      <c r="AH32" s="456"/>
      <c r="AI32" s="456"/>
      <c r="AJ32" s="456"/>
      <c r="AK32" s="456"/>
      <c r="AL32" s="456"/>
      <c r="AM32" s="456"/>
      <c r="AN32" s="456"/>
      <c r="AO32" s="456"/>
      <c r="AP32" s="456"/>
      <c r="AQ32" s="456"/>
      <c r="AR32" s="456"/>
      <c r="AS32" s="456"/>
      <c r="AT32" s="456"/>
      <c r="AU32" s="456"/>
      <c r="AV32" s="456"/>
      <c r="AW32" s="456"/>
      <c r="AX32" s="456"/>
      <c r="AY32" s="456"/>
      <c r="AZ32" s="456"/>
      <c r="BA32" s="456"/>
      <c r="BB32" s="456"/>
      <c r="BC32" s="456"/>
      <c r="BD32" s="456"/>
      <c r="BE32" s="456"/>
      <c r="BF32" s="456"/>
      <c r="BG32" s="456"/>
      <c r="BH32" s="456"/>
      <c r="BI32" s="456"/>
      <c r="BJ32" s="456"/>
      <c r="BK32" s="456"/>
      <c r="BL32" s="456"/>
      <c r="BM32" s="456"/>
      <c r="BN32" s="456"/>
      <c r="BO32" s="456"/>
      <c r="BP32" s="456"/>
      <c r="BQ32" s="456"/>
      <c r="BR32" s="456"/>
      <c r="BS32" s="456"/>
      <c r="BT32" s="456"/>
      <c r="BU32" s="456"/>
      <c r="BV32" s="456"/>
      <c r="BW32" s="471"/>
      <c r="BX32" s="471"/>
      <c r="BY32" s="471"/>
      <c r="BZ32" s="471"/>
      <c r="CA32" s="471"/>
      <c r="CB32" s="471"/>
      <c r="CC32" s="471"/>
      <c r="CD32" s="471"/>
      <c r="CE32" s="471"/>
      <c r="CF32" s="471"/>
      <c r="CG32" s="471"/>
      <c r="CH32" s="471"/>
      <c r="CI32" s="471"/>
      <c r="CJ32" s="471"/>
      <c r="CK32" s="471"/>
      <c r="CL32" s="471"/>
      <c r="CM32" s="471"/>
      <c r="CN32" s="471"/>
      <c r="CO32" s="471"/>
      <c r="CP32" s="471"/>
      <c r="CQ32" s="471"/>
      <c r="CR32" s="471"/>
      <c r="CS32" s="471"/>
      <c r="CT32" s="471"/>
      <c r="CU32" s="471"/>
      <c r="CV32" s="471"/>
      <c r="CW32" s="471"/>
      <c r="CX32" s="471"/>
      <c r="CY32" s="471"/>
      <c r="CZ32" s="471"/>
      <c r="DA32" s="471"/>
      <c r="DB32" s="471"/>
      <c r="DC32" s="471"/>
      <c r="DD32" s="471"/>
      <c r="DE32" s="471"/>
      <c r="DF32" s="471"/>
      <c r="DG32" s="471"/>
      <c r="DH32" s="471"/>
      <c r="DI32" s="471"/>
      <c r="DJ32" s="471"/>
      <c r="DK32" s="471"/>
      <c r="DL32" s="471"/>
      <c r="DM32" s="471"/>
      <c r="DN32" s="471"/>
      <c r="DO32" s="471"/>
      <c r="DP32" s="471"/>
      <c r="DQ32" s="471"/>
      <c r="DR32" s="471"/>
      <c r="DS32" s="471"/>
      <c r="DT32" s="471"/>
      <c r="DU32" s="471"/>
      <c r="DV32" s="471"/>
      <c r="DW32" s="471"/>
      <c r="DX32" s="471"/>
      <c r="DY32" s="471"/>
      <c r="DZ32" s="471"/>
      <c r="EA32" s="471"/>
      <c r="EB32" s="471"/>
      <c r="EC32" s="471"/>
      <c r="ED32" s="471"/>
      <c r="EE32" s="471"/>
      <c r="EF32" s="471"/>
      <c r="EG32" s="471"/>
      <c r="EH32" s="471"/>
      <c r="EI32" s="471"/>
      <c r="EJ32" s="471"/>
      <c r="EK32" s="471"/>
      <c r="EL32" s="471"/>
      <c r="EM32" s="471"/>
      <c r="EN32" s="471"/>
      <c r="EO32" s="471"/>
      <c r="EP32" s="471"/>
      <c r="EQ32" s="471"/>
      <c r="ER32" s="471"/>
      <c r="ES32" s="471"/>
      <c r="ET32" s="471"/>
      <c r="EU32" s="471"/>
      <c r="EV32" s="471"/>
      <c r="EW32" s="471"/>
      <c r="EX32" s="471"/>
      <c r="EY32" s="471"/>
      <c r="EZ32" s="471"/>
      <c r="FA32" s="471"/>
      <c r="FB32" s="471"/>
      <c r="FC32" s="471"/>
      <c r="FD32" s="471"/>
      <c r="FE32" s="471"/>
      <c r="FF32" s="471"/>
      <c r="FG32" s="471"/>
      <c r="FH32" s="471"/>
      <c r="FI32" s="471"/>
      <c r="FJ32" s="471"/>
      <c r="FK32" s="471"/>
      <c r="FL32" s="471"/>
      <c r="FM32" s="471"/>
      <c r="FN32" s="471"/>
      <c r="FO32" s="471"/>
      <c r="FP32" s="471"/>
      <c r="FQ32" s="471"/>
      <c r="FR32" s="498"/>
      <c r="FS32" s="374">
        <f>AVERAGE('Input Sheet (Monthly)'!FS32:GD32)</f>
        <v>41801.25</v>
      </c>
      <c r="FT32" s="375">
        <f>AVERAGE('Input Sheet (Monthly)'!GE32:GP32)</f>
        <v>32790.71166666667</v>
      </c>
      <c r="FU32" s="375">
        <f>AVERAGE('Input Sheet (Monthly)'!GQ32:HB32)</f>
        <v>38139.965208333335</v>
      </c>
      <c r="FV32" s="375">
        <f>AVERAGE('Input Sheet (Monthly)'!HC32:HN32)</f>
        <v>40108.958333333336</v>
      </c>
      <c r="FW32" s="375">
        <f>AVERAGE('Input Sheet (Monthly)'!HO32:HZ32)</f>
        <v>44559.166666666664</v>
      </c>
      <c r="FX32" s="375">
        <f>AVERAGE('Input Sheet (Monthly)'!IA32:IL32)</f>
        <v>38135.125</v>
      </c>
      <c r="FY32" s="375">
        <f>AVERAGE('Input Sheet (Monthly)'!IM32:IX32)</f>
        <v>44611.625</v>
      </c>
      <c r="FZ32" s="375">
        <f>AVERAGE('Input Sheet (Monthly)'!IY32:JJ32)</f>
        <v>66991.95</v>
      </c>
      <c r="GA32" s="375">
        <f>AVERAGE('Input Sheet (Monthly)'!JK32:JV32)</f>
        <v>60442.916666666664</v>
      </c>
      <c r="GB32" s="376">
        <f>AVERAGE('Input Sheet (Monthly)'!JW32:KH32)</f>
        <v>56012.847222222226</v>
      </c>
    </row>
    <row r="33" spans="1:184">
      <c r="A33" s="372" t="s">
        <v>180</v>
      </c>
      <c r="B33" s="515" t="s">
        <v>248</v>
      </c>
      <c r="C33" s="20" t="s">
        <v>6</v>
      </c>
      <c r="D33" s="494"/>
      <c r="E33" s="456"/>
      <c r="F33" s="456"/>
      <c r="G33" s="456"/>
      <c r="H33" s="456"/>
      <c r="I33" s="456"/>
      <c r="J33" s="456"/>
      <c r="K33" s="456"/>
      <c r="L33" s="456"/>
      <c r="M33" s="456"/>
      <c r="N33" s="456"/>
      <c r="O33" s="456"/>
      <c r="P33" s="456"/>
      <c r="Q33" s="456"/>
      <c r="R33" s="456"/>
      <c r="S33" s="456"/>
      <c r="T33" s="456"/>
      <c r="U33" s="456"/>
      <c r="V33" s="456"/>
      <c r="W33" s="456"/>
      <c r="X33" s="456"/>
      <c r="Y33" s="456"/>
      <c r="Z33" s="456"/>
      <c r="AA33" s="456"/>
      <c r="AB33" s="456"/>
      <c r="AC33" s="456"/>
      <c r="AD33" s="456"/>
      <c r="AE33" s="456"/>
      <c r="AF33" s="456"/>
      <c r="AG33" s="456"/>
      <c r="AH33" s="456"/>
      <c r="AI33" s="456"/>
      <c r="AJ33" s="456"/>
      <c r="AK33" s="456"/>
      <c r="AL33" s="456"/>
      <c r="AM33" s="456"/>
      <c r="AN33" s="456"/>
      <c r="AO33" s="456"/>
      <c r="AP33" s="456"/>
      <c r="AQ33" s="456"/>
      <c r="AR33" s="456"/>
      <c r="AS33" s="456"/>
      <c r="AT33" s="456"/>
      <c r="AU33" s="456"/>
      <c r="AV33" s="456"/>
      <c r="AW33" s="456"/>
      <c r="AX33" s="456"/>
      <c r="AY33" s="456"/>
      <c r="AZ33" s="456"/>
      <c r="BA33" s="456"/>
      <c r="BB33" s="456"/>
      <c r="BC33" s="456"/>
      <c r="BD33" s="456"/>
      <c r="BE33" s="456"/>
      <c r="BF33" s="456"/>
      <c r="BG33" s="456"/>
      <c r="BH33" s="456"/>
      <c r="BI33" s="456"/>
      <c r="BJ33" s="456"/>
      <c r="BK33" s="456"/>
      <c r="BL33" s="456"/>
      <c r="BM33" s="456"/>
      <c r="BN33" s="456"/>
      <c r="BO33" s="456"/>
      <c r="BP33" s="456"/>
      <c r="BQ33" s="456"/>
      <c r="BR33" s="456"/>
      <c r="BS33" s="456"/>
      <c r="BT33" s="456"/>
      <c r="BU33" s="456"/>
      <c r="BV33" s="456"/>
      <c r="BW33" s="471"/>
      <c r="BX33" s="471"/>
      <c r="BY33" s="471"/>
      <c r="BZ33" s="471"/>
      <c r="CA33" s="471"/>
      <c r="CB33" s="471"/>
      <c r="CC33" s="471"/>
      <c r="CD33" s="471"/>
      <c r="CE33" s="471"/>
      <c r="CF33" s="471"/>
      <c r="CG33" s="471"/>
      <c r="CH33" s="471"/>
      <c r="CI33" s="471"/>
      <c r="CJ33" s="471"/>
      <c r="CK33" s="471"/>
      <c r="CL33" s="471"/>
      <c r="CM33" s="471"/>
      <c r="CN33" s="471"/>
      <c r="CO33" s="471"/>
      <c r="CP33" s="471"/>
      <c r="CQ33" s="471"/>
      <c r="CR33" s="471"/>
      <c r="CS33" s="471"/>
      <c r="CT33" s="471"/>
      <c r="CU33" s="471"/>
      <c r="CV33" s="471"/>
      <c r="CW33" s="471"/>
      <c r="CX33" s="471"/>
      <c r="CY33" s="471"/>
      <c r="CZ33" s="471"/>
      <c r="DA33" s="471"/>
      <c r="DB33" s="471"/>
      <c r="DC33" s="471"/>
      <c r="DD33" s="471"/>
      <c r="DE33" s="471"/>
      <c r="DF33" s="471"/>
      <c r="DG33" s="471"/>
      <c r="DH33" s="471"/>
      <c r="DI33" s="471"/>
      <c r="DJ33" s="471"/>
      <c r="DK33" s="471"/>
      <c r="DL33" s="471"/>
      <c r="DM33" s="471"/>
      <c r="DN33" s="471"/>
      <c r="DO33" s="471"/>
      <c r="DP33" s="471"/>
      <c r="DQ33" s="471"/>
      <c r="DR33" s="471"/>
      <c r="DS33" s="471"/>
      <c r="DT33" s="471"/>
      <c r="DU33" s="471"/>
      <c r="DV33" s="471"/>
      <c r="DW33" s="471"/>
      <c r="DX33" s="471"/>
      <c r="DY33" s="471"/>
      <c r="DZ33" s="471"/>
      <c r="EA33" s="471"/>
      <c r="EB33" s="471"/>
      <c r="EC33" s="471"/>
      <c r="ED33" s="471"/>
      <c r="EE33" s="471"/>
      <c r="EF33" s="471"/>
      <c r="EG33" s="471"/>
      <c r="EH33" s="471"/>
      <c r="EI33" s="471"/>
      <c r="EJ33" s="471"/>
      <c r="EK33" s="471"/>
      <c r="EL33" s="471"/>
      <c r="EM33" s="471"/>
      <c r="EN33" s="471"/>
      <c r="EO33" s="471"/>
      <c r="EP33" s="471"/>
      <c r="EQ33" s="471"/>
      <c r="ER33" s="471"/>
      <c r="ES33" s="471"/>
      <c r="ET33" s="471"/>
      <c r="EU33" s="471"/>
      <c r="EV33" s="471"/>
      <c r="EW33" s="471"/>
      <c r="EX33" s="471"/>
      <c r="EY33" s="471"/>
      <c r="EZ33" s="471"/>
      <c r="FA33" s="471"/>
      <c r="FB33" s="471"/>
      <c r="FC33" s="471"/>
      <c r="FD33" s="471"/>
      <c r="FE33" s="471"/>
      <c r="FF33" s="471"/>
      <c r="FG33" s="471"/>
      <c r="FH33" s="471"/>
      <c r="FI33" s="471"/>
      <c r="FJ33" s="471"/>
      <c r="FK33" s="471"/>
      <c r="FL33" s="471"/>
      <c r="FM33" s="471"/>
      <c r="FN33" s="471"/>
      <c r="FO33" s="471"/>
      <c r="FP33" s="471"/>
      <c r="FQ33" s="471"/>
      <c r="FR33" s="498"/>
      <c r="FS33" s="374">
        <f>AVERAGE('Input Sheet (Monthly)'!FS33:GD33)</f>
        <v>41739.583333333336</v>
      </c>
      <c r="FT33" s="375">
        <f>AVERAGE('Input Sheet (Monthly)'!GE33:GP33)</f>
        <v>33384.097208333333</v>
      </c>
      <c r="FU33" s="375">
        <f>AVERAGE('Input Sheet (Monthly)'!GQ33:HB33)</f>
        <v>38563.819374999999</v>
      </c>
      <c r="FV33" s="375">
        <f>AVERAGE('Input Sheet (Monthly)'!HC33:HN33)</f>
        <v>40659.375</v>
      </c>
      <c r="FW33" s="375">
        <f>AVERAGE('Input Sheet (Monthly)'!HO33:HZ33)</f>
        <v>45706.25</v>
      </c>
      <c r="FX33" s="375">
        <f>AVERAGE('Input Sheet (Monthly)'!IA33:IL33)</f>
        <v>39577.083333333336</v>
      </c>
      <c r="FY33" s="375">
        <f>AVERAGE('Input Sheet (Monthly)'!IM33:IX33)</f>
        <v>45539.930555555555</v>
      </c>
      <c r="FZ33" s="375">
        <f>AVERAGE('Input Sheet (Monthly)'!IY33:JJ33)</f>
        <v>67953.945833333331</v>
      </c>
      <c r="GA33" s="375">
        <f>AVERAGE('Input Sheet (Monthly)'!JK33:JV33)</f>
        <v>61761.25</v>
      </c>
      <c r="GB33" s="376">
        <f>AVERAGE('Input Sheet (Monthly)'!JW33:KH33)</f>
        <v>58308.611111111102</v>
      </c>
    </row>
    <row r="34" spans="1:184" ht="13" thickBot="1">
      <c r="A34" s="499" t="s">
        <v>181</v>
      </c>
      <c r="B34" s="516" t="s">
        <v>248</v>
      </c>
      <c r="C34" s="513" t="s">
        <v>6</v>
      </c>
      <c r="D34" s="500"/>
      <c r="E34" s="501"/>
      <c r="F34" s="501"/>
      <c r="G34" s="501"/>
      <c r="H34" s="501"/>
      <c r="I34" s="501"/>
      <c r="J34" s="501"/>
      <c r="K34" s="501"/>
      <c r="L34" s="501"/>
      <c r="M34" s="501"/>
      <c r="N34" s="501"/>
      <c r="O34" s="501"/>
      <c r="P34" s="501"/>
      <c r="Q34" s="501"/>
      <c r="R34" s="501"/>
      <c r="S34" s="501"/>
      <c r="T34" s="501"/>
      <c r="U34" s="501"/>
      <c r="V34" s="501"/>
      <c r="W34" s="501"/>
      <c r="X34" s="501"/>
      <c r="Y34" s="501"/>
      <c r="Z34" s="501"/>
      <c r="AA34" s="501"/>
      <c r="AB34" s="501"/>
      <c r="AC34" s="501"/>
      <c r="AD34" s="501"/>
      <c r="AE34" s="501"/>
      <c r="AF34" s="501"/>
      <c r="AG34" s="501"/>
      <c r="AH34" s="501"/>
      <c r="AI34" s="501"/>
      <c r="AJ34" s="501"/>
      <c r="AK34" s="501"/>
      <c r="AL34" s="501"/>
      <c r="AM34" s="501"/>
      <c r="AN34" s="501"/>
      <c r="AO34" s="501"/>
      <c r="AP34" s="501"/>
      <c r="AQ34" s="501"/>
      <c r="AR34" s="501"/>
      <c r="AS34" s="501"/>
      <c r="AT34" s="501"/>
      <c r="AU34" s="501"/>
      <c r="AV34" s="501"/>
      <c r="AW34" s="501"/>
      <c r="AX34" s="501"/>
      <c r="AY34" s="501"/>
      <c r="AZ34" s="501"/>
      <c r="BA34" s="501"/>
      <c r="BB34" s="501"/>
      <c r="BC34" s="501"/>
      <c r="BD34" s="501"/>
      <c r="BE34" s="501"/>
      <c r="BF34" s="501"/>
      <c r="BG34" s="501"/>
      <c r="BH34" s="501"/>
      <c r="BI34" s="501"/>
      <c r="BJ34" s="501"/>
      <c r="BK34" s="501"/>
      <c r="BL34" s="501"/>
      <c r="BM34" s="501"/>
      <c r="BN34" s="501"/>
      <c r="BO34" s="501"/>
      <c r="BP34" s="501"/>
      <c r="BQ34" s="501"/>
      <c r="BR34" s="501"/>
      <c r="BS34" s="501"/>
      <c r="BT34" s="501"/>
      <c r="BU34" s="501"/>
      <c r="BV34" s="501"/>
      <c r="BW34" s="502"/>
      <c r="BX34" s="502"/>
      <c r="BY34" s="502"/>
      <c r="BZ34" s="502"/>
      <c r="CA34" s="502"/>
      <c r="CB34" s="502"/>
      <c r="CC34" s="502"/>
      <c r="CD34" s="502"/>
      <c r="CE34" s="502"/>
      <c r="CF34" s="502"/>
      <c r="CG34" s="502"/>
      <c r="CH34" s="502"/>
      <c r="CI34" s="502"/>
      <c r="CJ34" s="502"/>
      <c r="CK34" s="502"/>
      <c r="CL34" s="502"/>
      <c r="CM34" s="502"/>
      <c r="CN34" s="502"/>
      <c r="CO34" s="502"/>
      <c r="CP34" s="502"/>
      <c r="CQ34" s="502"/>
      <c r="CR34" s="502"/>
      <c r="CS34" s="502"/>
      <c r="CT34" s="502"/>
      <c r="CU34" s="502"/>
      <c r="CV34" s="502"/>
      <c r="CW34" s="502"/>
      <c r="CX34" s="502"/>
      <c r="CY34" s="502"/>
      <c r="CZ34" s="502"/>
      <c r="DA34" s="502"/>
      <c r="DB34" s="502"/>
      <c r="DC34" s="502"/>
      <c r="DD34" s="502"/>
      <c r="DE34" s="502"/>
      <c r="DF34" s="502"/>
      <c r="DG34" s="502"/>
      <c r="DH34" s="502"/>
      <c r="DI34" s="502"/>
      <c r="DJ34" s="502"/>
      <c r="DK34" s="502"/>
      <c r="DL34" s="502"/>
      <c r="DM34" s="502"/>
      <c r="DN34" s="502"/>
      <c r="DO34" s="502"/>
      <c r="DP34" s="502"/>
      <c r="DQ34" s="502"/>
      <c r="DR34" s="502"/>
      <c r="DS34" s="502"/>
      <c r="DT34" s="502"/>
      <c r="DU34" s="502"/>
      <c r="DV34" s="502"/>
      <c r="DW34" s="502"/>
      <c r="DX34" s="502"/>
      <c r="DY34" s="502"/>
      <c r="DZ34" s="502"/>
      <c r="EA34" s="502"/>
      <c r="EB34" s="502"/>
      <c r="EC34" s="502"/>
      <c r="ED34" s="502"/>
      <c r="EE34" s="502"/>
      <c r="EF34" s="502"/>
      <c r="EG34" s="502"/>
      <c r="EH34" s="502"/>
      <c r="EI34" s="502"/>
      <c r="EJ34" s="502"/>
      <c r="EK34" s="502"/>
      <c r="EL34" s="502"/>
      <c r="EM34" s="502"/>
      <c r="EN34" s="502"/>
      <c r="EO34" s="502"/>
      <c r="EP34" s="502"/>
      <c r="EQ34" s="502"/>
      <c r="ER34" s="502"/>
      <c r="ES34" s="502"/>
      <c r="ET34" s="502"/>
      <c r="EU34" s="502"/>
      <c r="EV34" s="502"/>
      <c r="EW34" s="502"/>
      <c r="EX34" s="502"/>
      <c r="EY34" s="502"/>
      <c r="EZ34" s="502"/>
      <c r="FA34" s="502"/>
      <c r="FB34" s="502"/>
      <c r="FC34" s="502"/>
      <c r="FD34" s="502"/>
      <c r="FE34" s="502"/>
      <c r="FF34" s="502"/>
      <c r="FG34" s="502"/>
      <c r="FH34" s="502"/>
      <c r="FI34" s="502"/>
      <c r="FJ34" s="502"/>
      <c r="FK34" s="502"/>
      <c r="FL34" s="502"/>
      <c r="FM34" s="502"/>
      <c r="FN34" s="502"/>
      <c r="FO34" s="502"/>
      <c r="FP34" s="502"/>
      <c r="FQ34" s="502"/>
      <c r="FR34" s="503"/>
      <c r="FS34" s="617">
        <f>AVERAGE('Input Sheet (Monthly)'!FS34:GD34)</f>
        <v>40577.916666666664</v>
      </c>
      <c r="FT34" s="618">
        <f>AVERAGE('Input Sheet (Monthly)'!GE34:GP34)</f>
        <v>33406.944499999998</v>
      </c>
      <c r="FU34" s="618">
        <f>AVERAGE('Input Sheet (Monthly)'!GQ34:HB34)</f>
        <v>38229.027708333335</v>
      </c>
      <c r="FV34" s="618">
        <f>AVERAGE('Input Sheet (Monthly)'!HC34:HN34)</f>
        <v>38483.333333333336</v>
      </c>
      <c r="FW34" s="618">
        <f>AVERAGE('Input Sheet (Monthly)'!HO34:HZ34)</f>
        <v>44163.333333333336</v>
      </c>
      <c r="FX34" s="618">
        <f>AVERAGE('Input Sheet (Monthly)'!IA34:IL34)</f>
        <v>37196.875</v>
      </c>
      <c r="FY34" s="618">
        <f>AVERAGE('Input Sheet (Monthly)'!IM34:IX34)</f>
        <v>42902.430555555555</v>
      </c>
      <c r="FZ34" s="618">
        <f>AVERAGE('Input Sheet (Monthly)'!IY34:JJ34)</f>
        <v>64330.416666666664</v>
      </c>
      <c r="GA34" s="618">
        <f>AVERAGE('Input Sheet (Monthly)'!JK34:JV34)</f>
        <v>58300.625</v>
      </c>
      <c r="GB34" s="619">
        <f>AVERAGE('Input Sheet (Monthly)'!JW34:KH34)</f>
        <v>54550.868055555562</v>
      </c>
    </row>
    <row r="37" spans="1:184" hidden="1">
      <c r="A37" s="505" t="s">
        <v>246</v>
      </c>
      <c r="B37" s="517"/>
      <c r="FT37" s="54">
        <v>2750</v>
      </c>
      <c r="FU37" s="54">
        <v>4200</v>
      </c>
      <c r="FV37" s="54">
        <v>5775</v>
      </c>
    </row>
    <row r="38" spans="1:184" hidden="1">
      <c r="A38" s="4" t="s">
        <v>247</v>
      </c>
      <c r="FT38" s="54">
        <f t="shared" ref="FT38:FV38" si="51">FT37-2500</f>
        <v>250</v>
      </c>
      <c r="FU38" s="54">
        <f t="shared" si="51"/>
        <v>1700</v>
      </c>
      <c r="FV38" s="54">
        <f t="shared" si="51"/>
        <v>3275</v>
      </c>
      <c r="FW38" s="54"/>
    </row>
    <row r="40" spans="1:184">
      <c r="FW40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AC44-E1A1-414C-B781-7E3C207F9291}">
  <dimension ref="A1:F26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ColWidth="41.26953125" defaultRowHeight="12.5"/>
  <cols>
    <col min="1" max="1" width="39.7265625" style="4" customWidth="1"/>
    <col min="2" max="2" width="5.6328125" style="3" bestFit="1" customWidth="1"/>
    <col min="3" max="3" width="6.81640625" style="3" bestFit="1" customWidth="1"/>
    <col min="4" max="4" width="6.90625" style="3" bestFit="1" customWidth="1"/>
    <col min="5" max="16384" width="41.26953125" style="3"/>
  </cols>
  <sheetData>
    <row r="1" spans="1:6" s="6" customFormat="1" ht="13">
      <c r="A1" s="292" t="s">
        <v>0</v>
      </c>
      <c r="B1" s="639" t="s">
        <v>1</v>
      </c>
      <c r="C1" s="616">
        <v>45658</v>
      </c>
      <c r="D1" s="616">
        <v>45689</v>
      </c>
    </row>
    <row r="2" spans="1:6" s="300" customFormat="1" ht="13" customHeight="1">
      <c r="A2" s="299" t="s">
        <v>79</v>
      </c>
      <c r="B2" s="41" t="s">
        <v>2</v>
      </c>
      <c r="C2" s="327"/>
      <c r="D2" s="327"/>
    </row>
    <row r="3" spans="1:6" s="300" customFormat="1" ht="13" customHeight="1">
      <c r="A3" s="299" t="s">
        <v>256</v>
      </c>
      <c r="B3" s="41" t="s">
        <v>2</v>
      </c>
      <c r="C3" s="327"/>
      <c r="D3" s="327"/>
    </row>
    <row r="4" spans="1:6" s="300" customFormat="1" ht="13" customHeight="1">
      <c r="A4" s="299" t="s">
        <v>9</v>
      </c>
      <c r="B4" s="41" t="s">
        <v>2</v>
      </c>
      <c r="C4" s="327">
        <f t="shared" ref="C4:D4" si="0">((1.6*C2)+0.9*C3)</f>
        <v>0</v>
      </c>
      <c r="D4" s="327">
        <f t="shared" si="0"/>
        <v>0</v>
      </c>
    </row>
    <row r="5" spans="1:6" s="300" customFormat="1" ht="13" customHeight="1">
      <c r="A5" s="299" t="s">
        <v>11</v>
      </c>
      <c r="B5" s="633" t="s">
        <v>2</v>
      </c>
      <c r="C5" s="327">
        <f t="shared" ref="C5:D5" si="1">C6-C4</f>
        <v>0</v>
      </c>
      <c r="D5" s="327">
        <f t="shared" si="1"/>
        <v>0</v>
      </c>
    </row>
    <row r="6" spans="1:6" s="8" customFormat="1" ht="13" customHeight="1">
      <c r="A6" s="302" t="s">
        <v>257</v>
      </c>
      <c r="B6" s="640" t="s">
        <v>2</v>
      </c>
      <c r="C6" s="304"/>
      <c r="D6" s="304"/>
    </row>
    <row r="7" spans="1:6" s="8" customFormat="1" ht="13" customHeight="1">
      <c r="A7" s="299" t="s">
        <v>258</v>
      </c>
      <c r="B7" s="632" t="s">
        <v>2</v>
      </c>
      <c r="C7" s="642"/>
      <c r="D7" s="642"/>
      <c r="F7" s="651"/>
    </row>
    <row r="8" spans="1:6" s="8" customFormat="1" ht="13" customHeight="1" thickBot="1">
      <c r="A8" s="302" t="s">
        <v>13</v>
      </c>
      <c r="B8" s="640" t="s">
        <v>2</v>
      </c>
      <c r="C8" s="304">
        <f t="shared" ref="C8" si="2">C6+C7</f>
        <v>0</v>
      </c>
      <c r="D8" s="304">
        <f t="shared" ref="D8" si="3">D6+D7</f>
        <v>0</v>
      </c>
      <c r="F8" s="651"/>
    </row>
    <row r="9" spans="1:6" ht="13" customHeight="1">
      <c r="A9" s="308" t="s">
        <v>213</v>
      </c>
      <c r="B9" s="41" t="s">
        <v>2</v>
      </c>
      <c r="C9" s="653">
        <f t="shared" ref="C9:D9" si="4">C8*1%</f>
        <v>0</v>
      </c>
      <c r="D9" s="653">
        <f t="shared" si="4"/>
        <v>0</v>
      </c>
      <c r="F9" s="651"/>
    </row>
    <row r="10" spans="1:6" ht="13" customHeight="1">
      <c r="A10" s="637" t="s">
        <v>214</v>
      </c>
      <c r="B10" s="641" t="s">
        <v>2</v>
      </c>
      <c r="C10" s="654">
        <f t="shared" ref="C10:D10" si="5">C9+C8</f>
        <v>0</v>
      </c>
      <c r="D10" s="654">
        <f t="shared" si="5"/>
        <v>0</v>
      </c>
      <c r="F10" s="651"/>
    </row>
    <row r="11" spans="1:6" ht="13" customHeight="1">
      <c r="A11" s="299" t="s">
        <v>14</v>
      </c>
      <c r="B11" s="41" t="s">
        <v>3</v>
      </c>
      <c r="C11" s="644">
        <v>7.4999999999999997E-2</v>
      </c>
      <c r="D11" s="644">
        <v>7.4999999999999997E-2</v>
      </c>
      <c r="F11" s="651"/>
    </row>
    <row r="12" spans="1:6" ht="13" customHeight="1">
      <c r="A12" s="299" t="s">
        <v>15</v>
      </c>
      <c r="B12" s="41" t="s">
        <v>2</v>
      </c>
      <c r="C12" s="655">
        <f t="shared" ref="C12:D12" si="6">C10*C11</f>
        <v>0</v>
      </c>
      <c r="D12" s="655">
        <f t="shared" si="6"/>
        <v>0</v>
      </c>
      <c r="F12" s="651"/>
    </row>
    <row r="13" spans="1:6" ht="13" customHeight="1">
      <c r="A13" s="299" t="s">
        <v>151</v>
      </c>
      <c r="B13" s="41" t="s">
        <v>2</v>
      </c>
      <c r="C13" s="655">
        <f t="shared" ref="C13:D13" si="7">C12*10%</f>
        <v>0</v>
      </c>
      <c r="D13" s="655">
        <f t="shared" si="7"/>
        <v>0</v>
      </c>
      <c r="F13" s="652"/>
    </row>
    <row r="14" spans="1:6" ht="13" customHeight="1">
      <c r="A14" s="637" t="s">
        <v>16</v>
      </c>
      <c r="B14" s="641" t="s">
        <v>2</v>
      </c>
      <c r="C14" s="656">
        <f t="shared" ref="C14:D14" si="8">C10+C12+C13</f>
        <v>0</v>
      </c>
      <c r="D14" s="656">
        <f t="shared" si="8"/>
        <v>0</v>
      </c>
      <c r="F14" s="652"/>
    </row>
    <row r="15" spans="1:6" ht="13" customHeight="1">
      <c r="A15" s="299" t="s">
        <v>77</v>
      </c>
      <c r="B15" s="41" t="s">
        <v>2</v>
      </c>
      <c r="C15" s="484">
        <v>0</v>
      </c>
      <c r="D15" s="484">
        <v>0</v>
      </c>
    </row>
    <row r="16" spans="1:6" ht="13" customHeight="1">
      <c r="A16" s="299" t="s">
        <v>259</v>
      </c>
      <c r="B16" s="41" t="s">
        <v>2</v>
      </c>
      <c r="C16" s="657">
        <v>0</v>
      </c>
      <c r="D16" s="657">
        <v>0</v>
      </c>
    </row>
    <row r="17" spans="1:4" s="316" customFormat="1" ht="13" customHeight="1">
      <c r="A17" s="299" t="s">
        <v>17</v>
      </c>
      <c r="B17" s="41" t="s">
        <v>3</v>
      </c>
      <c r="C17" s="643">
        <v>0</v>
      </c>
      <c r="D17" s="643">
        <v>0</v>
      </c>
    </row>
    <row r="18" spans="1:4" s="316" customFormat="1" ht="13" customHeight="1">
      <c r="A18" s="299" t="s">
        <v>18</v>
      </c>
      <c r="B18" s="41" t="s">
        <v>2</v>
      </c>
      <c r="C18" s="658">
        <v>0</v>
      </c>
      <c r="D18" s="658">
        <v>0</v>
      </c>
    </row>
    <row r="19" spans="1:4" s="316" customFormat="1" ht="13" customHeight="1">
      <c r="A19" s="299" t="s">
        <v>19</v>
      </c>
      <c r="B19" s="41" t="s">
        <v>2</v>
      </c>
      <c r="C19" s="658">
        <v>0</v>
      </c>
      <c r="D19" s="658">
        <v>0</v>
      </c>
    </row>
    <row r="20" spans="1:4" ht="13" customHeight="1">
      <c r="A20" s="299" t="s">
        <v>20</v>
      </c>
      <c r="B20" s="41" t="s">
        <v>2</v>
      </c>
      <c r="C20" s="653">
        <v>10</v>
      </c>
      <c r="D20" s="653">
        <v>10</v>
      </c>
    </row>
    <row r="21" spans="1:4" ht="13" customHeight="1">
      <c r="A21" s="637" t="s">
        <v>25</v>
      </c>
      <c r="B21" s="641" t="s">
        <v>2</v>
      </c>
      <c r="C21" s="654">
        <f t="shared" ref="C21:D21" si="9">C20+C19+C15+C14+C16</f>
        <v>10</v>
      </c>
      <c r="D21" s="654">
        <f t="shared" si="9"/>
        <v>10</v>
      </c>
    </row>
    <row r="22" spans="1:4" ht="13" customHeight="1" thickBot="1">
      <c r="A22" s="302" t="s">
        <v>4</v>
      </c>
      <c r="B22" s="640" t="s">
        <v>5</v>
      </c>
      <c r="C22" s="44"/>
      <c r="D22" s="44"/>
    </row>
    <row r="23" spans="1:4" ht="13" customHeight="1">
      <c r="A23" s="319" t="s">
        <v>61</v>
      </c>
      <c r="B23" s="41" t="s">
        <v>6</v>
      </c>
      <c r="C23" s="653">
        <f t="shared" ref="C23:D23" si="10">C22*C21</f>
        <v>0</v>
      </c>
      <c r="D23" s="653">
        <f t="shared" si="10"/>
        <v>0</v>
      </c>
    </row>
    <row r="24" spans="1:4" ht="13" customHeight="1">
      <c r="A24" s="320" t="s">
        <v>21</v>
      </c>
      <c r="B24" s="41" t="s">
        <v>6</v>
      </c>
      <c r="C24" s="653">
        <v>500</v>
      </c>
      <c r="D24" s="653">
        <v>500</v>
      </c>
    </row>
    <row r="25" spans="1:4" ht="13" customHeight="1">
      <c r="A25" s="634" t="s">
        <v>216</v>
      </c>
      <c r="B25" s="641" t="s">
        <v>6</v>
      </c>
      <c r="C25" s="654">
        <f t="shared" ref="C25:D25" si="11">C23+C24</f>
        <v>500</v>
      </c>
      <c r="D25" s="654">
        <f t="shared" si="11"/>
        <v>500</v>
      </c>
    </row>
    <row r="26" spans="1:4">
      <c r="A26" s="3"/>
      <c r="B26" s="4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634F-428C-4965-845B-FF33EA2BDEAD}">
  <dimension ref="A1:F25"/>
  <sheetViews>
    <sheetView showGridLines="0" zoomScale="80" zoomScaleNormal="8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41.26953125" defaultRowHeight="12.5"/>
  <cols>
    <col min="1" max="1" width="39.7265625" style="4" customWidth="1"/>
    <col min="2" max="2" width="5.6328125" style="3" bestFit="1" customWidth="1"/>
    <col min="3" max="3" width="6.81640625" style="3" customWidth="1"/>
    <col min="4" max="4" width="6.90625" style="3" customWidth="1"/>
    <col min="5" max="16384" width="41.26953125" style="3"/>
  </cols>
  <sheetData>
    <row r="1" spans="1:6" s="6" customFormat="1" ht="13">
      <c r="A1" s="292" t="s">
        <v>0</v>
      </c>
      <c r="B1" s="639" t="s">
        <v>1</v>
      </c>
      <c r="C1" s="616">
        <v>45658</v>
      </c>
      <c r="D1" s="616">
        <v>45689</v>
      </c>
    </row>
    <row r="2" spans="1:6" s="300" customFormat="1" ht="13" customHeight="1">
      <c r="A2" s="299" t="s">
        <v>79</v>
      </c>
      <c r="B2" s="41" t="s">
        <v>2</v>
      </c>
      <c r="C2" s="327"/>
      <c r="D2" s="327"/>
    </row>
    <row r="3" spans="1:6" s="300" customFormat="1" ht="13" customHeight="1">
      <c r="A3" s="299" t="s">
        <v>256</v>
      </c>
      <c r="B3" s="41" t="s">
        <v>2</v>
      </c>
      <c r="C3" s="327"/>
      <c r="D3" s="327"/>
    </row>
    <row r="4" spans="1:6" s="300" customFormat="1" ht="13" customHeight="1">
      <c r="A4" s="299" t="s">
        <v>9</v>
      </c>
      <c r="B4" s="41" t="s">
        <v>2</v>
      </c>
      <c r="C4" s="331">
        <f t="shared" ref="C4:D4" si="0">((1.6*C2)+0.9*C3)</f>
        <v>0</v>
      </c>
      <c r="D4" s="331">
        <f t="shared" si="0"/>
        <v>0</v>
      </c>
    </row>
    <row r="5" spans="1:6" s="300" customFormat="1" ht="13" customHeight="1">
      <c r="A5" s="299" t="s">
        <v>11</v>
      </c>
      <c r="B5" s="633" t="s">
        <v>2</v>
      </c>
      <c r="C5" s="335">
        <f t="shared" ref="C5:D5" si="1">C6-C4</f>
        <v>0</v>
      </c>
      <c r="D5" s="335">
        <f t="shared" si="1"/>
        <v>0</v>
      </c>
      <c r="F5" s="478"/>
    </row>
    <row r="6" spans="1:6" s="8" customFormat="1" ht="13" customHeight="1">
      <c r="A6" s="302" t="s">
        <v>260</v>
      </c>
      <c r="B6" s="640" t="s">
        <v>2</v>
      </c>
      <c r="C6" s="304"/>
      <c r="D6" s="304"/>
      <c r="F6" s="478"/>
    </row>
    <row r="7" spans="1:6" s="8" customFormat="1" ht="13" customHeight="1">
      <c r="A7" s="299" t="s">
        <v>258</v>
      </c>
      <c r="B7" s="632" t="s">
        <v>2</v>
      </c>
      <c r="C7" s="642"/>
      <c r="D7" s="642"/>
      <c r="F7" s="478"/>
    </row>
    <row r="8" spans="1:6" s="8" customFormat="1" ht="13" customHeight="1" thickBot="1">
      <c r="A8" s="302" t="s">
        <v>13</v>
      </c>
      <c r="B8" s="640" t="s">
        <v>2</v>
      </c>
      <c r="C8" s="304">
        <f t="shared" ref="C8" si="2">C6+C7</f>
        <v>0</v>
      </c>
      <c r="D8" s="304">
        <f t="shared" ref="D8" si="3">D7+D6</f>
        <v>0</v>
      </c>
      <c r="F8" s="478"/>
    </row>
    <row r="9" spans="1:6" ht="13" customHeight="1">
      <c r="A9" s="308" t="s">
        <v>213</v>
      </c>
      <c r="B9" s="41" t="s">
        <v>2</v>
      </c>
      <c r="C9" s="57">
        <f t="shared" ref="C9:D9" si="4">C8*1%</f>
        <v>0</v>
      </c>
      <c r="D9" s="57">
        <f t="shared" si="4"/>
        <v>0</v>
      </c>
      <c r="F9" s="478"/>
    </row>
    <row r="10" spans="1:6" ht="13" customHeight="1">
      <c r="A10" s="637" t="s">
        <v>214</v>
      </c>
      <c r="B10" s="641" t="s">
        <v>2</v>
      </c>
      <c r="C10" s="636">
        <f t="shared" ref="C10:D10" si="5">C9+C8</f>
        <v>0</v>
      </c>
      <c r="D10" s="636">
        <f t="shared" si="5"/>
        <v>0</v>
      </c>
      <c r="F10" s="478"/>
    </row>
    <row r="11" spans="1:6" ht="13" customHeight="1">
      <c r="A11" s="299" t="s">
        <v>14</v>
      </c>
      <c r="B11" s="41" t="s">
        <v>3</v>
      </c>
      <c r="C11" s="644">
        <v>0</v>
      </c>
      <c r="D11" s="644">
        <v>0</v>
      </c>
      <c r="F11" s="478"/>
    </row>
    <row r="12" spans="1:6" ht="13" customHeight="1">
      <c r="A12" s="299" t="s">
        <v>15</v>
      </c>
      <c r="B12" s="41" t="s">
        <v>2</v>
      </c>
      <c r="C12" s="339">
        <f t="shared" ref="C12:D12" si="6">C10*C11</f>
        <v>0</v>
      </c>
      <c r="D12" s="339">
        <f t="shared" si="6"/>
        <v>0</v>
      </c>
      <c r="F12" s="478"/>
    </row>
    <row r="13" spans="1:6" ht="13" customHeight="1">
      <c r="A13" s="299" t="s">
        <v>151</v>
      </c>
      <c r="B13" s="41" t="s">
        <v>2</v>
      </c>
      <c r="C13" s="339">
        <f t="shared" ref="C13:D13" si="7">C12*10%</f>
        <v>0</v>
      </c>
      <c r="D13" s="339">
        <f t="shared" si="7"/>
        <v>0</v>
      </c>
    </row>
    <row r="14" spans="1:6" ht="13" customHeight="1">
      <c r="A14" s="637" t="s">
        <v>16</v>
      </c>
      <c r="B14" s="641" t="s">
        <v>2</v>
      </c>
      <c r="C14" s="638">
        <f t="shared" ref="C14:D14" si="8">C10+C12+C13</f>
        <v>0</v>
      </c>
      <c r="D14" s="638">
        <f t="shared" si="8"/>
        <v>0</v>
      </c>
    </row>
    <row r="15" spans="1:6" ht="13" customHeight="1">
      <c r="A15" s="299" t="s">
        <v>77</v>
      </c>
      <c r="B15" s="41" t="s">
        <v>2</v>
      </c>
      <c r="C15" s="484">
        <v>0</v>
      </c>
      <c r="D15" s="484">
        <v>0</v>
      </c>
    </row>
    <row r="16" spans="1:6" ht="13" customHeight="1">
      <c r="A16" s="299" t="s">
        <v>259</v>
      </c>
      <c r="B16" s="41" t="s">
        <v>2</v>
      </c>
      <c r="C16" s="58">
        <v>0</v>
      </c>
      <c r="D16" s="58">
        <v>0</v>
      </c>
    </row>
    <row r="17" spans="1:6" s="316" customFormat="1" ht="13" customHeight="1">
      <c r="A17" s="299" t="s">
        <v>17</v>
      </c>
      <c r="B17" s="41" t="s">
        <v>3</v>
      </c>
      <c r="C17" s="645">
        <v>0</v>
      </c>
      <c r="D17" s="645">
        <v>0</v>
      </c>
    </row>
    <row r="18" spans="1:6" s="316" customFormat="1" ht="13" customHeight="1">
      <c r="A18" s="299" t="s">
        <v>18</v>
      </c>
      <c r="B18" s="41" t="s">
        <v>2</v>
      </c>
      <c r="C18" s="2">
        <v>0</v>
      </c>
      <c r="D18" s="2">
        <v>0</v>
      </c>
    </row>
    <row r="19" spans="1:6" s="316" customFormat="1" ht="13" customHeight="1">
      <c r="A19" s="299" t="s">
        <v>19</v>
      </c>
      <c r="B19" s="41" t="s">
        <v>2</v>
      </c>
      <c r="C19" s="2">
        <v>0</v>
      </c>
      <c r="D19" s="2">
        <v>0</v>
      </c>
      <c r="F19" s="651"/>
    </row>
    <row r="20" spans="1:6" ht="13" customHeight="1">
      <c r="A20" s="299" t="s">
        <v>20</v>
      </c>
      <c r="B20" s="41" t="s">
        <v>2</v>
      </c>
      <c r="C20" s="57">
        <v>10</v>
      </c>
      <c r="D20" s="57">
        <v>10</v>
      </c>
      <c r="F20" s="651"/>
    </row>
    <row r="21" spans="1:6" ht="13" customHeight="1">
      <c r="A21" s="637" t="s">
        <v>25</v>
      </c>
      <c r="B21" s="641" t="s">
        <v>2</v>
      </c>
      <c r="C21" s="636">
        <f t="shared" ref="C21:D21" si="9">C20+C19+C15+C14+C16</f>
        <v>10</v>
      </c>
      <c r="D21" s="636">
        <f t="shared" si="9"/>
        <v>10</v>
      </c>
    </row>
    <row r="22" spans="1:6" ht="13" customHeight="1" thickBot="1">
      <c r="A22" s="302" t="s">
        <v>4</v>
      </c>
      <c r="B22" s="640" t="s">
        <v>5</v>
      </c>
      <c r="C22" s="44"/>
      <c r="D22" s="44"/>
    </row>
    <row r="23" spans="1:6" ht="13" customHeight="1">
      <c r="A23" s="319" t="s">
        <v>61</v>
      </c>
      <c r="B23" s="41" t="s">
        <v>6</v>
      </c>
      <c r="C23" s="57">
        <f t="shared" ref="C23:D23" si="10">C22*C21</f>
        <v>0</v>
      </c>
      <c r="D23" s="57">
        <f t="shared" si="10"/>
        <v>0</v>
      </c>
    </row>
    <row r="24" spans="1:6" ht="13" customHeight="1">
      <c r="A24" s="320" t="s">
        <v>21</v>
      </c>
      <c r="B24" s="41" t="s">
        <v>6</v>
      </c>
      <c r="C24" s="57">
        <v>500</v>
      </c>
      <c r="D24" s="57">
        <v>500</v>
      </c>
    </row>
    <row r="25" spans="1:6" ht="13" customHeight="1">
      <c r="A25" s="634" t="s">
        <v>216</v>
      </c>
      <c r="B25" s="641" t="s">
        <v>6</v>
      </c>
      <c r="C25" s="636">
        <f t="shared" ref="C25:D25" si="11">C23+C24</f>
        <v>500</v>
      </c>
      <c r="D25" s="636">
        <f t="shared" si="11"/>
        <v>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0BF1-939D-4C10-B03D-CFD5584F51D0}">
  <dimension ref="A1:AQ31"/>
  <sheetViews>
    <sheetView showGridLines="0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41.26953125" defaultRowHeight="12.5"/>
  <cols>
    <col min="1" max="1" width="39.7265625" style="4" customWidth="1"/>
    <col min="2" max="2" width="5.6328125" style="3" customWidth="1"/>
    <col min="3" max="3" width="6.90625" style="3" bestFit="1" customWidth="1"/>
    <col min="4" max="5" width="7" style="3" bestFit="1" customWidth="1"/>
    <col min="6" max="6" width="6.81640625" style="3" bestFit="1" customWidth="1"/>
    <col min="7" max="7" width="6.90625" style="3" bestFit="1" customWidth="1"/>
    <col min="8" max="9" width="7" style="3" bestFit="1" customWidth="1"/>
    <col min="10" max="10" width="6.81640625" style="3" bestFit="1" customWidth="1"/>
    <col min="11" max="11" width="6.90625" style="3" bestFit="1" customWidth="1"/>
    <col min="12" max="13" width="7" style="3" bestFit="1" customWidth="1"/>
    <col min="14" max="14" width="6.81640625" style="3" bestFit="1" customWidth="1"/>
    <col min="15" max="15" width="6.90625" style="3" bestFit="1" customWidth="1"/>
    <col min="16" max="17" width="7" style="3" bestFit="1" customWidth="1"/>
    <col min="18" max="18" width="6.81640625" style="3" bestFit="1" customWidth="1"/>
    <col min="19" max="19" width="6.90625" style="3" bestFit="1" customWidth="1"/>
    <col min="20" max="21" width="7" style="3" bestFit="1" customWidth="1"/>
    <col min="22" max="22" width="6.81640625" style="3" bestFit="1" customWidth="1"/>
    <col min="23" max="23" width="6.90625" style="3" bestFit="1" customWidth="1"/>
    <col min="24" max="25" width="7" style="3" bestFit="1" customWidth="1"/>
    <col min="26" max="26" width="6.81640625" style="3" bestFit="1" customWidth="1"/>
    <col min="27" max="27" width="6.90625" style="3" bestFit="1" customWidth="1"/>
    <col min="28" max="29" width="7" style="3" bestFit="1" customWidth="1"/>
    <col min="30" max="30" width="6.81640625" style="3" bestFit="1" customWidth="1"/>
    <col min="31" max="31" width="6.90625" style="3" bestFit="1" customWidth="1"/>
    <col min="32" max="33" width="7" style="3" bestFit="1" customWidth="1"/>
    <col min="34" max="34" width="6.81640625" style="3" bestFit="1" customWidth="1"/>
    <col min="35" max="35" width="6.90625" style="3" bestFit="1" customWidth="1"/>
    <col min="36" max="37" width="7" style="3" bestFit="1" customWidth="1"/>
    <col min="38" max="38" width="6.81640625" style="3" bestFit="1" customWidth="1"/>
    <col min="39" max="39" width="6.90625" style="3" bestFit="1" customWidth="1"/>
    <col min="40" max="41" width="7" style="3" bestFit="1" customWidth="1"/>
    <col min="42" max="43" width="6.81640625" style="3" bestFit="1" customWidth="1"/>
    <col min="44" max="16384" width="41.26953125" style="3"/>
  </cols>
  <sheetData>
    <row r="1" spans="1:43" s="6" customFormat="1" ht="13">
      <c r="A1" s="292" t="s">
        <v>0</v>
      </c>
      <c r="B1" s="293" t="s">
        <v>1</v>
      </c>
      <c r="C1" s="479">
        <v>41791</v>
      </c>
      <c r="D1" s="479">
        <v>41883</v>
      </c>
      <c r="E1" s="479">
        <v>41974</v>
      </c>
      <c r="F1" s="479">
        <v>42064</v>
      </c>
      <c r="G1" s="479">
        <v>42156</v>
      </c>
      <c r="H1" s="479">
        <v>42248</v>
      </c>
      <c r="I1" s="479">
        <v>42339</v>
      </c>
      <c r="J1" s="479">
        <v>42430</v>
      </c>
      <c r="K1" s="479">
        <v>42522</v>
      </c>
      <c r="L1" s="479">
        <v>42614</v>
      </c>
      <c r="M1" s="479">
        <v>42705</v>
      </c>
      <c r="N1" s="479">
        <v>42795</v>
      </c>
      <c r="O1" s="479">
        <v>42887</v>
      </c>
      <c r="P1" s="479">
        <v>42979</v>
      </c>
      <c r="Q1" s="479">
        <v>43070</v>
      </c>
      <c r="R1" s="479">
        <v>43160</v>
      </c>
      <c r="S1" s="479">
        <v>43252</v>
      </c>
      <c r="T1" s="479">
        <v>43344</v>
      </c>
      <c r="U1" s="479">
        <v>43435</v>
      </c>
      <c r="V1" s="479">
        <v>43525</v>
      </c>
      <c r="W1" s="479">
        <v>43617</v>
      </c>
      <c r="X1" s="479">
        <v>43709</v>
      </c>
      <c r="Y1" s="479">
        <v>43800</v>
      </c>
      <c r="Z1" s="479">
        <v>43891</v>
      </c>
      <c r="AA1" s="479">
        <v>43983</v>
      </c>
      <c r="AB1" s="479">
        <v>44075</v>
      </c>
      <c r="AC1" s="479">
        <v>44166</v>
      </c>
      <c r="AD1" s="479">
        <v>44256</v>
      </c>
      <c r="AE1" s="479">
        <v>44348</v>
      </c>
      <c r="AF1" s="479">
        <v>44440</v>
      </c>
      <c r="AG1" s="479">
        <v>44531</v>
      </c>
      <c r="AH1" s="479">
        <v>44621</v>
      </c>
      <c r="AI1" s="479">
        <v>44713</v>
      </c>
      <c r="AJ1" s="479">
        <v>44805</v>
      </c>
      <c r="AK1" s="479">
        <v>44896</v>
      </c>
      <c r="AL1" s="479">
        <v>44986</v>
      </c>
      <c r="AM1" s="479">
        <v>45078</v>
      </c>
      <c r="AN1" s="479">
        <v>45170</v>
      </c>
      <c r="AO1" s="479">
        <v>45261</v>
      </c>
      <c r="AP1" s="479">
        <v>45352</v>
      </c>
      <c r="AQ1" s="479">
        <v>45444</v>
      </c>
    </row>
    <row r="2" spans="1:43" s="300" customFormat="1" ht="13" customHeight="1">
      <c r="A2" s="299" t="s">
        <v>79</v>
      </c>
      <c r="B2" s="53" t="s">
        <v>2</v>
      </c>
      <c r="C2" s="327">
        <f>'Input Sheet (Quarterly)'!FS2</f>
        <v>102.99000000000001</v>
      </c>
      <c r="D2" s="327">
        <f>'Input Sheet (Quarterly)'!FT2</f>
        <v>90.479566666666685</v>
      </c>
      <c r="E2" s="327">
        <f>'Input Sheet (Quarterly)'!FU2</f>
        <v>74.458299999999994</v>
      </c>
      <c r="F2" s="327">
        <f>'Input Sheet (Quarterly)'!FV2</f>
        <v>62.583273208273198</v>
      </c>
      <c r="G2" s="327">
        <f>'Input Sheet (Quarterly)'!FW2</f>
        <v>58.506666666666668</v>
      </c>
      <c r="H2" s="327">
        <f>'Input Sheet (Quarterly)'!FX2</f>
        <v>54.966666666666669</v>
      </c>
      <c r="I2" s="327">
        <f>'Input Sheet (Quarterly)'!FY2</f>
        <v>46.516505376344092</v>
      </c>
      <c r="J2" s="327">
        <f>'Input Sheet (Quarterly)'!FZ2</f>
        <v>47.971505376344091</v>
      </c>
      <c r="K2" s="327">
        <f>'Input Sheet (Quarterly)'!GA2</f>
        <v>55.677849462365593</v>
      </c>
      <c r="L2" s="327">
        <f>'Input Sheet (Quarterly)'!GB2</f>
        <v>58.413189964157709</v>
      </c>
      <c r="M2" s="327">
        <f>'Input Sheet (Quarterly)'!GC2</f>
        <v>70.633637992831538</v>
      </c>
      <c r="N2" s="327">
        <f>'Input Sheet (Quarterly)'!GD2</f>
        <v>85.701958525345617</v>
      </c>
      <c r="O2" s="327">
        <f>'Input Sheet (Quarterly)'!GE2</f>
        <v>63.033295019157094</v>
      </c>
      <c r="P2" s="327">
        <f>'Input Sheet (Quarterly)'!GF2</f>
        <v>71.047096774193548</v>
      </c>
      <c r="Q2" s="327">
        <f>'Input Sheet (Quarterly)'!GG2</f>
        <v>65.281326164874542</v>
      </c>
      <c r="R2" s="327">
        <f>'Input Sheet (Quarterly)'!GH2</f>
        <v>74.098790322580626</v>
      </c>
      <c r="S2" s="327">
        <f>'Input Sheet (Quarterly)'!GI2</f>
        <v>65.16295698924732</v>
      </c>
      <c r="T2" s="327">
        <f>'Input Sheet (Quarterly)'!GJ2</f>
        <v>66.726630824372776</v>
      </c>
      <c r="U2" s="327">
        <f>'Input Sheet (Quarterly)'!GK2</f>
        <v>71.669121863799276</v>
      </c>
      <c r="V2" s="327">
        <f>'Input Sheet (Quarterly)'!GL2</f>
        <v>82.799815668202754</v>
      </c>
      <c r="W2" s="327">
        <f>'Input Sheet (Quarterly)'!GM2</f>
        <v>100.22297491039429</v>
      </c>
      <c r="X2" s="327">
        <f>'Input Sheet (Quarterly)'!GN2</f>
        <v>101.11195340501791</v>
      </c>
      <c r="Y2" s="327">
        <f>'Input Sheet (Quarterly)'!GO2</f>
        <v>88.448067632850254</v>
      </c>
      <c r="Z2" s="327">
        <f>'Input Sheet (Quarterly)'!GP2</f>
        <v>89.516287878787878</v>
      </c>
      <c r="AA2" s="327">
        <f>'Input Sheet (Quarterly)'!GQ2</f>
        <v>92.832499999999996</v>
      </c>
      <c r="AB2" s="327">
        <f>'Input Sheet (Quarterly)'!GR2</f>
        <v>117.86000000000001</v>
      </c>
      <c r="AC2" s="327">
        <f>'Input Sheet (Quarterly)'!GS2</f>
        <v>132.76</v>
      </c>
      <c r="AD2" s="327">
        <f>'Input Sheet (Quarterly)'!GT2</f>
        <v>166.47933876811592</v>
      </c>
      <c r="AE2" s="327">
        <f>'Input Sheet (Quarterly)'!GU2</f>
        <v>199.90957671957673</v>
      </c>
      <c r="AF2" s="327">
        <f>'Input Sheet (Quarterly)'!GV2</f>
        <v>163.29203121439963</v>
      </c>
      <c r="AG2" s="327">
        <f>'Input Sheet (Quarterly)'!GW2</f>
        <v>110.35184864953885</v>
      </c>
      <c r="AH2" s="327">
        <f>'Input Sheet (Quarterly)'!GX2</f>
        <v>140.76333678398896</v>
      </c>
      <c r="AI2" s="327">
        <f>'Input Sheet (Quarterly)'!GY2</f>
        <v>138.17575757575756</v>
      </c>
      <c r="AJ2" s="327">
        <f>'Input Sheet (Quarterly)'!GZ2</f>
        <v>103.05988471673254</v>
      </c>
      <c r="AK2" s="327">
        <f>'Input Sheet (Quarterly)'!HA2</f>
        <v>98.713131313131314</v>
      </c>
      <c r="AL2" s="327">
        <f>'Input Sheet (Quarterly)'!HB2</f>
        <v>125.25123188405797</v>
      </c>
      <c r="AM2" s="327">
        <f>'Input Sheet (Quarterly)'!HC2</f>
        <v>111.25990031897929</v>
      </c>
      <c r="AN2" s="327">
        <f>'Input Sheet (Quarterly)'!HD2</f>
        <v>114.15081262939957</v>
      </c>
      <c r="AO2" s="327">
        <f>'Input Sheet (Quarterly)'!HE2</f>
        <v>128.57950216450217</v>
      </c>
      <c r="AP2" s="327">
        <f>'Input Sheet (Quarterly)'!HF2</f>
        <v>123.1898484848485</v>
      </c>
      <c r="AQ2" s="327">
        <f>'Input Sheet (Quarterly)'!HG2</f>
        <v>111.64724310776943</v>
      </c>
    </row>
    <row r="3" spans="1:43" s="300" customFormat="1" ht="13" customHeight="1">
      <c r="A3" s="299" t="s">
        <v>256</v>
      </c>
      <c r="B3" s="53" t="s">
        <v>2</v>
      </c>
      <c r="C3" s="327">
        <f>'Input Sheet (Quarterly)'!FS3</f>
        <v>114.97000000000001</v>
      </c>
      <c r="D3" s="327">
        <f>'Input Sheet (Quarterly)'!FT3</f>
        <v>113.61333333333333</v>
      </c>
      <c r="E3" s="327">
        <f>'Input Sheet (Quarterly)'!FU3</f>
        <v>113</v>
      </c>
      <c r="F3" s="327">
        <f>'Input Sheet (Quarterly)'!FV3</f>
        <v>108.89333333333333</v>
      </c>
      <c r="G3" s="327">
        <f>'Input Sheet (Quarterly)'!FW3</f>
        <v>89.623333333333335</v>
      </c>
      <c r="H3" s="327">
        <f>'Input Sheet (Quarterly)'!FX3</f>
        <v>84.50333333333333</v>
      </c>
      <c r="I3" s="327">
        <f>'Input Sheet (Quarterly)'!FY3</f>
        <v>77.582222222222228</v>
      </c>
      <c r="J3" s="327">
        <f>'Input Sheet (Quarterly)'!FZ3</f>
        <v>78.678642936596233</v>
      </c>
      <c r="K3" s="327">
        <f>'Input Sheet (Quarterly)'!GA3</f>
        <v>91.003333333333316</v>
      </c>
      <c r="L3" s="327">
        <f>'Input Sheet (Quarterly)'!GB3</f>
        <v>132.17422939068098</v>
      </c>
      <c r="M3" s="327">
        <f>'Input Sheet (Quarterly)'!GC3</f>
        <v>265.64247311827955</v>
      </c>
      <c r="N3" s="327">
        <f>'Input Sheet (Quarterly)'!GD3</f>
        <v>167.99677419354839</v>
      </c>
      <c r="O3" s="327">
        <f>'Input Sheet (Quarterly)'!GE3</f>
        <v>194.75325670498083</v>
      </c>
      <c r="P3" s="327">
        <f>'Input Sheet (Quarterly)'!GF3</f>
        <v>188.86338709677418</v>
      </c>
      <c r="Q3" s="327">
        <f>'Input Sheet (Quarterly)'!GG3</f>
        <v>203.10661930363548</v>
      </c>
      <c r="R3" s="327">
        <f>'Input Sheet (Quarterly)'!GH3</f>
        <v>227.48338118870379</v>
      </c>
      <c r="S3" s="327">
        <f>'Input Sheet (Quarterly)'!GI3</f>
        <v>190.25230107526883</v>
      </c>
      <c r="T3" s="327">
        <f>'Input Sheet (Quarterly)'!GJ3</f>
        <v>188.57132616487456</v>
      </c>
      <c r="U3" s="327">
        <f>'Input Sheet (Quarterly)'!GK3</f>
        <v>221.45574855252275</v>
      </c>
      <c r="V3" s="327">
        <f>'Input Sheet (Quarterly)'!GL3</f>
        <v>205.8011712749616</v>
      </c>
      <c r="W3" s="327">
        <f>'Input Sheet (Quarterly)'!GM3</f>
        <v>203.31102150537632</v>
      </c>
      <c r="X3" s="327">
        <f>'Input Sheet (Quarterly)'!GN3</f>
        <v>160.89847670250896</v>
      </c>
      <c r="Y3" s="327">
        <f>'Input Sheet (Quarterly)'!GO3</f>
        <v>139.81295093795094</v>
      </c>
      <c r="Z3" s="327">
        <f>'Input Sheet (Quarterly)'!GP3</f>
        <v>155.04431818181817</v>
      </c>
      <c r="AA3" s="327">
        <f>'Input Sheet (Quarterly)'!GQ3</f>
        <v>118.26742424242424</v>
      </c>
      <c r="AB3" s="646">
        <f>'Input Sheet (Quarterly)'!GR4</f>
        <v>186.11666666666667</v>
      </c>
      <c r="AC3" s="327">
        <f>'Input Sheet (Quarterly)'!GS4</f>
        <v>187.85936507936515</v>
      </c>
      <c r="AD3" s="327">
        <f>'Input Sheet (Quarterly)'!GT4</f>
        <v>223.89771167048059</v>
      </c>
      <c r="AE3" s="327">
        <f>'Input Sheet (Quarterly)'!GU4</f>
        <v>271.37809220019744</v>
      </c>
      <c r="AF3" s="327">
        <f>'Input Sheet (Quarterly)'!GV4</f>
        <v>461.27619047619049</v>
      </c>
      <c r="AG3" s="327">
        <f>'Input Sheet (Quarterly)'!GW4</f>
        <v>498.03463924963921</v>
      </c>
      <c r="AH3" s="327">
        <f>'Input Sheet (Quarterly)'!GX4</f>
        <v>429.37441568898089</v>
      </c>
      <c r="AI3" s="327">
        <f>'Input Sheet (Quarterly)'!GY4</f>
        <v>461.16069696969703</v>
      </c>
      <c r="AJ3" s="327">
        <f>'Input Sheet (Quarterly)'!GZ4</f>
        <v>356.19717171717167</v>
      </c>
      <c r="AK3" s="327">
        <f>'Input Sheet (Quarterly)'!HA4</f>
        <v>344.78213203463201</v>
      </c>
      <c r="AL3" s="327">
        <f>'Input Sheet (Quarterly)'!HB4</f>
        <v>357.02614111365369</v>
      </c>
      <c r="AM3" s="327">
        <f>'Input Sheet (Quarterly)'!HC4</f>
        <v>257.09526395534294</v>
      </c>
      <c r="AN3" s="327">
        <f>'Input Sheet (Quarterly)'!HD4</f>
        <v>270.14204175293304</v>
      </c>
      <c r="AO3" s="327">
        <f>'Input Sheet (Quarterly)'!HE4</f>
        <v>321.48531601731605</v>
      </c>
      <c r="AP3" s="327">
        <f>'Input Sheet (Quarterly)'!HF4</f>
        <v>323.03137878787879</v>
      </c>
      <c r="AQ3" s="327">
        <f>'Input Sheet (Quarterly)'!HG4</f>
        <v>267.33318295739349</v>
      </c>
    </row>
    <row r="4" spans="1:43" s="300" customFormat="1" ht="13" customHeight="1">
      <c r="A4" s="299" t="s">
        <v>9</v>
      </c>
      <c r="B4" s="53" t="s">
        <v>2</v>
      </c>
      <c r="C4" s="331">
        <f t="shared" ref="C4:AQ4" si="0">((1.6*C2)+0.9*C3)</f>
        <v>268.25700000000006</v>
      </c>
      <c r="D4" s="331">
        <f t="shared" si="0"/>
        <v>247.01930666666669</v>
      </c>
      <c r="E4" s="331">
        <f t="shared" si="0"/>
        <v>220.83328</v>
      </c>
      <c r="F4" s="331">
        <f t="shared" si="0"/>
        <v>198.13723713323714</v>
      </c>
      <c r="G4" s="331">
        <f t="shared" si="0"/>
        <v>174.27166666666668</v>
      </c>
      <c r="H4" s="331">
        <f t="shared" si="0"/>
        <v>163.99966666666666</v>
      </c>
      <c r="I4" s="331">
        <f t="shared" si="0"/>
        <v>144.25040860215057</v>
      </c>
      <c r="J4" s="331">
        <f t="shared" si="0"/>
        <v>147.56518724508715</v>
      </c>
      <c r="K4" s="331">
        <f t="shared" si="0"/>
        <v>170.98755913978493</v>
      </c>
      <c r="L4" s="331">
        <f t="shared" si="0"/>
        <v>212.41791039426522</v>
      </c>
      <c r="M4" s="331">
        <f t="shared" si="0"/>
        <v>352.09204659498209</v>
      </c>
      <c r="N4" s="331">
        <f t="shared" si="0"/>
        <v>288.32023041474656</v>
      </c>
      <c r="O4" s="331">
        <f t="shared" si="0"/>
        <v>276.13120306513412</v>
      </c>
      <c r="P4" s="331">
        <f t="shared" si="0"/>
        <v>283.65240322580644</v>
      </c>
      <c r="Q4" s="331">
        <f t="shared" si="0"/>
        <v>287.24607923707117</v>
      </c>
      <c r="R4" s="331">
        <f t="shared" si="0"/>
        <v>323.29310758596239</v>
      </c>
      <c r="S4" s="331">
        <f t="shared" si="0"/>
        <v>275.48780215053768</v>
      </c>
      <c r="T4" s="331">
        <f t="shared" si="0"/>
        <v>276.47680286738353</v>
      </c>
      <c r="U4" s="331">
        <f t="shared" si="0"/>
        <v>313.98076867934935</v>
      </c>
      <c r="V4" s="331">
        <f t="shared" si="0"/>
        <v>317.70075921658986</v>
      </c>
      <c r="W4" s="331">
        <f t="shared" si="0"/>
        <v>343.33667921146957</v>
      </c>
      <c r="X4" s="331">
        <f t="shared" si="0"/>
        <v>306.58775448028678</v>
      </c>
      <c r="Y4" s="331">
        <f t="shared" si="0"/>
        <v>267.34856405671627</v>
      </c>
      <c r="Z4" s="331">
        <f t="shared" si="0"/>
        <v>282.76594696969698</v>
      </c>
      <c r="AA4" s="331">
        <f t="shared" si="0"/>
        <v>254.97268181818183</v>
      </c>
      <c r="AB4" s="331">
        <f t="shared" si="0"/>
        <v>356.08100000000002</v>
      </c>
      <c r="AC4" s="331">
        <f t="shared" si="0"/>
        <v>381.48942857142868</v>
      </c>
      <c r="AD4" s="331">
        <f t="shared" si="0"/>
        <v>467.87488253241804</v>
      </c>
      <c r="AE4" s="331">
        <f t="shared" si="0"/>
        <v>564.09560573150043</v>
      </c>
      <c r="AF4" s="331">
        <f t="shared" si="0"/>
        <v>676.41582137161095</v>
      </c>
      <c r="AG4" s="331">
        <f t="shared" si="0"/>
        <v>624.79413316393743</v>
      </c>
      <c r="AH4" s="331">
        <f t="shared" si="0"/>
        <v>611.65831297446516</v>
      </c>
      <c r="AI4" s="331">
        <f t="shared" si="0"/>
        <v>636.12583939393949</v>
      </c>
      <c r="AJ4" s="331">
        <f t="shared" si="0"/>
        <v>485.47327009222658</v>
      </c>
      <c r="AK4" s="331">
        <f t="shared" si="0"/>
        <v>468.24492893217894</v>
      </c>
      <c r="AL4" s="331">
        <f t="shared" si="0"/>
        <v>521.7254980167811</v>
      </c>
      <c r="AM4" s="331">
        <f t="shared" si="0"/>
        <v>409.40157807017556</v>
      </c>
      <c r="AN4" s="331">
        <f t="shared" si="0"/>
        <v>425.76913778467906</v>
      </c>
      <c r="AO4" s="331">
        <f t="shared" si="0"/>
        <v>495.063987878788</v>
      </c>
      <c r="AP4" s="331">
        <f t="shared" si="0"/>
        <v>487.83199848484855</v>
      </c>
      <c r="AQ4" s="331">
        <f t="shared" si="0"/>
        <v>419.23545363408527</v>
      </c>
    </row>
    <row r="5" spans="1:43" s="300" customFormat="1" ht="13" customHeight="1">
      <c r="A5" s="299" t="s">
        <v>11</v>
      </c>
      <c r="B5" s="301" t="s">
        <v>2</v>
      </c>
      <c r="C5" s="335">
        <f t="shared" ref="C5:AQ5" si="1">C6-C4</f>
        <v>243.90966666666657</v>
      </c>
      <c r="D5" s="335">
        <f t="shared" si="1"/>
        <v>254.19069333333334</v>
      </c>
      <c r="E5" s="335">
        <f t="shared" si="1"/>
        <v>247.7800533333334</v>
      </c>
      <c r="F5" s="335">
        <f t="shared" si="1"/>
        <v>194.48942953342959</v>
      </c>
      <c r="G5" s="335">
        <f t="shared" si="1"/>
        <v>183.60500000000005</v>
      </c>
      <c r="H5" s="335">
        <f t="shared" si="1"/>
        <v>137.83366666666666</v>
      </c>
      <c r="I5" s="335">
        <f t="shared" si="1"/>
        <v>119.22959139784939</v>
      </c>
      <c r="J5" s="335">
        <f t="shared" si="1"/>
        <v>151.91314608824615</v>
      </c>
      <c r="K5" s="335">
        <f t="shared" si="1"/>
        <v>206.90410752688172</v>
      </c>
      <c r="L5" s="335">
        <f t="shared" si="1"/>
        <v>160.7520896057348</v>
      </c>
      <c r="M5" s="335">
        <f t="shared" si="1"/>
        <v>96.261286738351203</v>
      </c>
      <c r="N5" s="335">
        <f t="shared" si="1"/>
        <v>209.20643625192008</v>
      </c>
      <c r="O5" s="335">
        <f t="shared" si="1"/>
        <v>156.87046360153261</v>
      </c>
      <c r="P5" s="335">
        <f t="shared" si="1"/>
        <v>253.43093010752693</v>
      </c>
      <c r="Q5" s="335">
        <f t="shared" si="1"/>
        <v>266.07542613927296</v>
      </c>
      <c r="R5" s="335">
        <f t="shared" si="1"/>
        <v>260.0206404939147</v>
      </c>
      <c r="S5" s="335">
        <f t="shared" si="1"/>
        <v>311.19750250896055</v>
      </c>
      <c r="T5" s="335">
        <f t="shared" si="1"/>
        <v>298.12642293906811</v>
      </c>
      <c r="U5" s="335">
        <f t="shared" si="1"/>
        <v>198.65614888337461</v>
      </c>
      <c r="V5" s="335">
        <f t="shared" si="1"/>
        <v>190.41915885816701</v>
      </c>
      <c r="W5" s="335">
        <f t="shared" si="1"/>
        <v>170.04253225806451</v>
      </c>
      <c r="X5" s="335">
        <f t="shared" si="1"/>
        <v>176.19038172043014</v>
      </c>
      <c r="Y5" s="335">
        <f t="shared" si="1"/>
        <v>183.79357158541933</v>
      </c>
      <c r="Z5" s="335">
        <f t="shared" si="1"/>
        <v>183.17950757575755</v>
      </c>
      <c r="AA5" s="335">
        <f t="shared" si="1"/>
        <v>162.27176262626264</v>
      </c>
      <c r="AB5" s="335">
        <f t="shared" si="1"/>
        <v>133.65899999999999</v>
      </c>
      <c r="AC5" s="335">
        <f t="shared" si="1"/>
        <v>186.9539047619046</v>
      </c>
      <c r="AD5" s="335">
        <f t="shared" si="1"/>
        <v>217.73526239511818</v>
      </c>
      <c r="AE5" s="335">
        <f t="shared" si="1"/>
        <v>353.55730432140967</v>
      </c>
      <c r="AF5" s="335">
        <f t="shared" si="1"/>
        <v>234.80423634844681</v>
      </c>
      <c r="AG5" s="335">
        <f t="shared" si="1"/>
        <v>193.588262218458</v>
      </c>
      <c r="AH5" s="335">
        <f t="shared" si="1"/>
        <v>188.9345096618357</v>
      </c>
      <c r="AI5" s="335">
        <f t="shared" si="1"/>
        <v>140.48173636363629</v>
      </c>
      <c r="AJ5" s="335">
        <f t="shared" si="1"/>
        <v>113.37377175481527</v>
      </c>
      <c r="AK5" s="335">
        <f t="shared" si="1"/>
        <v>81.282271645021638</v>
      </c>
      <c r="AL5" s="335">
        <f t="shared" si="1"/>
        <v>123.2201541571319</v>
      </c>
      <c r="AM5" s="335">
        <f t="shared" si="1"/>
        <v>166.04905988835708</v>
      </c>
      <c r="AN5" s="335">
        <f t="shared" si="1"/>
        <v>120.863884989648</v>
      </c>
      <c r="AO5" s="335">
        <f t="shared" si="1"/>
        <v>47.483703318903167</v>
      </c>
      <c r="AP5" s="335">
        <f t="shared" si="1"/>
        <v>57.663456060606109</v>
      </c>
      <c r="AQ5" s="335">
        <f t="shared" si="1"/>
        <v>103.52310944026726</v>
      </c>
    </row>
    <row r="6" spans="1:43" s="8" customFormat="1" ht="13" customHeight="1">
      <c r="A6" s="302" t="s">
        <v>257</v>
      </c>
      <c r="B6" s="303" t="s">
        <v>2</v>
      </c>
      <c r="C6" s="304">
        <f>'Input Sheet (Quarterly)'!FS9</f>
        <v>512.16666666666663</v>
      </c>
      <c r="D6" s="304">
        <f>'Input Sheet (Quarterly)'!FT9</f>
        <v>501.21000000000004</v>
      </c>
      <c r="E6" s="304">
        <f>'Input Sheet (Quarterly)'!FU9</f>
        <v>468.6133333333334</v>
      </c>
      <c r="F6" s="304">
        <f>'Input Sheet (Quarterly)'!FV9</f>
        <v>392.62666666666672</v>
      </c>
      <c r="G6" s="304">
        <f>'Input Sheet (Quarterly)'!FW9</f>
        <v>357.87666666666672</v>
      </c>
      <c r="H6" s="304">
        <f>'Input Sheet (Quarterly)'!FX9</f>
        <v>301.83333333333331</v>
      </c>
      <c r="I6" s="304">
        <f>'Input Sheet (Quarterly)'!FY9</f>
        <v>263.47999999999996</v>
      </c>
      <c r="J6" s="304">
        <f>'Input Sheet (Quarterly)'!FZ9</f>
        <v>299.4783333333333</v>
      </c>
      <c r="K6" s="304">
        <f>'Input Sheet (Quarterly)'!GA9</f>
        <v>377.89166666666665</v>
      </c>
      <c r="L6" s="304">
        <f>'Input Sheet (Quarterly)'!GB9</f>
        <v>373.17</v>
      </c>
      <c r="M6" s="304">
        <f>'Input Sheet (Quarterly)'!GC9</f>
        <v>448.3533333333333</v>
      </c>
      <c r="N6" s="304">
        <f>'Input Sheet (Quarterly)'!GD9</f>
        <v>497.52666666666664</v>
      </c>
      <c r="O6" s="304">
        <f>'Input Sheet (Quarterly)'!GE9</f>
        <v>433.00166666666672</v>
      </c>
      <c r="P6" s="304">
        <f>'Input Sheet (Quarterly)'!GF9</f>
        <v>537.08333333333337</v>
      </c>
      <c r="Q6" s="304">
        <f>'Input Sheet (Quarterly)'!GG9</f>
        <v>553.32150537634413</v>
      </c>
      <c r="R6" s="304">
        <f>'Input Sheet (Quarterly)'!GH9</f>
        <v>583.31374807987709</v>
      </c>
      <c r="S6" s="304">
        <f>'Input Sheet (Quarterly)'!GI9</f>
        <v>586.68530465949823</v>
      </c>
      <c r="T6" s="304">
        <f>'Input Sheet (Quarterly)'!GJ9</f>
        <v>574.60322580645163</v>
      </c>
      <c r="U6" s="304">
        <f>'Input Sheet (Quarterly)'!GK9</f>
        <v>512.63691756272397</v>
      </c>
      <c r="V6" s="304">
        <f>'Input Sheet (Quarterly)'!GL9</f>
        <v>508.11991807475687</v>
      </c>
      <c r="W6" s="304">
        <f>'Input Sheet (Quarterly)'!GM9</f>
        <v>513.37921146953408</v>
      </c>
      <c r="X6" s="304">
        <f>'Input Sheet (Quarterly)'!GN9</f>
        <v>482.77813620071692</v>
      </c>
      <c r="Y6" s="304">
        <f>'Input Sheet (Quarterly)'!GO9</f>
        <v>451.1421356421356</v>
      </c>
      <c r="Z6" s="304">
        <f>'Input Sheet (Quarterly)'!GP9</f>
        <v>465.94545454545454</v>
      </c>
      <c r="AA6" s="304">
        <f>'Input Sheet (Quarterly)'!GQ9</f>
        <v>417.24444444444447</v>
      </c>
      <c r="AB6" s="304">
        <f>'Input Sheet (Quarterly)'!GR9</f>
        <v>489.74</v>
      </c>
      <c r="AC6" s="304">
        <f>'Input Sheet (Quarterly)'!GS9</f>
        <v>568.44333333333327</v>
      </c>
      <c r="AD6" s="304">
        <f>'Input Sheet (Quarterly)'!GT9</f>
        <v>685.61014492753623</v>
      </c>
      <c r="AE6" s="304">
        <f>'Input Sheet (Quarterly)'!GU9</f>
        <v>917.6529100529101</v>
      </c>
      <c r="AF6" s="304">
        <f>'Input Sheet (Quarterly)'!GV9</f>
        <v>911.22005772005775</v>
      </c>
      <c r="AG6" s="304">
        <f>'Input Sheet (Quarterly)'!GW9</f>
        <v>818.38239538239543</v>
      </c>
      <c r="AH6" s="304">
        <f>'Input Sheet (Quarterly)'!GX9</f>
        <v>800.59282263630087</v>
      </c>
      <c r="AI6" s="304">
        <f>'Input Sheet (Quarterly)'!GY9</f>
        <v>776.60757575757577</v>
      </c>
      <c r="AJ6" s="304">
        <f>'Input Sheet (Quarterly)'!GZ9</f>
        <v>598.84704184704185</v>
      </c>
      <c r="AK6" s="304">
        <f>'Input Sheet (Quarterly)'!HA9</f>
        <v>549.52720057720057</v>
      </c>
      <c r="AL6" s="304">
        <f>'Input Sheet (Quarterly)'!HB9</f>
        <v>644.945652173913</v>
      </c>
      <c r="AM6" s="304">
        <f>'Input Sheet (Quarterly)'!HC9</f>
        <v>575.45063795853264</v>
      </c>
      <c r="AN6" s="304">
        <f>'Input Sheet (Quarterly)'!HD9</f>
        <v>546.63302277432706</v>
      </c>
      <c r="AO6" s="304">
        <f>'Input Sheet (Quarterly)'!HE9</f>
        <v>542.54769119769117</v>
      </c>
      <c r="AP6" s="304">
        <f>'Input Sheet (Quarterly)'!HF9</f>
        <v>545.49545454545466</v>
      </c>
      <c r="AQ6" s="304">
        <f>'Input Sheet (Quarterly)'!HG9</f>
        <v>522.75856307435254</v>
      </c>
    </row>
    <row r="7" spans="1:43" s="8" customFormat="1" ht="13" customHeight="1">
      <c r="A7" s="299" t="s">
        <v>258</v>
      </c>
      <c r="B7" s="647" t="s">
        <v>2</v>
      </c>
      <c r="C7" s="642">
        <f>'Input Sheet (Quarterly)'!FS10</f>
        <v>31.166666666666742</v>
      </c>
      <c r="D7" s="642">
        <f>'Input Sheet (Quarterly)'!FT10</f>
        <v>30.456666666666592</v>
      </c>
      <c r="E7" s="642">
        <f>'Input Sheet (Quarterly)'!FU10</f>
        <v>28.053333333333285</v>
      </c>
      <c r="F7" s="642">
        <f>'Input Sheet (Quarterly)'!FV10</f>
        <v>54.039999999999964</v>
      </c>
      <c r="G7" s="642">
        <f>'Input Sheet (Quarterly)'!FW10</f>
        <v>37.678888888888878</v>
      </c>
      <c r="H7" s="642">
        <f>'Input Sheet (Quarterly)'!FX10</f>
        <v>20.791666666666686</v>
      </c>
      <c r="I7" s="642">
        <f>'Input Sheet (Quarterly)'!FY10</f>
        <v>15.186666666666724</v>
      </c>
      <c r="J7" s="642">
        <f>'Input Sheet (Quarterly)'!FZ10</f>
        <v>38.744166666666729</v>
      </c>
      <c r="K7" s="642">
        <f>'Input Sheet (Quarterly)'!GA10</f>
        <v>75.233333333333348</v>
      </c>
      <c r="L7" s="642">
        <f>'Input Sheet (Quarterly)'!GB10</f>
        <v>50.829999999999984</v>
      </c>
      <c r="M7" s="642">
        <f>'Input Sheet (Quarterly)'!GC10</f>
        <v>21.368888888888932</v>
      </c>
      <c r="N7" s="642">
        <f>'Input Sheet (Quarterly)'!GD10</f>
        <v>28.917777777777815</v>
      </c>
      <c r="O7" s="642">
        <f>'Input Sheet (Quarterly)'!GE10</f>
        <v>31.748333333333278</v>
      </c>
      <c r="P7" s="642">
        <f>'Input Sheet (Quarterly)'!GF10</f>
        <v>23.333333333333258</v>
      </c>
      <c r="Q7" s="642">
        <f>'Input Sheet (Quarterly)'!GG10</f>
        <v>36.195161290322517</v>
      </c>
      <c r="R7" s="642">
        <f>'Input Sheet (Quarterly)'!GH10</f>
        <v>27.186251920122913</v>
      </c>
      <c r="S7" s="642">
        <f>'Input Sheet (Quarterly)'!GI10</f>
        <v>29.698028673835097</v>
      </c>
      <c r="T7" s="642">
        <f>'Input Sheet (Quarterly)'!GJ10</f>
        <v>29.24677419354839</v>
      </c>
      <c r="U7" s="642">
        <f>'Input Sheet (Quarterly)'!GK10</f>
        <v>29.646415770609337</v>
      </c>
      <c r="V7" s="642">
        <f>'Input Sheet (Quarterly)'!GL10</f>
        <v>28.321748591909852</v>
      </c>
      <c r="W7" s="642">
        <f>'Input Sheet (Quarterly)'!GM10</f>
        <v>29.554121863799196</v>
      </c>
      <c r="X7" s="642">
        <f>'Input Sheet (Quarterly)'!GN10</f>
        <v>29.655197132616365</v>
      </c>
      <c r="Y7" s="642">
        <f>'Input Sheet (Quarterly)'!GO10</f>
        <v>29.949531024531098</v>
      </c>
      <c r="Z7" s="642">
        <f>'Input Sheet (Quarterly)'!GP10</f>
        <v>38.104545454545473</v>
      </c>
      <c r="AA7" s="642">
        <f>'Input Sheet (Quarterly)'!GQ10</f>
        <v>28.98888888888888</v>
      </c>
      <c r="AB7" s="642">
        <f>'Input Sheet (Quarterly)'!GR10</f>
        <v>31.659999999999968</v>
      </c>
      <c r="AC7" s="642">
        <f>'Input Sheet (Quarterly)'!GS10</f>
        <v>27.323333333333494</v>
      </c>
      <c r="AD7" s="642">
        <f>'Input Sheet (Quarterly)'!GT10</f>
        <v>25.889855072463774</v>
      </c>
      <c r="AE7" s="642">
        <f>'Input Sheet (Quarterly)'!GU10</f>
        <v>68.43042328042327</v>
      </c>
      <c r="AF7" s="642">
        <f>'Input Sheet (Quarterly)'!GV10</f>
        <v>104.86327561327562</v>
      </c>
      <c r="AG7" s="642">
        <f>'Input Sheet (Quarterly)'!GW10</f>
        <v>65.784271284271199</v>
      </c>
      <c r="AH7" s="642">
        <f>'Input Sheet (Quarterly)'!GX10</f>
        <v>51.657177363699134</v>
      </c>
      <c r="AI7" s="642">
        <f>'Input Sheet (Quarterly)'!GY10</f>
        <v>72.642424242424227</v>
      </c>
      <c r="AJ7" s="642">
        <f>'Input Sheet (Quarterly)'!GZ10</f>
        <v>37.902958152958149</v>
      </c>
      <c r="AK7" s="642">
        <f>'Input Sheet (Quarterly)'!HA10</f>
        <v>53.472799422799426</v>
      </c>
      <c r="AL7" s="642">
        <f>'Input Sheet (Quarterly)'!HB10</f>
        <v>45.554347826086996</v>
      </c>
      <c r="AM7" s="642">
        <f>'Input Sheet (Quarterly)'!HC10</f>
        <v>58.007695374800733</v>
      </c>
      <c r="AN7" s="642">
        <f>'Input Sheet (Quarterly)'!HD10</f>
        <v>52.658643892339569</v>
      </c>
      <c r="AO7" s="642">
        <f>'Input Sheet (Quarterly)'!HE10</f>
        <v>53.835642135642161</v>
      </c>
      <c r="AP7" s="642">
        <f>'Input Sheet (Quarterly)'!HF10</f>
        <v>53.254545454545337</v>
      </c>
      <c r="AQ7" s="642">
        <f>'Input Sheet (Quarterly)'!HG10</f>
        <v>39.741436925647463</v>
      </c>
    </row>
    <row r="8" spans="1:43" s="8" customFormat="1" ht="13" customHeight="1" thickBot="1">
      <c r="A8" s="302" t="s">
        <v>13</v>
      </c>
      <c r="B8" s="303" t="s">
        <v>2</v>
      </c>
      <c r="C8" s="304">
        <f>C7+C6</f>
        <v>543.33333333333337</v>
      </c>
      <c r="D8" s="304">
        <f t="shared" ref="D8:AQ8" si="2">D7+D6</f>
        <v>531.66666666666663</v>
      </c>
      <c r="E8" s="304">
        <f t="shared" si="2"/>
        <v>496.66666666666669</v>
      </c>
      <c r="F8" s="304">
        <f t="shared" si="2"/>
        <v>446.66666666666669</v>
      </c>
      <c r="G8" s="304">
        <f t="shared" si="2"/>
        <v>395.5555555555556</v>
      </c>
      <c r="H8" s="304">
        <f t="shared" si="2"/>
        <v>322.625</v>
      </c>
      <c r="I8" s="304">
        <f t="shared" si="2"/>
        <v>278.66666666666669</v>
      </c>
      <c r="J8" s="304">
        <f t="shared" si="2"/>
        <v>338.22250000000003</v>
      </c>
      <c r="K8" s="304">
        <f t="shared" si="2"/>
        <v>453.125</v>
      </c>
      <c r="L8" s="304">
        <f t="shared" si="2"/>
        <v>424</v>
      </c>
      <c r="M8" s="304">
        <f t="shared" si="2"/>
        <v>469.72222222222223</v>
      </c>
      <c r="N8" s="304">
        <f t="shared" si="2"/>
        <v>526.44444444444446</v>
      </c>
      <c r="O8" s="304">
        <f t="shared" si="2"/>
        <v>464.75</v>
      </c>
      <c r="P8" s="304">
        <f t="shared" si="2"/>
        <v>560.41666666666663</v>
      </c>
      <c r="Q8" s="304">
        <f t="shared" si="2"/>
        <v>589.51666666666665</v>
      </c>
      <c r="R8" s="304">
        <f t="shared" si="2"/>
        <v>610.5</v>
      </c>
      <c r="S8" s="304">
        <f t="shared" si="2"/>
        <v>616.38333333333333</v>
      </c>
      <c r="T8" s="304">
        <f t="shared" si="2"/>
        <v>603.85</v>
      </c>
      <c r="U8" s="304">
        <f t="shared" si="2"/>
        <v>542.2833333333333</v>
      </c>
      <c r="V8" s="304">
        <f t="shared" si="2"/>
        <v>536.44166666666672</v>
      </c>
      <c r="W8" s="304">
        <f t="shared" si="2"/>
        <v>542.93333333333328</v>
      </c>
      <c r="X8" s="304">
        <f t="shared" si="2"/>
        <v>512.43333333333328</v>
      </c>
      <c r="Y8" s="304">
        <f t="shared" si="2"/>
        <v>481.0916666666667</v>
      </c>
      <c r="Z8" s="304">
        <f t="shared" si="2"/>
        <v>504.05</v>
      </c>
      <c r="AA8" s="304">
        <f t="shared" si="2"/>
        <v>446.23333333333335</v>
      </c>
      <c r="AB8" s="304">
        <f t="shared" si="2"/>
        <v>521.4</v>
      </c>
      <c r="AC8" s="304">
        <f t="shared" si="2"/>
        <v>595.76666666666677</v>
      </c>
      <c r="AD8" s="304">
        <f t="shared" si="2"/>
        <v>711.5</v>
      </c>
      <c r="AE8" s="304">
        <f t="shared" si="2"/>
        <v>986.08333333333337</v>
      </c>
      <c r="AF8" s="304">
        <f t="shared" si="2"/>
        <v>1016.0833333333334</v>
      </c>
      <c r="AG8" s="304">
        <f t="shared" si="2"/>
        <v>884.16666666666663</v>
      </c>
      <c r="AH8" s="304">
        <f t="shared" si="2"/>
        <v>852.25</v>
      </c>
      <c r="AI8" s="304">
        <f t="shared" si="2"/>
        <v>849.25</v>
      </c>
      <c r="AJ8" s="304">
        <f t="shared" si="2"/>
        <v>636.75</v>
      </c>
      <c r="AK8" s="304">
        <f t="shared" si="2"/>
        <v>603</v>
      </c>
      <c r="AL8" s="304">
        <f t="shared" si="2"/>
        <v>690.5</v>
      </c>
      <c r="AM8" s="304">
        <f t="shared" si="2"/>
        <v>633.45833333333337</v>
      </c>
      <c r="AN8" s="304">
        <f t="shared" si="2"/>
        <v>599.29166666666663</v>
      </c>
      <c r="AO8" s="304">
        <f t="shared" si="2"/>
        <v>596.38333333333333</v>
      </c>
      <c r="AP8" s="304">
        <f t="shared" si="2"/>
        <v>598.75</v>
      </c>
      <c r="AQ8" s="304">
        <f t="shared" si="2"/>
        <v>562.5</v>
      </c>
    </row>
    <row r="9" spans="1:43" ht="13" customHeight="1">
      <c r="A9" s="308" t="s">
        <v>213</v>
      </c>
      <c r="B9" s="53" t="s">
        <v>2</v>
      </c>
      <c r="C9" s="57">
        <f>C8*1%</f>
        <v>5.4333333333333336</v>
      </c>
      <c r="D9" s="57">
        <f t="shared" ref="D9:AQ9" si="3">D8*1%</f>
        <v>5.3166666666666664</v>
      </c>
      <c r="E9" s="57">
        <f t="shared" si="3"/>
        <v>4.9666666666666668</v>
      </c>
      <c r="F9" s="57">
        <f t="shared" si="3"/>
        <v>4.4666666666666668</v>
      </c>
      <c r="G9" s="57">
        <f t="shared" si="3"/>
        <v>3.9555555555555562</v>
      </c>
      <c r="H9" s="57">
        <f t="shared" si="3"/>
        <v>3.2262500000000003</v>
      </c>
      <c r="I9" s="57">
        <f t="shared" si="3"/>
        <v>2.7866666666666671</v>
      </c>
      <c r="J9" s="57">
        <f t="shared" si="3"/>
        <v>3.3822250000000005</v>
      </c>
      <c r="K9" s="57">
        <f t="shared" si="3"/>
        <v>4.53125</v>
      </c>
      <c r="L9" s="57">
        <f t="shared" si="3"/>
        <v>4.24</v>
      </c>
      <c r="M9" s="57">
        <f t="shared" si="3"/>
        <v>4.697222222222222</v>
      </c>
      <c r="N9" s="57">
        <f t="shared" si="3"/>
        <v>5.2644444444444449</v>
      </c>
      <c r="O9" s="57">
        <f t="shared" si="3"/>
        <v>4.6475</v>
      </c>
      <c r="P9" s="57">
        <f t="shared" si="3"/>
        <v>5.6041666666666661</v>
      </c>
      <c r="Q9" s="57">
        <f t="shared" si="3"/>
        <v>5.8951666666666664</v>
      </c>
      <c r="R9" s="57">
        <f t="shared" si="3"/>
        <v>6.1050000000000004</v>
      </c>
      <c r="S9" s="57">
        <f t="shared" si="3"/>
        <v>6.1638333333333337</v>
      </c>
      <c r="T9" s="57">
        <f t="shared" si="3"/>
        <v>6.0385</v>
      </c>
      <c r="U9" s="57">
        <f t="shared" si="3"/>
        <v>5.4228333333333332</v>
      </c>
      <c r="V9" s="57">
        <f t="shared" si="3"/>
        <v>5.3644166666666671</v>
      </c>
      <c r="W9" s="57">
        <f t="shared" si="3"/>
        <v>5.4293333333333331</v>
      </c>
      <c r="X9" s="57">
        <f t="shared" si="3"/>
        <v>5.1243333333333325</v>
      </c>
      <c r="Y9" s="57">
        <f t="shared" si="3"/>
        <v>4.8109166666666674</v>
      </c>
      <c r="Z9" s="57">
        <f t="shared" si="3"/>
        <v>5.0405000000000006</v>
      </c>
      <c r="AA9" s="57">
        <f t="shared" si="3"/>
        <v>4.4623333333333335</v>
      </c>
      <c r="AB9" s="57">
        <f t="shared" si="3"/>
        <v>5.2139999999999995</v>
      </c>
      <c r="AC9" s="57">
        <f t="shared" si="3"/>
        <v>5.9576666666666673</v>
      </c>
      <c r="AD9" s="57">
        <f t="shared" si="3"/>
        <v>7.1150000000000002</v>
      </c>
      <c r="AE9" s="57">
        <f t="shared" si="3"/>
        <v>9.8608333333333338</v>
      </c>
      <c r="AF9" s="57">
        <f t="shared" si="3"/>
        <v>10.160833333333334</v>
      </c>
      <c r="AG9" s="57">
        <f t="shared" si="3"/>
        <v>8.8416666666666668</v>
      </c>
      <c r="AH9" s="57">
        <f t="shared" si="3"/>
        <v>8.5225000000000009</v>
      </c>
      <c r="AI9" s="57">
        <f t="shared" si="3"/>
        <v>8.4924999999999997</v>
      </c>
      <c r="AJ9" s="57">
        <f t="shared" si="3"/>
        <v>6.3674999999999997</v>
      </c>
      <c r="AK9" s="57">
        <f t="shared" si="3"/>
        <v>6.03</v>
      </c>
      <c r="AL9" s="57">
        <f t="shared" si="3"/>
        <v>6.9050000000000002</v>
      </c>
      <c r="AM9" s="57">
        <f t="shared" si="3"/>
        <v>6.3345833333333337</v>
      </c>
      <c r="AN9" s="57">
        <f t="shared" si="3"/>
        <v>5.992916666666666</v>
      </c>
      <c r="AO9" s="57">
        <f t="shared" si="3"/>
        <v>5.9638333333333335</v>
      </c>
      <c r="AP9" s="57">
        <f t="shared" si="3"/>
        <v>5.9874999999999998</v>
      </c>
      <c r="AQ9" s="57">
        <f t="shared" si="3"/>
        <v>5.625</v>
      </c>
    </row>
    <row r="10" spans="1:43" ht="13" customHeight="1">
      <c r="A10" s="637" t="s">
        <v>214</v>
      </c>
      <c r="B10" s="635" t="s">
        <v>2</v>
      </c>
      <c r="C10" s="636">
        <f>C9+C8</f>
        <v>548.76666666666665</v>
      </c>
      <c r="D10" s="636">
        <f t="shared" ref="D10:AQ10" si="4">D9+D8</f>
        <v>536.98333333333335</v>
      </c>
      <c r="E10" s="636">
        <f t="shared" si="4"/>
        <v>501.63333333333333</v>
      </c>
      <c r="F10" s="636">
        <f t="shared" si="4"/>
        <v>451.13333333333333</v>
      </c>
      <c r="G10" s="636">
        <f t="shared" si="4"/>
        <v>399.51111111111118</v>
      </c>
      <c r="H10" s="636">
        <f t="shared" si="4"/>
        <v>325.85124999999999</v>
      </c>
      <c r="I10" s="636">
        <f t="shared" si="4"/>
        <v>281.45333333333338</v>
      </c>
      <c r="J10" s="636">
        <f t="shared" si="4"/>
        <v>341.60472500000003</v>
      </c>
      <c r="K10" s="636">
        <f t="shared" si="4"/>
        <v>457.65625</v>
      </c>
      <c r="L10" s="636">
        <f t="shared" si="4"/>
        <v>428.24</v>
      </c>
      <c r="M10" s="636">
        <f t="shared" si="4"/>
        <v>474.41944444444442</v>
      </c>
      <c r="N10" s="636">
        <f t="shared" si="4"/>
        <v>531.70888888888885</v>
      </c>
      <c r="O10" s="636">
        <f t="shared" si="4"/>
        <v>469.39749999999998</v>
      </c>
      <c r="P10" s="636">
        <f t="shared" si="4"/>
        <v>566.02083333333326</v>
      </c>
      <c r="Q10" s="636">
        <f t="shared" si="4"/>
        <v>595.41183333333333</v>
      </c>
      <c r="R10" s="636">
        <f t="shared" si="4"/>
        <v>616.60500000000002</v>
      </c>
      <c r="S10" s="636">
        <f t="shared" si="4"/>
        <v>622.54716666666661</v>
      </c>
      <c r="T10" s="636">
        <f t="shared" si="4"/>
        <v>609.88850000000002</v>
      </c>
      <c r="U10" s="636">
        <f t="shared" si="4"/>
        <v>547.7061666666666</v>
      </c>
      <c r="V10" s="636">
        <f t="shared" si="4"/>
        <v>541.80608333333339</v>
      </c>
      <c r="W10" s="636">
        <f t="shared" si="4"/>
        <v>548.36266666666666</v>
      </c>
      <c r="X10" s="636">
        <f t="shared" si="4"/>
        <v>517.55766666666659</v>
      </c>
      <c r="Y10" s="636">
        <f t="shared" si="4"/>
        <v>485.90258333333338</v>
      </c>
      <c r="Z10" s="636">
        <f t="shared" si="4"/>
        <v>509.09050000000002</v>
      </c>
      <c r="AA10" s="636">
        <f t="shared" si="4"/>
        <v>450.69566666666668</v>
      </c>
      <c r="AB10" s="636">
        <f t="shared" si="4"/>
        <v>526.61400000000003</v>
      </c>
      <c r="AC10" s="636">
        <f t="shared" si="4"/>
        <v>601.72433333333345</v>
      </c>
      <c r="AD10" s="636">
        <f t="shared" si="4"/>
        <v>718.61500000000001</v>
      </c>
      <c r="AE10" s="636">
        <f t="shared" si="4"/>
        <v>995.94416666666666</v>
      </c>
      <c r="AF10" s="636">
        <f t="shared" si="4"/>
        <v>1026.2441666666666</v>
      </c>
      <c r="AG10" s="636">
        <f t="shared" si="4"/>
        <v>893.00833333333333</v>
      </c>
      <c r="AH10" s="636">
        <f t="shared" si="4"/>
        <v>860.77250000000004</v>
      </c>
      <c r="AI10" s="636">
        <f t="shared" si="4"/>
        <v>857.74249999999995</v>
      </c>
      <c r="AJ10" s="636">
        <f t="shared" si="4"/>
        <v>643.11749999999995</v>
      </c>
      <c r="AK10" s="636">
        <f t="shared" si="4"/>
        <v>609.03</v>
      </c>
      <c r="AL10" s="636">
        <f t="shared" si="4"/>
        <v>697.40499999999997</v>
      </c>
      <c r="AM10" s="636">
        <f t="shared" si="4"/>
        <v>639.79291666666666</v>
      </c>
      <c r="AN10" s="636">
        <f t="shared" si="4"/>
        <v>605.28458333333333</v>
      </c>
      <c r="AO10" s="636">
        <f t="shared" si="4"/>
        <v>602.34716666666668</v>
      </c>
      <c r="AP10" s="636">
        <f t="shared" si="4"/>
        <v>604.73749999999995</v>
      </c>
      <c r="AQ10" s="636">
        <f t="shared" si="4"/>
        <v>568.125</v>
      </c>
    </row>
    <row r="11" spans="1:43" ht="13" customHeight="1">
      <c r="A11" s="299" t="s">
        <v>14</v>
      </c>
      <c r="B11" s="53" t="s">
        <v>3</v>
      </c>
      <c r="C11" s="12" t="e">
        <f>AVERAGE('JP-Korea (Landed - Monthly)'!#REF!)</f>
        <v>#REF!</v>
      </c>
      <c r="D11" s="12" t="e">
        <f>AVERAGE('JP-Korea (Landed - Monthly)'!#REF!)</f>
        <v>#REF!</v>
      </c>
      <c r="E11" s="12" t="e">
        <f>AVERAGE('JP-Korea (Landed - Monthly)'!#REF!)</f>
        <v>#REF!</v>
      </c>
      <c r="F11" s="12" t="e">
        <f>AVERAGE('JP-Korea (Landed - Monthly)'!#REF!)</f>
        <v>#REF!</v>
      </c>
      <c r="G11" s="12" t="e">
        <f>AVERAGE('JP-Korea (Landed - Monthly)'!#REF!)</f>
        <v>#REF!</v>
      </c>
      <c r="H11" s="12" t="e">
        <f>AVERAGE('JP-Korea (Landed - Monthly)'!#REF!)</f>
        <v>#REF!</v>
      </c>
      <c r="I11" s="12" t="e">
        <f>AVERAGE('JP-Korea (Landed - Monthly)'!#REF!)</f>
        <v>#REF!</v>
      </c>
      <c r="J11" s="12" t="e">
        <f>AVERAGE('JP-Korea (Landed - Monthly)'!#REF!)</f>
        <v>#REF!</v>
      </c>
      <c r="K11" s="12" t="e">
        <f>AVERAGE('JP-Korea (Landed - Monthly)'!#REF!)</f>
        <v>#REF!</v>
      </c>
      <c r="L11" s="12" t="e">
        <f>AVERAGE('JP-Korea (Landed - Monthly)'!#REF!)</f>
        <v>#REF!</v>
      </c>
      <c r="M11" s="12" t="e">
        <f>AVERAGE('JP-Korea (Landed - Monthly)'!#REF!)</f>
        <v>#REF!</v>
      </c>
      <c r="N11" s="12" t="e">
        <f>AVERAGE('JP-Korea (Landed - Monthly)'!#REF!)</f>
        <v>#REF!</v>
      </c>
      <c r="O11" s="12" t="e">
        <f>AVERAGE('JP-Korea (Landed - Monthly)'!#REF!)</f>
        <v>#REF!</v>
      </c>
      <c r="P11" s="12" t="e">
        <f>AVERAGE('JP-Korea (Landed - Monthly)'!#REF!)</f>
        <v>#REF!</v>
      </c>
      <c r="Q11" s="12" t="e">
        <f>AVERAGE('JP-Korea (Landed - Monthly)'!#REF!)</f>
        <v>#REF!</v>
      </c>
      <c r="R11" s="12" t="e">
        <f>AVERAGE('JP-Korea (Landed - Monthly)'!#REF!)</f>
        <v>#REF!</v>
      </c>
      <c r="S11" s="12" t="e">
        <f>AVERAGE('JP-Korea (Landed - Monthly)'!#REF!)</f>
        <v>#REF!</v>
      </c>
      <c r="T11" s="12" t="e">
        <f>AVERAGE('JP-Korea (Landed - Monthly)'!#REF!)</f>
        <v>#REF!</v>
      </c>
      <c r="U11" s="12" t="e">
        <f>AVERAGE('JP-Korea (Landed - Monthly)'!#REF!)</f>
        <v>#REF!</v>
      </c>
      <c r="V11" s="12" t="e">
        <f>AVERAGE('JP-Korea (Landed - Monthly)'!#REF!)</f>
        <v>#REF!</v>
      </c>
      <c r="W11" s="12" t="e">
        <f>AVERAGE('JP-Korea (Landed - Monthly)'!#REF!)</f>
        <v>#REF!</v>
      </c>
      <c r="X11" s="12" t="e">
        <f>AVERAGE('JP-Korea (Landed - Monthly)'!#REF!)</f>
        <v>#REF!</v>
      </c>
      <c r="Y11" s="12" t="e">
        <f>AVERAGE('JP-Korea (Landed - Monthly)'!#REF!)</f>
        <v>#REF!</v>
      </c>
      <c r="Z11" s="12" t="e">
        <f>AVERAGE('JP-Korea (Landed - Monthly)'!#REF!)</f>
        <v>#REF!</v>
      </c>
      <c r="AA11" s="12" t="e">
        <f>AVERAGE('JP-Korea (Landed - Monthly)'!#REF!)</f>
        <v>#REF!</v>
      </c>
      <c r="AB11" s="12" t="e">
        <f>AVERAGE('JP-Korea (Landed - Monthly)'!#REF!)</f>
        <v>#REF!</v>
      </c>
      <c r="AC11" s="12" t="e">
        <f>AVERAGE('JP-Korea (Landed - Monthly)'!#REF!)</f>
        <v>#REF!</v>
      </c>
      <c r="AD11" s="12" t="e">
        <f>AVERAGE('JP-Korea (Landed - Monthly)'!#REF!)</f>
        <v>#REF!</v>
      </c>
      <c r="AE11" s="12" t="e">
        <f>AVERAGE('JP-Korea (Landed - Monthly)'!#REF!)</f>
        <v>#REF!</v>
      </c>
      <c r="AF11" s="12" t="e">
        <f>AVERAGE('JP-Korea (Landed - Monthly)'!#REF!)</f>
        <v>#REF!</v>
      </c>
      <c r="AG11" s="12" t="e">
        <f>AF11</f>
        <v>#REF!</v>
      </c>
      <c r="AH11" s="12" t="e">
        <f t="shared" ref="AH11:AQ11" si="5">AG11</f>
        <v>#REF!</v>
      </c>
      <c r="AI11" s="12" t="e">
        <f t="shared" si="5"/>
        <v>#REF!</v>
      </c>
      <c r="AJ11" s="12" t="e">
        <f t="shared" si="5"/>
        <v>#REF!</v>
      </c>
      <c r="AK11" s="12" t="e">
        <f t="shared" si="5"/>
        <v>#REF!</v>
      </c>
      <c r="AL11" s="12" t="e">
        <f t="shared" si="5"/>
        <v>#REF!</v>
      </c>
      <c r="AM11" s="12" t="e">
        <f t="shared" si="5"/>
        <v>#REF!</v>
      </c>
      <c r="AN11" s="12" t="e">
        <f t="shared" si="5"/>
        <v>#REF!</v>
      </c>
      <c r="AO11" s="12" t="e">
        <f t="shared" si="5"/>
        <v>#REF!</v>
      </c>
      <c r="AP11" s="12" t="e">
        <f t="shared" si="5"/>
        <v>#REF!</v>
      </c>
      <c r="AQ11" s="12" t="e">
        <f t="shared" si="5"/>
        <v>#REF!</v>
      </c>
    </row>
    <row r="12" spans="1:43" ht="13" customHeight="1">
      <c r="A12" s="299" t="s">
        <v>15</v>
      </c>
      <c r="B12" s="53" t="s">
        <v>2</v>
      </c>
      <c r="C12" s="339" t="e">
        <f t="shared" ref="C12:AQ12" si="6">C10*C11</f>
        <v>#REF!</v>
      </c>
      <c r="D12" s="339" t="e">
        <f t="shared" si="6"/>
        <v>#REF!</v>
      </c>
      <c r="E12" s="339" t="e">
        <f t="shared" si="6"/>
        <v>#REF!</v>
      </c>
      <c r="F12" s="339" t="e">
        <f t="shared" si="6"/>
        <v>#REF!</v>
      </c>
      <c r="G12" s="339" t="e">
        <f t="shared" si="6"/>
        <v>#REF!</v>
      </c>
      <c r="H12" s="339" t="e">
        <f t="shared" si="6"/>
        <v>#REF!</v>
      </c>
      <c r="I12" s="339" t="e">
        <f t="shared" si="6"/>
        <v>#REF!</v>
      </c>
      <c r="J12" s="339" t="e">
        <f t="shared" si="6"/>
        <v>#REF!</v>
      </c>
      <c r="K12" s="339" t="e">
        <f t="shared" si="6"/>
        <v>#REF!</v>
      </c>
      <c r="L12" s="339" t="e">
        <f t="shared" si="6"/>
        <v>#REF!</v>
      </c>
      <c r="M12" s="339" t="e">
        <f t="shared" si="6"/>
        <v>#REF!</v>
      </c>
      <c r="N12" s="339" t="e">
        <f t="shared" si="6"/>
        <v>#REF!</v>
      </c>
      <c r="O12" s="339" t="e">
        <f t="shared" si="6"/>
        <v>#REF!</v>
      </c>
      <c r="P12" s="339" t="e">
        <f t="shared" si="6"/>
        <v>#REF!</v>
      </c>
      <c r="Q12" s="339" t="e">
        <f t="shared" si="6"/>
        <v>#REF!</v>
      </c>
      <c r="R12" s="339" t="e">
        <f t="shared" si="6"/>
        <v>#REF!</v>
      </c>
      <c r="S12" s="339" t="e">
        <f t="shared" si="6"/>
        <v>#REF!</v>
      </c>
      <c r="T12" s="339" t="e">
        <f t="shared" si="6"/>
        <v>#REF!</v>
      </c>
      <c r="U12" s="339" t="e">
        <f t="shared" si="6"/>
        <v>#REF!</v>
      </c>
      <c r="V12" s="339" t="e">
        <f t="shared" si="6"/>
        <v>#REF!</v>
      </c>
      <c r="W12" s="339" t="e">
        <f t="shared" si="6"/>
        <v>#REF!</v>
      </c>
      <c r="X12" s="339" t="e">
        <f t="shared" si="6"/>
        <v>#REF!</v>
      </c>
      <c r="Y12" s="339" t="e">
        <f t="shared" si="6"/>
        <v>#REF!</v>
      </c>
      <c r="Z12" s="339" t="e">
        <f t="shared" si="6"/>
        <v>#REF!</v>
      </c>
      <c r="AA12" s="339" t="e">
        <f t="shared" si="6"/>
        <v>#REF!</v>
      </c>
      <c r="AB12" s="339" t="e">
        <f t="shared" si="6"/>
        <v>#REF!</v>
      </c>
      <c r="AC12" s="339" t="e">
        <f t="shared" si="6"/>
        <v>#REF!</v>
      </c>
      <c r="AD12" s="339" t="e">
        <f t="shared" si="6"/>
        <v>#REF!</v>
      </c>
      <c r="AE12" s="339" t="e">
        <f t="shared" si="6"/>
        <v>#REF!</v>
      </c>
      <c r="AF12" s="339" t="e">
        <f t="shared" si="6"/>
        <v>#REF!</v>
      </c>
      <c r="AG12" s="339" t="e">
        <f t="shared" si="6"/>
        <v>#REF!</v>
      </c>
      <c r="AH12" s="339" t="e">
        <f t="shared" si="6"/>
        <v>#REF!</v>
      </c>
      <c r="AI12" s="339" t="e">
        <f t="shared" si="6"/>
        <v>#REF!</v>
      </c>
      <c r="AJ12" s="339" t="e">
        <f t="shared" si="6"/>
        <v>#REF!</v>
      </c>
      <c r="AK12" s="339" t="e">
        <f t="shared" si="6"/>
        <v>#REF!</v>
      </c>
      <c r="AL12" s="339" t="e">
        <f t="shared" si="6"/>
        <v>#REF!</v>
      </c>
      <c r="AM12" s="339" t="e">
        <f t="shared" si="6"/>
        <v>#REF!</v>
      </c>
      <c r="AN12" s="339" t="e">
        <f t="shared" si="6"/>
        <v>#REF!</v>
      </c>
      <c r="AO12" s="339" t="e">
        <f t="shared" si="6"/>
        <v>#REF!</v>
      </c>
      <c r="AP12" s="339" t="e">
        <f t="shared" si="6"/>
        <v>#REF!</v>
      </c>
      <c r="AQ12" s="339" t="e">
        <f t="shared" si="6"/>
        <v>#REF!</v>
      </c>
    </row>
    <row r="13" spans="1:43" ht="13" customHeight="1">
      <c r="A13" s="299" t="s">
        <v>151</v>
      </c>
      <c r="B13" s="53" t="s">
        <v>2</v>
      </c>
      <c r="C13" s="339" t="e">
        <f t="shared" ref="C13:AQ13" si="7">C12*10%</f>
        <v>#REF!</v>
      </c>
      <c r="D13" s="339" t="e">
        <f t="shared" si="7"/>
        <v>#REF!</v>
      </c>
      <c r="E13" s="339" t="e">
        <f t="shared" si="7"/>
        <v>#REF!</v>
      </c>
      <c r="F13" s="339" t="e">
        <f t="shared" si="7"/>
        <v>#REF!</v>
      </c>
      <c r="G13" s="339" t="e">
        <f t="shared" si="7"/>
        <v>#REF!</v>
      </c>
      <c r="H13" s="339" t="e">
        <f t="shared" si="7"/>
        <v>#REF!</v>
      </c>
      <c r="I13" s="339" t="e">
        <f t="shared" si="7"/>
        <v>#REF!</v>
      </c>
      <c r="J13" s="339" t="e">
        <f t="shared" si="7"/>
        <v>#REF!</v>
      </c>
      <c r="K13" s="339" t="e">
        <f t="shared" si="7"/>
        <v>#REF!</v>
      </c>
      <c r="L13" s="339" t="e">
        <f t="shared" si="7"/>
        <v>#REF!</v>
      </c>
      <c r="M13" s="339" t="e">
        <f t="shared" si="7"/>
        <v>#REF!</v>
      </c>
      <c r="N13" s="339" t="e">
        <f t="shared" si="7"/>
        <v>#REF!</v>
      </c>
      <c r="O13" s="339" t="e">
        <f t="shared" si="7"/>
        <v>#REF!</v>
      </c>
      <c r="P13" s="339" t="e">
        <f t="shared" si="7"/>
        <v>#REF!</v>
      </c>
      <c r="Q13" s="339" t="e">
        <f t="shared" si="7"/>
        <v>#REF!</v>
      </c>
      <c r="R13" s="339" t="e">
        <f t="shared" si="7"/>
        <v>#REF!</v>
      </c>
      <c r="S13" s="339" t="e">
        <f t="shared" si="7"/>
        <v>#REF!</v>
      </c>
      <c r="T13" s="339" t="e">
        <f t="shared" si="7"/>
        <v>#REF!</v>
      </c>
      <c r="U13" s="339" t="e">
        <f t="shared" si="7"/>
        <v>#REF!</v>
      </c>
      <c r="V13" s="339" t="e">
        <f t="shared" si="7"/>
        <v>#REF!</v>
      </c>
      <c r="W13" s="339" t="e">
        <f t="shared" si="7"/>
        <v>#REF!</v>
      </c>
      <c r="X13" s="339" t="e">
        <f t="shared" si="7"/>
        <v>#REF!</v>
      </c>
      <c r="Y13" s="339" t="e">
        <f t="shared" si="7"/>
        <v>#REF!</v>
      </c>
      <c r="Z13" s="339" t="e">
        <f t="shared" si="7"/>
        <v>#REF!</v>
      </c>
      <c r="AA13" s="339" t="e">
        <f t="shared" si="7"/>
        <v>#REF!</v>
      </c>
      <c r="AB13" s="339" t="e">
        <f t="shared" si="7"/>
        <v>#REF!</v>
      </c>
      <c r="AC13" s="339" t="e">
        <f t="shared" si="7"/>
        <v>#REF!</v>
      </c>
      <c r="AD13" s="339" t="e">
        <f t="shared" si="7"/>
        <v>#REF!</v>
      </c>
      <c r="AE13" s="339" t="e">
        <f t="shared" si="7"/>
        <v>#REF!</v>
      </c>
      <c r="AF13" s="339" t="e">
        <f t="shared" si="7"/>
        <v>#REF!</v>
      </c>
      <c r="AG13" s="339" t="e">
        <f t="shared" si="7"/>
        <v>#REF!</v>
      </c>
      <c r="AH13" s="339" t="e">
        <f t="shared" si="7"/>
        <v>#REF!</v>
      </c>
      <c r="AI13" s="339" t="e">
        <f t="shared" si="7"/>
        <v>#REF!</v>
      </c>
      <c r="AJ13" s="339" t="e">
        <f t="shared" si="7"/>
        <v>#REF!</v>
      </c>
      <c r="AK13" s="339" t="e">
        <f t="shared" si="7"/>
        <v>#REF!</v>
      </c>
      <c r="AL13" s="339" t="e">
        <f t="shared" si="7"/>
        <v>#REF!</v>
      </c>
      <c r="AM13" s="339" t="e">
        <f t="shared" si="7"/>
        <v>#REF!</v>
      </c>
      <c r="AN13" s="339" t="e">
        <f t="shared" si="7"/>
        <v>#REF!</v>
      </c>
      <c r="AO13" s="339" t="e">
        <f t="shared" si="7"/>
        <v>#REF!</v>
      </c>
      <c r="AP13" s="339" t="e">
        <f t="shared" si="7"/>
        <v>#REF!</v>
      </c>
      <c r="AQ13" s="339" t="e">
        <f t="shared" si="7"/>
        <v>#REF!</v>
      </c>
    </row>
    <row r="14" spans="1:43" ht="13" customHeight="1">
      <c r="A14" s="637" t="s">
        <v>16</v>
      </c>
      <c r="B14" s="635" t="s">
        <v>2</v>
      </c>
      <c r="C14" s="638" t="e">
        <f t="shared" ref="C14:AQ14" si="8">C10+C12+C13</f>
        <v>#REF!</v>
      </c>
      <c r="D14" s="638" t="e">
        <f t="shared" si="8"/>
        <v>#REF!</v>
      </c>
      <c r="E14" s="638" t="e">
        <f t="shared" si="8"/>
        <v>#REF!</v>
      </c>
      <c r="F14" s="638" t="e">
        <f t="shared" si="8"/>
        <v>#REF!</v>
      </c>
      <c r="G14" s="638" t="e">
        <f t="shared" si="8"/>
        <v>#REF!</v>
      </c>
      <c r="H14" s="638" t="e">
        <f t="shared" si="8"/>
        <v>#REF!</v>
      </c>
      <c r="I14" s="638" t="e">
        <f t="shared" si="8"/>
        <v>#REF!</v>
      </c>
      <c r="J14" s="638" t="e">
        <f t="shared" si="8"/>
        <v>#REF!</v>
      </c>
      <c r="K14" s="638" t="e">
        <f t="shared" si="8"/>
        <v>#REF!</v>
      </c>
      <c r="L14" s="638" t="e">
        <f t="shared" si="8"/>
        <v>#REF!</v>
      </c>
      <c r="M14" s="638" t="e">
        <f t="shared" si="8"/>
        <v>#REF!</v>
      </c>
      <c r="N14" s="638" t="e">
        <f t="shared" si="8"/>
        <v>#REF!</v>
      </c>
      <c r="O14" s="638" t="e">
        <f t="shared" si="8"/>
        <v>#REF!</v>
      </c>
      <c r="P14" s="638" t="e">
        <f t="shared" si="8"/>
        <v>#REF!</v>
      </c>
      <c r="Q14" s="638" t="e">
        <f t="shared" si="8"/>
        <v>#REF!</v>
      </c>
      <c r="R14" s="638" t="e">
        <f t="shared" si="8"/>
        <v>#REF!</v>
      </c>
      <c r="S14" s="638" t="e">
        <f t="shared" si="8"/>
        <v>#REF!</v>
      </c>
      <c r="T14" s="638" t="e">
        <f t="shared" si="8"/>
        <v>#REF!</v>
      </c>
      <c r="U14" s="638" t="e">
        <f t="shared" si="8"/>
        <v>#REF!</v>
      </c>
      <c r="V14" s="638" t="e">
        <f t="shared" si="8"/>
        <v>#REF!</v>
      </c>
      <c r="W14" s="638" t="e">
        <f t="shared" si="8"/>
        <v>#REF!</v>
      </c>
      <c r="X14" s="638" t="e">
        <f t="shared" si="8"/>
        <v>#REF!</v>
      </c>
      <c r="Y14" s="638" t="e">
        <f t="shared" si="8"/>
        <v>#REF!</v>
      </c>
      <c r="Z14" s="638" t="e">
        <f t="shared" si="8"/>
        <v>#REF!</v>
      </c>
      <c r="AA14" s="638" t="e">
        <f t="shared" si="8"/>
        <v>#REF!</v>
      </c>
      <c r="AB14" s="638" t="e">
        <f t="shared" si="8"/>
        <v>#REF!</v>
      </c>
      <c r="AC14" s="638" t="e">
        <f t="shared" si="8"/>
        <v>#REF!</v>
      </c>
      <c r="AD14" s="638" t="e">
        <f t="shared" si="8"/>
        <v>#REF!</v>
      </c>
      <c r="AE14" s="638" t="e">
        <f t="shared" si="8"/>
        <v>#REF!</v>
      </c>
      <c r="AF14" s="638" t="e">
        <f t="shared" si="8"/>
        <v>#REF!</v>
      </c>
      <c r="AG14" s="638" t="e">
        <f t="shared" si="8"/>
        <v>#REF!</v>
      </c>
      <c r="AH14" s="638" t="e">
        <f t="shared" si="8"/>
        <v>#REF!</v>
      </c>
      <c r="AI14" s="638" t="e">
        <f t="shared" si="8"/>
        <v>#REF!</v>
      </c>
      <c r="AJ14" s="638" t="e">
        <f t="shared" si="8"/>
        <v>#REF!</v>
      </c>
      <c r="AK14" s="638" t="e">
        <f t="shared" si="8"/>
        <v>#REF!</v>
      </c>
      <c r="AL14" s="638" t="e">
        <f t="shared" si="8"/>
        <v>#REF!</v>
      </c>
      <c r="AM14" s="638" t="e">
        <f t="shared" si="8"/>
        <v>#REF!</v>
      </c>
      <c r="AN14" s="638" t="e">
        <f t="shared" si="8"/>
        <v>#REF!</v>
      </c>
      <c r="AO14" s="638" t="e">
        <f t="shared" si="8"/>
        <v>#REF!</v>
      </c>
      <c r="AP14" s="638" t="e">
        <f t="shared" si="8"/>
        <v>#REF!</v>
      </c>
      <c r="AQ14" s="638" t="e">
        <f t="shared" si="8"/>
        <v>#REF!</v>
      </c>
    </row>
    <row r="15" spans="1:43" ht="13" customHeight="1">
      <c r="A15" s="299" t="s">
        <v>77</v>
      </c>
      <c r="B15" s="53" t="s">
        <v>2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2" t="e">
        <f>AVERAGE('JP-Korea (Landed - Monthly)'!#REF!)</f>
        <v>#REF!</v>
      </c>
      <c r="Q15" s="2" t="e">
        <f>AVERAGE('JP-Korea (Landed - Monthly)'!#REF!)</f>
        <v>#REF!</v>
      </c>
      <c r="R15" s="2" t="e">
        <f>AVERAGE('JP-Korea (Landed - Monthly)'!#REF!)</f>
        <v>#REF!</v>
      </c>
      <c r="S15" s="2" t="e">
        <f>AVERAGE('JP-Korea (Landed - Monthly)'!#REF!)</f>
        <v>#REF!</v>
      </c>
      <c r="T15" s="2" t="e">
        <f>AVERAGE('JP-Korea (Landed - Monthly)'!#REF!)</f>
        <v>#REF!</v>
      </c>
      <c r="U15" s="2" t="e">
        <f>AVERAGE('JP-Korea (Landed - Monthly)'!#REF!)</f>
        <v>#REF!</v>
      </c>
      <c r="V15" s="2" t="e">
        <f>AVERAGE('JP-Korea (Landed - Monthly)'!#REF!)</f>
        <v>#REF!</v>
      </c>
      <c r="W15" s="2" t="e">
        <f>AVERAGE('JP-Korea (Landed - Monthly)'!#REF!)</f>
        <v>#REF!</v>
      </c>
      <c r="X15" s="2" t="e">
        <f>AVERAGE('JP-Korea (Landed - Monthly)'!#REF!)</f>
        <v>#REF!</v>
      </c>
      <c r="Y15" s="2" t="e">
        <f>AVERAGE('JP-Korea (Landed - Monthly)'!#REF!)</f>
        <v>#REF!</v>
      </c>
      <c r="Z15" s="2" t="e">
        <f>AVERAGE('JP-Korea (Landed - Monthly)'!#REF!)</f>
        <v>#REF!</v>
      </c>
      <c r="AA15" s="2" t="e">
        <f>AVERAGE('JP-Korea (Landed - Monthly)'!#REF!)</f>
        <v>#REF!</v>
      </c>
      <c r="AB15" s="2" t="e">
        <f>AVERAGE('JP-Korea (Landed - Monthly)'!#REF!)</f>
        <v>#REF!</v>
      </c>
      <c r="AC15" s="2" t="e">
        <f>AVERAGE('JP-Korea (Landed - Monthly)'!#REF!)</f>
        <v>#REF!</v>
      </c>
      <c r="AD15" s="2" t="e">
        <f>AVERAGE('JP-Korea (Landed - Monthly)'!#REF!)</f>
        <v>#REF!</v>
      </c>
      <c r="AE15" s="2" t="e">
        <f>AVERAGE('JP-Korea (Landed - Monthly)'!#REF!)</f>
        <v>#REF!</v>
      </c>
      <c r="AF15" s="2" t="e">
        <f>AVERAGE('JP-Korea (Landed - Monthly)'!#REF!)</f>
        <v>#REF!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</row>
    <row r="16" spans="1:43" ht="13" customHeight="1">
      <c r="A16" s="52" t="s">
        <v>259</v>
      </c>
      <c r="B16" s="53" t="s">
        <v>2</v>
      </c>
      <c r="C16" s="58">
        <v>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 t="e">
        <f>AVERAGE('JP-Korea (Landed - Monthly)'!#REF!)</f>
        <v>#REF!</v>
      </c>
      <c r="K16" s="58" t="e">
        <f>AVERAGE('JP-Korea (Landed - Monthly)'!#REF!)</f>
        <v>#REF!</v>
      </c>
      <c r="L16" s="58" t="e">
        <f>AVERAGE('JP-Korea (Landed - Monthly)'!#REF!)</f>
        <v>#REF!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 spans="1:43" s="316" customFormat="1" ht="13" customHeight="1">
      <c r="A17" s="299" t="s">
        <v>17</v>
      </c>
      <c r="B17" s="53" t="s">
        <v>3</v>
      </c>
      <c r="C17" s="58">
        <v>0</v>
      </c>
      <c r="D17" s="58">
        <v>0</v>
      </c>
      <c r="E17" s="58">
        <v>0</v>
      </c>
      <c r="F17" s="58">
        <v>0</v>
      </c>
      <c r="G17" s="1" t="e">
        <f>AVERAGE('JP-Korea (Landed - Monthly)'!#REF!)</f>
        <v>#REF!</v>
      </c>
      <c r="H17" s="1" t="e">
        <f>AVERAGE('JP-Korea (Landed - Monthly)'!#REF!)</f>
        <v>#REF!</v>
      </c>
      <c r="I17" s="1" t="e">
        <f>AVERAGE('JP-Korea (Landed - Monthly)'!#REF!)</f>
        <v>#REF!</v>
      </c>
      <c r="J17" s="1" t="e">
        <f>AVERAGE('JP-Korea (Landed - Monthly)'!#REF!)</f>
        <v>#REF!</v>
      </c>
      <c r="K17" s="1" t="e">
        <f>AVERAGE('JP-Korea (Landed - Monthly)'!#REF!)</f>
        <v>#REF!</v>
      </c>
      <c r="L17" s="1" t="e">
        <f>AVERAGE('JP-Korea (Landed - Monthly)'!#REF!)</f>
        <v>#REF!</v>
      </c>
      <c r="M17" s="1" t="e">
        <f>AVERAGE('JP-Korea (Landed - Monthly)'!#REF!)</f>
        <v>#REF!</v>
      </c>
      <c r="N17" s="1" t="e">
        <f>AVERAGE('JP-Korea (Landed - Monthly)'!#REF!)</f>
        <v>#REF!</v>
      </c>
      <c r="O17" s="1" t="e">
        <f>AVERAGE('JP-Korea (Landed - Monthly)'!#REF!)</f>
        <v>#REF!</v>
      </c>
      <c r="P17" s="1" t="e">
        <f>AVERAGE('JP-Korea (Landed - Monthly)'!#REF!)</f>
        <v>#REF!</v>
      </c>
      <c r="Q17" s="1" t="e">
        <f>AVERAGE('JP-Korea (Landed - Monthly)'!#REF!)</f>
        <v>#REF!</v>
      </c>
      <c r="R17" s="1" t="e">
        <f>AVERAGE('JP-Korea (Landed - Monthly)'!#REF!)</f>
        <v>#REF!</v>
      </c>
      <c r="S17" s="1" t="e">
        <f>AVERAGE('JP-Korea (Landed - Monthly)'!#REF!)</f>
        <v>#REF!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s="316" customFormat="1" ht="13" customHeight="1">
      <c r="A18" s="299" t="s">
        <v>18</v>
      </c>
      <c r="B18" s="53" t="s">
        <v>2</v>
      </c>
      <c r="C18" s="2">
        <v>0</v>
      </c>
      <c r="D18" s="2">
        <v>0</v>
      </c>
      <c r="E18" s="2">
        <v>0</v>
      </c>
      <c r="F18" s="2">
        <v>0</v>
      </c>
      <c r="G18" s="2" t="e">
        <f t="shared" ref="G18" si="9">IF(G10&gt;=445,0,(G17*G10))</f>
        <v>#REF!</v>
      </c>
      <c r="H18" s="2" t="e">
        <f t="shared" ref="H18" si="10">IF(H10&gt;=445,0,(H17*H10))</f>
        <v>#REF!</v>
      </c>
      <c r="I18" s="2" t="e">
        <f t="shared" ref="I18" si="11">IF(I10&gt;=445,0,(I17*I10))</f>
        <v>#REF!</v>
      </c>
      <c r="J18" s="2" t="e">
        <f t="shared" ref="J18" si="12">IF(J10&gt;=445,0,(J17*J10))</f>
        <v>#REF!</v>
      </c>
      <c r="K18" s="2">
        <f t="shared" ref="K18" si="13">IF(K10&gt;=445,0,(K17*K10))</f>
        <v>0</v>
      </c>
      <c r="L18" s="2" t="e">
        <f t="shared" ref="L18" si="14">IF(L10&gt;=445,0,(L17*L10))</f>
        <v>#REF!</v>
      </c>
      <c r="M18" s="2">
        <f t="shared" ref="M18" si="15">IF(M10&gt;=445,0,(M17*M10))</f>
        <v>0</v>
      </c>
      <c r="N18" s="2">
        <f t="shared" ref="N18" si="16">IF(N10&gt;=445,0,(N17*N10))</f>
        <v>0</v>
      </c>
      <c r="O18" s="2">
        <f t="shared" ref="O18" si="17">IF(O10&gt;=445,0,(O17*O10))</f>
        <v>0</v>
      </c>
      <c r="P18" s="2">
        <f t="shared" ref="P18" si="18">IF(P10&gt;=445,0,(P17*P10))</f>
        <v>0</v>
      </c>
      <c r="Q18" s="2">
        <f t="shared" ref="Q18:AQ18" si="19">IF(Q10&gt;=445,0,(Q17*Q10))</f>
        <v>0</v>
      </c>
      <c r="R18" s="2">
        <f t="shared" ref="R18" si="20">IF(R10&gt;=445,0,(R17*R10))</f>
        <v>0</v>
      </c>
      <c r="S18" s="2">
        <f t="shared" ref="S18" si="21">IF(S10&gt;=445,0,(S17*S10))</f>
        <v>0</v>
      </c>
      <c r="T18" s="2">
        <f t="shared" si="19"/>
        <v>0</v>
      </c>
      <c r="U18" s="2">
        <f t="shared" si="19"/>
        <v>0</v>
      </c>
      <c r="V18" s="2">
        <f t="shared" si="19"/>
        <v>0</v>
      </c>
      <c r="W18" s="2">
        <f t="shared" si="19"/>
        <v>0</v>
      </c>
      <c r="X18" s="2">
        <f t="shared" si="19"/>
        <v>0</v>
      </c>
      <c r="Y18" s="2">
        <f t="shared" si="19"/>
        <v>0</v>
      </c>
      <c r="Z18" s="2">
        <f t="shared" si="19"/>
        <v>0</v>
      </c>
      <c r="AA18" s="2">
        <f t="shared" si="19"/>
        <v>0</v>
      </c>
      <c r="AB18" s="2">
        <f t="shared" si="19"/>
        <v>0</v>
      </c>
      <c r="AC18" s="2">
        <f t="shared" si="19"/>
        <v>0</v>
      </c>
      <c r="AD18" s="2">
        <f t="shared" si="19"/>
        <v>0</v>
      </c>
      <c r="AE18" s="2">
        <f t="shared" si="19"/>
        <v>0</v>
      </c>
      <c r="AF18" s="2">
        <f t="shared" si="19"/>
        <v>0</v>
      </c>
      <c r="AG18" s="2">
        <f t="shared" si="19"/>
        <v>0</v>
      </c>
      <c r="AH18" s="2">
        <f t="shared" si="19"/>
        <v>0</v>
      </c>
      <c r="AI18" s="2">
        <f t="shared" si="19"/>
        <v>0</v>
      </c>
      <c r="AJ18" s="2">
        <f t="shared" si="19"/>
        <v>0</v>
      </c>
      <c r="AK18" s="2">
        <f t="shared" si="19"/>
        <v>0</v>
      </c>
      <c r="AL18" s="2">
        <f t="shared" si="19"/>
        <v>0</v>
      </c>
      <c r="AM18" s="2">
        <f t="shared" si="19"/>
        <v>0</v>
      </c>
      <c r="AN18" s="2">
        <f t="shared" si="19"/>
        <v>0</v>
      </c>
      <c r="AO18" s="2">
        <f t="shared" si="19"/>
        <v>0</v>
      </c>
      <c r="AP18" s="2">
        <f t="shared" si="19"/>
        <v>0</v>
      </c>
      <c r="AQ18" s="2">
        <f t="shared" si="19"/>
        <v>0</v>
      </c>
    </row>
    <row r="19" spans="1:43" s="316" customFormat="1" ht="13" customHeight="1">
      <c r="A19" s="299" t="s">
        <v>19</v>
      </c>
      <c r="B19" s="53" t="s">
        <v>2</v>
      </c>
      <c r="C19" s="2">
        <v>0</v>
      </c>
      <c r="D19" s="2">
        <v>0</v>
      </c>
      <c r="E19" s="2">
        <v>0</v>
      </c>
      <c r="F19" s="2">
        <v>0</v>
      </c>
      <c r="G19" s="2" t="e">
        <f>IF(G18&lt;G15,0,(G18-G15))</f>
        <v>#REF!</v>
      </c>
      <c r="H19" s="2" t="e">
        <f t="shared" ref="H19:AQ19" si="22">IF(H18&lt;H15,0,(H18-H15))</f>
        <v>#REF!</v>
      </c>
      <c r="I19" s="2" t="e">
        <f t="shared" si="22"/>
        <v>#REF!</v>
      </c>
      <c r="J19" s="2" t="e">
        <f t="shared" si="22"/>
        <v>#REF!</v>
      </c>
      <c r="K19" s="2">
        <f t="shared" si="22"/>
        <v>0</v>
      </c>
      <c r="L19" s="2" t="e">
        <f t="shared" si="22"/>
        <v>#REF!</v>
      </c>
      <c r="M19" s="2">
        <f t="shared" si="22"/>
        <v>0</v>
      </c>
      <c r="N19" s="2">
        <f t="shared" si="22"/>
        <v>0</v>
      </c>
      <c r="O19" s="2">
        <f t="shared" si="22"/>
        <v>0</v>
      </c>
      <c r="P19" s="2" t="e">
        <f t="shared" si="22"/>
        <v>#REF!</v>
      </c>
      <c r="Q19" s="2" t="e">
        <f t="shared" si="22"/>
        <v>#REF!</v>
      </c>
      <c r="R19" s="2" t="e">
        <f t="shared" si="22"/>
        <v>#REF!</v>
      </c>
      <c r="S19" s="2" t="e">
        <f t="shared" si="22"/>
        <v>#REF!</v>
      </c>
      <c r="T19" s="2" t="e">
        <f t="shared" si="22"/>
        <v>#REF!</v>
      </c>
      <c r="U19" s="2" t="e">
        <f t="shared" si="22"/>
        <v>#REF!</v>
      </c>
      <c r="V19" s="2" t="e">
        <f t="shared" si="22"/>
        <v>#REF!</v>
      </c>
      <c r="W19" s="2" t="e">
        <f t="shared" si="22"/>
        <v>#REF!</v>
      </c>
      <c r="X19" s="2" t="e">
        <f t="shared" si="22"/>
        <v>#REF!</v>
      </c>
      <c r="Y19" s="2" t="e">
        <f t="shared" si="22"/>
        <v>#REF!</v>
      </c>
      <c r="Z19" s="2" t="e">
        <f t="shared" si="22"/>
        <v>#REF!</v>
      </c>
      <c r="AA19" s="2" t="e">
        <f t="shared" si="22"/>
        <v>#REF!</v>
      </c>
      <c r="AB19" s="2" t="e">
        <f t="shared" si="22"/>
        <v>#REF!</v>
      </c>
      <c r="AC19" s="2" t="e">
        <f t="shared" si="22"/>
        <v>#REF!</v>
      </c>
      <c r="AD19" s="2" t="e">
        <f t="shared" si="22"/>
        <v>#REF!</v>
      </c>
      <c r="AE19" s="2" t="e">
        <f t="shared" si="22"/>
        <v>#REF!</v>
      </c>
      <c r="AF19" s="2" t="e">
        <f t="shared" si="22"/>
        <v>#REF!</v>
      </c>
      <c r="AG19" s="2">
        <f t="shared" si="22"/>
        <v>0</v>
      </c>
      <c r="AH19" s="2">
        <f t="shared" si="22"/>
        <v>0</v>
      </c>
      <c r="AI19" s="2">
        <f t="shared" si="22"/>
        <v>0</v>
      </c>
      <c r="AJ19" s="2">
        <f t="shared" si="22"/>
        <v>0</v>
      </c>
      <c r="AK19" s="2">
        <f t="shared" si="22"/>
        <v>0</v>
      </c>
      <c r="AL19" s="2">
        <f t="shared" si="22"/>
        <v>0</v>
      </c>
      <c r="AM19" s="2">
        <f t="shared" si="22"/>
        <v>0</v>
      </c>
      <c r="AN19" s="2">
        <f t="shared" si="22"/>
        <v>0</v>
      </c>
      <c r="AO19" s="2">
        <f t="shared" si="22"/>
        <v>0</v>
      </c>
      <c r="AP19" s="2">
        <f t="shared" si="22"/>
        <v>0</v>
      </c>
      <c r="AQ19" s="2">
        <f t="shared" si="22"/>
        <v>0</v>
      </c>
    </row>
    <row r="20" spans="1:43" ht="13" customHeight="1">
      <c r="A20" s="299" t="s">
        <v>20</v>
      </c>
      <c r="B20" s="53" t="s">
        <v>2</v>
      </c>
      <c r="C20" s="57">
        <v>10</v>
      </c>
      <c r="D20" s="57">
        <v>10</v>
      </c>
      <c r="E20" s="57">
        <v>10</v>
      </c>
      <c r="F20" s="57">
        <v>10</v>
      </c>
      <c r="G20" s="57">
        <v>10</v>
      </c>
      <c r="H20" s="57">
        <v>10</v>
      </c>
      <c r="I20" s="57">
        <v>10</v>
      </c>
      <c r="J20" s="57">
        <v>10</v>
      </c>
      <c r="K20" s="57">
        <v>10</v>
      </c>
      <c r="L20" s="57">
        <v>10</v>
      </c>
      <c r="M20" s="57">
        <v>10</v>
      </c>
      <c r="N20" s="57">
        <v>10</v>
      </c>
      <c r="O20" s="57">
        <v>10</v>
      </c>
      <c r="P20" s="57">
        <v>10</v>
      </c>
      <c r="Q20" s="57">
        <v>10</v>
      </c>
      <c r="R20" s="57">
        <v>10</v>
      </c>
      <c r="S20" s="57">
        <v>10</v>
      </c>
      <c r="T20" s="57">
        <v>10</v>
      </c>
      <c r="U20" s="57">
        <v>10</v>
      </c>
      <c r="V20" s="57">
        <v>10</v>
      </c>
      <c r="W20" s="57">
        <v>10</v>
      </c>
      <c r="X20" s="57">
        <v>10</v>
      </c>
      <c r="Y20" s="57">
        <v>10</v>
      </c>
      <c r="Z20" s="57">
        <v>10</v>
      </c>
      <c r="AA20" s="57">
        <v>10</v>
      </c>
      <c r="AB20" s="57">
        <v>10</v>
      </c>
      <c r="AC20" s="57">
        <v>10</v>
      </c>
      <c r="AD20" s="57">
        <v>10</v>
      </c>
      <c r="AE20" s="57">
        <v>10</v>
      </c>
      <c r="AF20" s="57">
        <v>10</v>
      </c>
      <c r="AG20" s="57">
        <v>10</v>
      </c>
      <c r="AH20" s="57">
        <v>10</v>
      </c>
      <c r="AI20" s="57">
        <v>10</v>
      </c>
      <c r="AJ20" s="57">
        <v>10</v>
      </c>
      <c r="AK20" s="57">
        <v>10</v>
      </c>
      <c r="AL20" s="57">
        <v>10</v>
      </c>
      <c r="AM20" s="57">
        <v>10</v>
      </c>
      <c r="AN20" s="57">
        <v>10</v>
      </c>
      <c r="AO20" s="57">
        <v>10</v>
      </c>
      <c r="AP20" s="57">
        <v>10</v>
      </c>
      <c r="AQ20" s="57">
        <v>10</v>
      </c>
    </row>
    <row r="21" spans="1:43" ht="13" customHeight="1">
      <c r="A21" s="637" t="s">
        <v>25</v>
      </c>
      <c r="B21" s="635" t="s">
        <v>2</v>
      </c>
      <c r="C21" s="636" t="e">
        <f t="shared" ref="C21" si="23">C20+C19+C15+C14+C16</f>
        <v>#REF!</v>
      </c>
      <c r="D21" s="636" t="e">
        <f t="shared" ref="D21" si="24">D20+D19+D15+D14+D16</f>
        <v>#REF!</v>
      </c>
      <c r="E21" s="636" t="e">
        <f t="shared" ref="E21" si="25">E20+E19+E15+E14+E16</f>
        <v>#REF!</v>
      </c>
      <c r="F21" s="636" t="e">
        <f t="shared" ref="F21" si="26">F20+F19+F15+F14+F16</f>
        <v>#REF!</v>
      </c>
      <c r="G21" s="636" t="e">
        <f t="shared" ref="G21" si="27">G20+G19+G15+G14+G16</f>
        <v>#REF!</v>
      </c>
      <c r="H21" s="636" t="e">
        <f t="shared" ref="H21" si="28">H20+H19+H15+H14+H16</f>
        <v>#REF!</v>
      </c>
      <c r="I21" s="636" t="e">
        <f t="shared" ref="I21" si="29">I20+I19+I15+I14+I16</f>
        <v>#REF!</v>
      </c>
      <c r="J21" s="636" t="e">
        <f t="shared" ref="J21" si="30">J20+J19+J15+J14+J16</f>
        <v>#REF!</v>
      </c>
      <c r="K21" s="636" t="e">
        <f t="shared" ref="K21" si="31">K20+K19+K15+K14+K16</f>
        <v>#REF!</v>
      </c>
      <c r="L21" s="636" t="e">
        <f t="shared" ref="L21" si="32">L20+L19+L15+L14+L16</f>
        <v>#REF!</v>
      </c>
      <c r="M21" s="636" t="e">
        <f t="shared" ref="M21" si="33">M20+M19+M15+M14+M16</f>
        <v>#REF!</v>
      </c>
      <c r="N21" s="636" t="e">
        <f t="shared" ref="N21" si="34">N20+N19+N15+N14+N16</f>
        <v>#REF!</v>
      </c>
      <c r="O21" s="636" t="e">
        <f t="shared" ref="O21" si="35">O20+O19+O15+O14+O16</f>
        <v>#REF!</v>
      </c>
      <c r="P21" s="636" t="e">
        <f t="shared" ref="P21" si="36">P20+P19+P15+P14+P16</f>
        <v>#REF!</v>
      </c>
      <c r="Q21" s="636" t="e">
        <f t="shared" ref="Q21" si="37">Q20+Q19+Q15+Q14+Q16</f>
        <v>#REF!</v>
      </c>
      <c r="R21" s="636" t="e">
        <f t="shared" ref="R21" si="38">R20+R19+R15+R14+R16</f>
        <v>#REF!</v>
      </c>
      <c r="S21" s="636" t="e">
        <f t="shared" ref="S21" si="39">S20+S19+S15+S14+S16</f>
        <v>#REF!</v>
      </c>
      <c r="T21" s="636" t="e">
        <f t="shared" ref="T21" si="40">T20+T19+T15+T14+T16</f>
        <v>#REF!</v>
      </c>
      <c r="U21" s="636" t="e">
        <f t="shared" ref="U21" si="41">U20+U19+U15+U14+U16</f>
        <v>#REF!</v>
      </c>
      <c r="V21" s="636" t="e">
        <f t="shared" ref="V21" si="42">V20+V19+V15+V14+V16</f>
        <v>#REF!</v>
      </c>
      <c r="W21" s="636" t="e">
        <f t="shared" ref="W21" si="43">W20+W19+W15+W14+W16</f>
        <v>#REF!</v>
      </c>
      <c r="X21" s="636" t="e">
        <f t="shared" ref="X21" si="44">X20+X19+X15+X14+X16</f>
        <v>#REF!</v>
      </c>
      <c r="Y21" s="636" t="e">
        <f t="shared" ref="Y21" si="45">Y20+Y19+Y15+Y14+Y16</f>
        <v>#REF!</v>
      </c>
      <c r="Z21" s="636" t="e">
        <f t="shared" ref="Z21" si="46">Z20+Z19+Z15+Z14+Z16</f>
        <v>#REF!</v>
      </c>
      <c r="AA21" s="636" t="e">
        <f t="shared" ref="AA21" si="47">AA20+AA19+AA15+AA14+AA16</f>
        <v>#REF!</v>
      </c>
      <c r="AB21" s="636" t="e">
        <f t="shared" ref="AB21" si="48">AB20+AB19+AB15+AB14+AB16</f>
        <v>#REF!</v>
      </c>
      <c r="AC21" s="636" t="e">
        <f t="shared" ref="AC21" si="49">AC20+AC19+AC15+AC14+AC16</f>
        <v>#REF!</v>
      </c>
      <c r="AD21" s="636" t="e">
        <f t="shared" ref="AD21" si="50">AD20+AD19+AD15+AD14+AD16</f>
        <v>#REF!</v>
      </c>
      <c r="AE21" s="636" t="e">
        <f t="shared" ref="AE21" si="51">AE20+AE19+AE15+AE14+AE16</f>
        <v>#REF!</v>
      </c>
      <c r="AF21" s="636" t="e">
        <f t="shared" ref="AF21" si="52">AF20+AF19+AF15+AF14+AF16</f>
        <v>#REF!</v>
      </c>
      <c r="AG21" s="636" t="e">
        <f t="shared" ref="AG21" si="53">AG20+AG19+AG15+AG14+AG16</f>
        <v>#REF!</v>
      </c>
      <c r="AH21" s="636" t="e">
        <f t="shared" ref="AH21" si="54">AH20+AH19+AH15+AH14+AH16</f>
        <v>#REF!</v>
      </c>
      <c r="AI21" s="636" t="e">
        <f t="shared" ref="AI21" si="55">AI20+AI19+AI15+AI14+AI16</f>
        <v>#REF!</v>
      </c>
      <c r="AJ21" s="636" t="e">
        <f t="shared" ref="AJ21" si="56">AJ20+AJ19+AJ15+AJ14+AJ16</f>
        <v>#REF!</v>
      </c>
      <c r="AK21" s="636" t="e">
        <f t="shared" ref="AK21" si="57">AK20+AK19+AK15+AK14+AK16</f>
        <v>#REF!</v>
      </c>
      <c r="AL21" s="636" t="e">
        <f t="shared" ref="AL21" si="58">AL20+AL19+AL15+AL14+AL16</f>
        <v>#REF!</v>
      </c>
      <c r="AM21" s="636" t="e">
        <f t="shared" ref="AM21" si="59">AM20+AM19+AM15+AM14+AM16</f>
        <v>#REF!</v>
      </c>
      <c r="AN21" s="636" t="e">
        <f t="shared" ref="AN21" si="60">AN20+AN19+AN15+AN14+AN16</f>
        <v>#REF!</v>
      </c>
      <c r="AO21" s="636" t="e">
        <f t="shared" ref="AO21" si="61">AO20+AO19+AO15+AO14+AO16</f>
        <v>#REF!</v>
      </c>
      <c r="AP21" s="636" t="e">
        <f t="shared" ref="AP21" si="62">AP20+AP19+AP15+AP14+AP16</f>
        <v>#REF!</v>
      </c>
      <c r="AQ21" s="636" t="e">
        <f t="shared" ref="AQ21" si="63">AQ20+AQ19+AQ15+AQ14+AQ16</f>
        <v>#REF!</v>
      </c>
    </row>
    <row r="22" spans="1:43" ht="13" customHeight="1" thickBot="1">
      <c r="A22" s="302" t="s">
        <v>4</v>
      </c>
      <c r="B22" s="303" t="s">
        <v>5</v>
      </c>
      <c r="C22" s="44">
        <f>'Input Sheet (Quarterly)'!FS12</f>
        <v>59.800000000000004</v>
      </c>
      <c r="D22" s="44">
        <f>'Input Sheet (Quarterly)'!FT12</f>
        <v>60.606666666666662</v>
      </c>
      <c r="E22" s="44">
        <f>'Input Sheet (Quarterly)'!FU12</f>
        <v>61.930000000000007</v>
      </c>
      <c r="F22" s="44">
        <f>'Input Sheet (Quarterly)'!FV12</f>
        <v>62.24</v>
      </c>
      <c r="G22" s="44">
        <f>'Input Sheet (Quarterly)'!FW12</f>
        <v>63.47</v>
      </c>
      <c r="H22" s="44">
        <f>'Input Sheet (Quarterly)'!FX12</f>
        <v>64.976666666666659</v>
      </c>
      <c r="I22" s="44">
        <f>'Input Sheet (Quarterly)'!FY12</f>
        <v>65.926666666666662</v>
      </c>
      <c r="J22" s="44">
        <f>'Input Sheet (Quarterly)'!FZ12</f>
        <v>67.50333333333333</v>
      </c>
      <c r="K22" s="44">
        <f>'Input Sheet (Quarterly)'!GA12</f>
        <v>66.893333333333331</v>
      </c>
      <c r="L22" s="44">
        <f>'Input Sheet (Quarterly)'!GB12</f>
        <v>66.963333333333324</v>
      </c>
      <c r="M22" s="44">
        <f>'Input Sheet (Quarterly)'!GC12</f>
        <v>67.426666666666662</v>
      </c>
      <c r="N22" s="44">
        <f>'Input Sheet (Quarterly)'!GD12</f>
        <v>67.026666666666657</v>
      </c>
      <c r="O22" s="44">
        <f>'Input Sheet (Quarterly)'!GE12</f>
        <v>64.456666666666663</v>
      </c>
      <c r="P22" s="44">
        <f>'Input Sheet (Quarterly)'!GF12</f>
        <v>64.290000000000006</v>
      </c>
      <c r="Q22" s="44">
        <f>'Input Sheet (Quarterly)'!GG12</f>
        <v>64.726666666666674</v>
      </c>
      <c r="R22" s="44">
        <f>'Input Sheet (Quarterly)'!GH12</f>
        <v>64.34333333333332</v>
      </c>
      <c r="S22" s="44">
        <f>'Input Sheet (Quarterly)'!GI12</f>
        <v>66.990000000000009</v>
      </c>
      <c r="T22" s="44">
        <f>'Input Sheet (Quarterly)'!GJ12</f>
        <v>70.153333333333336</v>
      </c>
      <c r="U22" s="44">
        <f>'Input Sheet (Quarterly)'!GK12</f>
        <v>72.069999999999993</v>
      </c>
      <c r="V22" s="44">
        <f>'Input Sheet (Quarterly)'!GL12</f>
        <v>70.476666666666674</v>
      </c>
      <c r="W22" s="44">
        <f>'Input Sheet (Quarterly)'!GM12</f>
        <v>69.546666666666667</v>
      </c>
      <c r="X22" s="44">
        <f>'Input Sheet (Quarterly)'!GN12</f>
        <v>70.430000000000007</v>
      </c>
      <c r="Y22" s="44">
        <f>'Input Sheet (Quarterly)'!GO12</f>
        <v>71.226666666666674</v>
      </c>
      <c r="Z22" s="44">
        <f>'Input Sheet (Quarterly)'!GP12</f>
        <v>72.38333333333334</v>
      </c>
      <c r="AA22" s="44">
        <f>'Input Sheet (Quarterly)'!GQ12</f>
        <v>75.876666666666665</v>
      </c>
      <c r="AB22" s="44">
        <f>'Input Sheet (Quarterly)'!GR12</f>
        <v>74.38</v>
      </c>
      <c r="AC22" s="44">
        <f>'Input Sheet (Quarterly)'!GS12</f>
        <v>73.756666666666675</v>
      </c>
      <c r="AD22" s="44">
        <f>'Input Sheet (Quarterly)'!GT12</f>
        <v>72.88666666666667</v>
      </c>
      <c r="AE22" s="44">
        <f>'Input Sheet (Quarterly)'!GU12</f>
        <v>73.766666666666666</v>
      </c>
      <c r="AF22" s="44">
        <f>'Input Sheet (Quarterly)'!GV12</f>
        <v>74.09</v>
      </c>
      <c r="AG22" s="44">
        <f>'Input Sheet (Quarterly)'!GW12</f>
        <v>74.94</v>
      </c>
      <c r="AH22" s="44">
        <f>'Input Sheet (Quarterly)'!GX12</f>
        <v>75.223333333333343</v>
      </c>
      <c r="AI22" s="44">
        <f>'Input Sheet (Quarterly)'!GY12</f>
        <v>77.179999999999993</v>
      </c>
      <c r="AJ22" s="44">
        <f>'Input Sheet (Quarterly)'!GZ12</f>
        <v>79.793333333333337</v>
      </c>
      <c r="AK22" s="44">
        <f>'Input Sheet (Quarterly)'!HA12</f>
        <v>82.219999999999985</v>
      </c>
      <c r="AL22" s="44">
        <f>'Input Sheet (Quarterly)'!HB12</f>
        <v>82.273333333333326</v>
      </c>
      <c r="AM22" s="44">
        <f>'Input Sheet (Quarterly)'!HC12</f>
        <v>82.19</v>
      </c>
      <c r="AN22" s="44">
        <f>'Input Sheet (Quarterly)'!HD12</f>
        <v>82.663333333333341</v>
      </c>
      <c r="AO22" s="44">
        <f>'Input Sheet (Quarterly)'!HE12</f>
        <v>83.27</v>
      </c>
      <c r="AP22" s="44">
        <f>'Input Sheet (Quarterly)'!HF12</f>
        <v>83.026666666666657</v>
      </c>
      <c r="AQ22" s="44">
        <f>'Input Sheet (Quarterly)'!HG12</f>
        <v>83.42</v>
      </c>
    </row>
    <row r="23" spans="1:43" ht="13" customHeight="1">
      <c r="A23" s="319" t="s">
        <v>61</v>
      </c>
      <c r="B23" s="53" t="s">
        <v>6</v>
      </c>
      <c r="C23" s="57" t="e">
        <f>C22*C21</f>
        <v>#REF!</v>
      </c>
      <c r="D23" s="57" t="e">
        <f t="shared" ref="D23:AQ23" si="64">D22*D21</f>
        <v>#REF!</v>
      </c>
      <c r="E23" s="57" t="e">
        <f t="shared" si="64"/>
        <v>#REF!</v>
      </c>
      <c r="F23" s="57" t="e">
        <f t="shared" si="64"/>
        <v>#REF!</v>
      </c>
      <c r="G23" s="57" t="e">
        <f t="shared" si="64"/>
        <v>#REF!</v>
      </c>
      <c r="H23" s="57" t="e">
        <f t="shared" si="64"/>
        <v>#REF!</v>
      </c>
      <c r="I23" s="57" t="e">
        <f t="shared" si="64"/>
        <v>#REF!</v>
      </c>
      <c r="J23" s="57" t="e">
        <f t="shared" si="64"/>
        <v>#REF!</v>
      </c>
      <c r="K23" s="57" t="e">
        <f t="shared" si="64"/>
        <v>#REF!</v>
      </c>
      <c r="L23" s="57" t="e">
        <f t="shared" si="64"/>
        <v>#REF!</v>
      </c>
      <c r="M23" s="57" t="e">
        <f t="shared" si="64"/>
        <v>#REF!</v>
      </c>
      <c r="N23" s="57" t="e">
        <f t="shared" si="64"/>
        <v>#REF!</v>
      </c>
      <c r="O23" s="57" t="e">
        <f t="shared" si="64"/>
        <v>#REF!</v>
      </c>
      <c r="P23" s="57" t="e">
        <f t="shared" si="64"/>
        <v>#REF!</v>
      </c>
      <c r="Q23" s="57" t="e">
        <f t="shared" si="64"/>
        <v>#REF!</v>
      </c>
      <c r="R23" s="57" t="e">
        <f t="shared" si="64"/>
        <v>#REF!</v>
      </c>
      <c r="S23" s="57" t="e">
        <f t="shared" si="64"/>
        <v>#REF!</v>
      </c>
      <c r="T23" s="57" t="e">
        <f t="shared" si="64"/>
        <v>#REF!</v>
      </c>
      <c r="U23" s="57" t="e">
        <f t="shared" si="64"/>
        <v>#REF!</v>
      </c>
      <c r="V23" s="57" t="e">
        <f t="shared" si="64"/>
        <v>#REF!</v>
      </c>
      <c r="W23" s="57" t="e">
        <f t="shared" si="64"/>
        <v>#REF!</v>
      </c>
      <c r="X23" s="57" t="e">
        <f t="shared" si="64"/>
        <v>#REF!</v>
      </c>
      <c r="Y23" s="57" t="e">
        <f t="shared" si="64"/>
        <v>#REF!</v>
      </c>
      <c r="Z23" s="57" t="e">
        <f t="shared" si="64"/>
        <v>#REF!</v>
      </c>
      <c r="AA23" s="57" t="e">
        <f t="shared" si="64"/>
        <v>#REF!</v>
      </c>
      <c r="AB23" s="57" t="e">
        <f t="shared" si="64"/>
        <v>#REF!</v>
      </c>
      <c r="AC23" s="57" t="e">
        <f t="shared" si="64"/>
        <v>#REF!</v>
      </c>
      <c r="AD23" s="57" t="e">
        <f t="shared" si="64"/>
        <v>#REF!</v>
      </c>
      <c r="AE23" s="57" t="e">
        <f t="shared" si="64"/>
        <v>#REF!</v>
      </c>
      <c r="AF23" s="57" t="e">
        <f t="shared" si="64"/>
        <v>#REF!</v>
      </c>
      <c r="AG23" s="57" t="e">
        <f t="shared" si="64"/>
        <v>#REF!</v>
      </c>
      <c r="AH23" s="57" t="e">
        <f t="shared" si="64"/>
        <v>#REF!</v>
      </c>
      <c r="AI23" s="57" t="e">
        <f t="shared" si="64"/>
        <v>#REF!</v>
      </c>
      <c r="AJ23" s="57" t="e">
        <f t="shared" si="64"/>
        <v>#REF!</v>
      </c>
      <c r="AK23" s="57" t="e">
        <f t="shared" si="64"/>
        <v>#REF!</v>
      </c>
      <c r="AL23" s="57" t="e">
        <f t="shared" si="64"/>
        <v>#REF!</v>
      </c>
      <c r="AM23" s="57" t="e">
        <f t="shared" si="64"/>
        <v>#REF!</v>
      </c>
      <c r="AN23" s="57" t="e">
        <f t="shared" si="64"/>
        <v>#REF!</v>
      </c>
      <c r="AO23" s="57" t="e">
        <f t="shared" si="64"/>
        <v>#REF!</v>
      </c>
      <c r="AP23" s="57" t="e">
        <f t="shared" si="64"/>
        <v>#REF!</v>
      </c>
      <c r="AQ23" s="57" t="e">
        <f t="shared" si="64"/>
        <v>#REF!</v>
      </c>
    </row>
    <row r="24" spans="1:43" ht="13" customHeight="1">
      <c r="A24" s="320" t="s">
        <v>21</v>
      </c>
      <c r="B24" s="53" t="s">
        <v>6</v>
      </c>
      <c r="C24" s="57">
        <v>500</v>
      </c>
      <c r="D24" s="57">
        <v>500</v>
      </c>
      <c r="E24" s="57">
        <v>500</v>
      </c>
      <c r="F24" s="57">
        <v>500</v>
      </c>
      <c r="G24" s="57">
        <v>500</v>
      </c>
      <c r="H24" s="57">
        <v>500</v>
      </c>
      <c r="I24" s="57">
        <v>500</v>
      </c>
      <c r="J24" s="57">
        <v>500</v>
      </c>
      <c r="K24" s="57">
        <v>500</v>
      </c>
      <c r="L24" s="57">
        <v>500</v>
      </c>
      <c r="M24" s="57">
        <v>500</v>
      </c>
      <c r="N24" s="57">
        <v>500</v>
      </c>
      <c r="O24" s="57">
        <v>500</v>
      </c>
      <c r="P24" s="57">
        <v>500</v>
      </c>
      <c r="Q24" s="57">
        <v>500</v>
      </c>
      <c r="R24" s="57">
        <v>500</v>
      </c>
      <c r="S24" s="57">
        <v>500</v>
      </c>
      <c r="T24" s="57">
        <v>500</v>
      </c>
      <c r="U24" s="57">
        <v>500</v>
      </c>
      <c r="V24" s="57">
        <v>500</v>
      </c>
      <c r="W24" s="57">
        <v>500</v>
      </c>
      <c r="X24" s="57">
        <v>500</v>
      </c>
      <c r="Y24" s="57">
        <v>500</v>
      </c>
      <c r="Z24" s="57">
        <v>500</v>
      </c>
      <c r="AA24" s="57">
        <v>500</v>
      </c>
      <c r="AB24" s="57">
        <v>500</v>
      </c>
      <c r="AC24" s="57">
        <v>500</v>
      </c>
      <c r="AD24" s="57">
        <v>500</v>
      </c>
      <c r="AE24" s="57">
        <v>500</v>
      </c>
      <c r="AF24" s="57">
        <v>500</v>
      </c>
      <c r="AG24" s="57">
        <v>500</v>
      </c>
      <c r="AH24" s="57">
        <v>500</v>
      </c>
      <c r="AI24" s="57">
        <v>500</v>
      </c>
      <c r="AJ24" s="57">
        <v>500</v>
      </c>
      <c r="AK24" s="57">
        <v>500</v>
      </c>
      <c r="AL24" s="57">
        <v>500</v>
      </c>
      <c r="AM24" s="57">
        <v>500</v>
      </c>
      <c r="AN24" s="57">
        <v>500</v>
      </c>
      <c r="AO24" s="57">
        <v>500</v>
      </c>
      <c r="AP24" s="57">
        <v>500</v>
      </c>
      <c r="AQ24" s="57">
        <v>500</v>
      </c>
    </row>
    <row r="25" spans="1:43" ht="13" customHeight="1" thickBot="1">
      <c r="A25" s="634" t="s">
        <v>216</v>
      </c>
      <c r="B25" s="648" t="s">
        <v>6</v>
      </c>
      <c r="C25" s="649" t="e">
        <f>C23+C24</f>
        <v>#REF!</v>
      </c>
      <c r="D25" s="649" t="e">
        <f t="shared" ref="D25:AQ25" si="65">D23+D24</f>
        <v>#REF!</v>
      </c>
      <c r="E25" s="649" t="e">
        <f t="shared" si="65"/>
        <v>#REF!</v>
      </c>
      <c r="F25" s="649" t="e">
        <f t="shared" si="65"/>
        <v>#REF!</v>
      </c>
      <c r="G25" s="649" t="e">
        <f t="shared" si="65"/>
        <v>#REF!</v>
      </c>
      <c r="H25" s="649" t="e">
        <f t="shared" si="65"/>
        <v>#REF!</v>
      </c>
      <c r="I25" s="649" t="e">
        <f t="shared" si="65"/>
        <v>#REF!</v>
      </c>
      <c r="J25" s="649" t="e">
        <f t="shared" si="65"/>
        <v>#REF!</v>
      </c>
      <c r="K25" s="649" t="e">
        <f t="shared" si="65"/>
        <v>#REF!</v>
      </c>
      <c r="L25" s="649" t="e">
        <f t="shared" si="65"/>
        <v>#REF!</v>
      </c>
      <c r="M25" s="649" t="e">
        <f t="shared" si="65"/>
        <v>#REF!</v>
      </c>
      <c r="N25" s="649" t="e">
        <f t="shared" si="65"/>
        <v>#REF!</v>
      </c>
      <c r="O25" s="649" t="e">
        <f t="shared" si="65"/>
        <v>#REF!</v>
      </c>
      <c r="P25" s="649" t="e">
        <f t="shared" si="65"/>
        <v>#REF!</v>
      </c>
      <c r="Q25" s="649" t="e">
        <f t="shared" si="65"/>
        <v>#REF!</v>
      </c>
      <c r="R25" s="649" t="e">
        <f t="shared" si="65"/>
        <v>#REF!</v>
      </c>
      <c r="S25" s="649" t="e">
        <f t="shared" si="65"/>
        <v>#REF!</v>
      </c>
      <c r="T25" s="649" t="e">
        <f t="shared" si="65"/>
        <v>#REF!</v>
      </c>
      <c r="U25" s="649" t="e">
        <f t="shared" si="65"/>
        <v>#REF!</v>
      </c>
      <c r="V25" s="649" t="e">
        <f t="shared" si="65"/>
        <v>#REF!</v>
      </c>
      <c r="W25" s="649" t="e">
        <f t="shared" si="65"/>
        <v>#REF!</v>
      </c>
      <c r="X25" s="649" t="e">
        <f t="shared" si="65"/>
        <v>#REF!</v>
      </c>
      <c r="Y25" s="649" t="e">
        <f t="shared" si="65"/>
        <v>#REF!</v>
      </c>
      <c r="Z25" s="649" t="e">
        <f t="shared" si="65"/>
        <v>#REF!</v>
      </c>
      <c r="AA25" s="649" t="e">
        <f t="shared" si="65"/>
        <v>#REF!</v>
      </c>
      <c r="AB25" s="649" t="e">
        <f t="shared" si="65"/>
        <v>#REF!</v>
      </c>
      <c r="AC25" s="649" t="e">
        <f t="shared" si="65"/>
        <v>#REF!</v>
      </c>
      <c r="AD25" s="649" t="e">
        <f t="shared" si="65"/>
        <v>#REF!</v>
      </c>
      <c r="AE25" s="649" t="e">
        <f t="shared" si="65"/>
        <v>#REF!</v>
      </c>
      <c r="AF25" s="649" t="e">
        <f t="shared" si="65"/>
        <v>#REF!</v>
      </c>
      <c r="AG25" s="649" t="e">
        <f t="shared" si="65"/>
        <v>#REF!</v>
      </c>
      <c r="AH25" s="649" t="e">
        <f t="shared" si="65"/>
        <v>#REF!</v>
      </c>
      <c r="AI25" s="649" t="e">
        <f t="shared" si="65"/>
        <v>#REF!</v>
      </c>
      <c r="AJ25" s="649" t="e">
        <f t="shared" si="65"/>
        <v>#REF!</v>
      </c>
      <c r="AK25" s="649" t="e">
        <f t="shared" si="65"/>
        <v>#REF!</v>
      </c>
      <c r="AL25" s="649" t="e">
        <f t="shared" si="65"/>
        <v>#REF!</v>
      </c>
      <c r="AM25" s="649" t="e">
        <f t="shared" si="65"/>
        <v>#REF!</v>
      </c>
      <c r="AN25" s="649" t="e">
        <f t="shared" si="65"/>
        <v>#REF!</v>
      </c>
      <c r="AO25" s="649" t="e">
        <f t="shared" si="65"/>
        <v>#REF!</v>
      </c>
      <c r="AP25" s="649" t="e">
        <f t="shared" si="65"/>
        <v>#REF!</v>
      </c>
      <c r="AQ25" s="649" t="e">
        <f t="shared" si="65"/>
        <v>#REF!</v>
      </c>
    </row>
    <row r="26" spans="1:43">
      <c r="A26" s="3"/>
      <c r="B26" s="42"/>
    </row>
    <row r="27" spans="1:43">
      <c r="A27" s="3"/>
      <c r="B27" s="42"/>
    </row>
    <row r="28" spans="1:43">
      <c r="A28" s="3"/>
      <c r="B28" s="42"/>
    </row>
    <row r="29" spans="1:43">
      <c r="A29" s="3"/>
      <c r="B29" s="42"/>
    </row>
    <row r="30" spans="1:43">
      <c r="A30" s="3"/>
      <c r="B30" s="42"/>
    </row>
    <row r="31" spans="1:43">
      <c r="A31" s="3"/>
      <c r="B31" s="42"/>
    </row>
  </sheetData>
  <pageMargins left="0.7" right="0.7" top="0.75" bottom="0.75" header="0.3" footer="0.3"/>
  <ignoredErrors>
    <ignoredError sqref="C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8"/>
  <sheetViews>
    <sheetView workbookViewId="0">
      <selection activeCell="C12" sqref="C12"/>
    </sheetView>
  </sheetViews>
  <sheetFormatPr defaultRowHeight="14.5"/>
  <cols>
    <col min="1" max="1" width="10.81640625" bestFit="1" customWidth="1"/>
    <col min="2" max="2" width="10.81640625" customWidth="1"/>
    <col min="3" max="3" width="18.26953125" customWidth="1"/>
    <col min="4" max="4" width="32.26953125" customWidth="1"/>
    <col min="5" max="5" width="18.36328125" bestFit="1" customWidth="1"/>
    <col min="6" max="6" width="19.453125" customWidth="1"/>
    <col min="7" max="7" width="35.1796875" bestFit="1" customWidth="1"/>
    <col min="8" max="8" width="22.453125" customWidth="1"/>
    <col min="9" max="9" width="37.81640625" customWidth="1"/>
  </cols>
  <sheetData>
    <row r="1" spans="1:9">
      <c r="B1" s="59"/>
      <c r="C1" s="59" t="s">
        <v>29</v>
      </c>
      <c r="D1" s="59" t="s">
        <v>30</v>
      </c>
      <c r="E1" s="59" t="s">
        <v>31</v>
      </c>
      <c r="F1" s="59" t="s">
        <v>38</v>
      </c>
      <c r="G1" s="59" t="s">
        <v>32</v>
      </c>
      <c r="H1" t="s">
        <v>33</v>
      </c>
      <c r="I1" t="s">
        <v>57</v>
      </c>
    </row>
    <row r="2" spans="1:9">
      <c r="B2" s="659" t="s">
        <v>40</v>
      </c>
      <c r="C2" s="62">
        <v>42405</v>
      </c>
      <c r="D2" s="59" t="s">
        <v>41</v>
      </c>
      <c r="E2" s="59" t="s">
        <v>42</v>
      </c>
      <c r="F2" s="59" t="s">
        <v>43</v>
      </c>
      <c r="G2" s="59" t="s">
        <v>49</v>
      </c>
      <c r="H2" t="s">
        <v>44</v>
      </c>
    </row>
    <row r="3" spans="1:9">
      <c r="B3" s="659"/>
      <c r="C3" s="62">
        <v>42586</v>
      </c>
      <c r="D3" s="59" t="s">
        <v>45</v>
      </c>
      <c r="E3" s="59" t="s">
        <v>47</v>
      </c>
      <c r="F3" s="59"/>
      <c r="G3" s="59"/>
      <c r="H3" t="s">
        <v>46</v>
      </c>
    </row>
    <row r="4" spans="1:9">
      <c r="B4" s="659"/>
      <c r="C4" s="62">
        <v>42647</v>
      </c>
      <c r="D4" s="59" t="s">
        <v>48</v>
      </c>
      <c r="E4" s="59" t="s">
        <v>47</v>
      </c>
      <c r="F4" s="59"/>
      <c r="G4" s="59"/>
    </row>
    <row r="5" spans="1:9">
      <c r="B5" s="56"/>
      <c r="C5" s="59"/>
      <c r="D5" s="59"/>
      <c r="E5" s="59"/>
      <c r="F5" s="59"/>
      <c r="G5" s="59"/>
    </row>
    <row r="6" spans="1:9">
      <c r="B6" s="659" t="s">
        <v>28</v>
      </c>
      <c r="C6" s="62">
        <v>42458</v>
      </c>
      <c r="D6" s="59" t="s">
        <v>34</v>
      </c>
      <c r="E6" s="63">
        <v>0.2</v>
      </c>
      <c r="F6" s="63" t="s">
        <v>39</v>
      </c>
      <c r="G6" s="59" t="s">
        <v>49</v>
      </c>
      <c r="H6" t="s">
        <v>53</v>
      </c>
    </row>
    <row r="7" spans="1:9">
      <c r="B7" s="659"/>
      <c r="C7" s="62">
        <v>42458</v>
      </c>
      <c r="D7" s="59" t="s">
        <v>35</v>
      </c>
      <c r="E7" s="63">
        <v>0.18</v>
      </c>
      <c r="F7" s="63" t="s">
        <v>39</v>
      </c>
      <c r="G7" s="59" t="s">
        <v>49</v>
      </c>
      <c r="H7" t="s">
        <v>53</v>
      </c>
    </row>
    <row r="8" spans="1:9">
      <c r="B8" s="659"/>
      <c r="C8" s="62">
        <v>42458</v>
      </c>
      <c r="D8" s="59" t="s">
        <v>36</v>
      </c>
      <c r="E8" s="63">
        <v>0.15</v>
      </c>
      <c r="F8" s="63" t="s">
        <v>39</v>
      </c>
      <c r="G8" s="59" t="s">
        <v>49</v>
      </c>
      <c r="H8" t="s">
        <v>53</v>
      </c>
    </row>
    <row r="9" spans="1:9">
      <c r="B9" s="659"/>
      <c r="C9" s="62">
        <v>42458</v>
      </c>
      <c r="D9" s="59" t="s">
        <v>37</v>
      </c>
      <c r="E9" s="63">
        <v>0.1</v>
      </c>
      <c r="F9" s="63" t="s">
        <v>39</v>
      </c>
      <c r="G9" s="59" t="s">
        <v>49</v>
      </c>
      <c r="H9" t="s">
        <v>53</v>
      </c>
    </row>
    <row r="10" spans="1:9">
      <c r="B10" s="659"/>
      <c r="C10" s="62">
        <v>42587</v>
      </c>
      <c r="D10" s="660" t="s">
        <v>51</v>
      </c>
      <c r="E10" s="660"/>
      <c r="F10" s="660"/>
      <c r="G10" s="59" t="s">
        <v>50</v>
      </c>
      <c r="H10" t="s">
        <v>53</v>
      </c>
    </row>
    <row r="11" spans="1:9">
      <c r="B11" s="659"/>
      <c r="C11" s="62">
        <v>42697</v>
      </c>
      <c r="D11" s="59"/>
      <c r="E11" s="59"/>
      <c r="F11" s="59"/>
      <c r="G11" s="59"/>
      <c r="H11" t="s">
        <v>52</v>
      </c>
    </row>
    <row r="12" spans="1:9">
      <c r="A12" t="s">
        <v>56</v>
      </c>
      <c r="B12" s="59" t="s">
        <v>54</v>
      </c>
      <c r="C12" s="62">
        <v>42590</v>
      </c>
      <c r="D12" s="59" t="s">
        <v>55</v>
      </c>
      <c r="E12" s="59" t="s">
        <v>59</v>
      </c>
      <c r="F12" s="59"/>
      <c r="G12" s="59" t="s">
        <v>60</v>
      </c>
      <c r="I12" t="s">
        <v>58</v>
      </c>
    </row>
    <row r="13" spans="1:9" ht="29">
      <c r="D13" s="55" t="s">
        <v>74</v>
      </c>
    </row>
    <row r="16" spans="1:9">
      <c r="C16" t="s">
        <v>28</v>
      </c>
      <c r="D16" t="s">
        <v>26</v>
      </c>
      <c r="E16" s="16">
        <f>AVERAGE(E6:E7)</f>
        <v>0.19</v>
      </c>
    </row>
    <row r="17" spans="4:5">
      <c r="D17" t="s">
        <v>27</v>
      </c>
      <c r="E17" s="16">
        <f>AVERAGE(E7:E8)</f>
        <v>0.16499999999999998</v>
      </c>
    </row>
    <row r="18" spans="4:5">
      <c r="D18" t="s">
        <v>78</v>
      </c>
      <c r="E18" s="16">
        <f>AVERAGE(E8:E9)</f>
        <v>0.125</v>
      </c>
    </row>
  </sheetData>
  <mergeCells count="3">
    <mergeCell ref="B2:B4"/>
    <mergeCell ref="D10:F10"/>
    <mergeCell ref="B6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81FB-C7D9-4E5A-AC4D-07EA7210C881}">
  <dimension ref="A1:L33"/>
  <sheetViews>
    <sheetView showGridLines="0" zoomScale="80" zoomScaleNormal="80" workbookViewId="0">
      <selection activeCell="F14" sqref="F14"/>
    </sheetView>
  </sheetViews>
  <sheetFormatPr defaultColWidth="41.26953125" defaultRowHeight="12.5"/>
  <cols>
    <col min="1" max="1" width="36.81640625" style="4" bestFit="1" customWidth="1"/>
    <col min="2" max="2" width="5.6328125" style="3" bestFit="1" customWidth="1"/>
    <col min="3" max="9" width="6.54296875" style="3" bestFit="1" customWidth="1"/>
    <col min="10" max="10" width="6.54296875" style="3" customWidth="1"/>
    <col min="11" max="12" width="6.54296875" style="3" bestFit="1" customWidth="1"/>
    <col min="13" max="16384" width="41.26953125" style="3"/>
  </cols>
  <sheetData>
    <row r="1" spans="1:12" s="6" customFormat="1" ht="13">
      <c r="A1" s="292" t="s">
        <v>0</v>
      </c>
      <c r="B1" s="293" t="s">
        <v>1</v>
      </c>
      <c r="C1" s="198" t="s">
        <v>24</v>
      </c>
      <c r="D1" s="198" t="s">
        <v>72</v>
      </c>
      <c r="E1" s="294" t="s">
        <v>26</v>
      </c>
      <c r="F1" s="295" t="s">
        <v>27</v>
      </c>
      <c r="G1" s="295" t="s">
        <v>78</v>
      </c>
      <c r="H1" s="295" t="s">
        <v>86</v>
      </c>
      <c r="I1" s="295" t="s">
        <v>135</v>
      </c>
      <c r="J1" s="295" t="s">
        <v>138</v>
      </c>
      <c r="K1" s="296" t="s">
        <v>139</v>
      </c>
      <c r="L1" s="296" t="s">
        <v>140</v>
      </c>
    </row>
    <row r="2" spans="1:12" s="300" customFormat="1" ht="13" customHeight="1">
      <c r="A2" s="299" t="s">
        <v>79</v>
      </c>
      <c r="B2" s="53" t="s">
        <v>2</v>
      </c>
      <c r="C2" s="327">
        <f>'Input Sheet (Annual)'!FS2</f>
        <v>82.627784968734971</v>
      </c>
      <c r="D2" s="327">
        <f>'Input Sheet (Annual)'!FT2</f>
        <v>51.990336021505385</v>
      </c>
      <c r="E2" s="327">
        <f>'Input Sheet (Annual)'!FU2</f>
        <v>67.606658986175105</v>
      </c>
      <c r="F2" s="327">
        <f>'Input Sheet (Annual)'!FV2</f>
        <v>68.365127070201453</v>
      </c>
      <c r="G2" s="327">
        <f>'Input Sheet (Annual)'!FW2</f>
        <v>71.589631336405532</v>
      </c>
      <c r="H2" s="327">
        <f>'Input Sheet (Annual)'!FX2</f>
        <v>94.824820956762565</v>
      </c>
      <c r="I2" s="327">
        <f>'Input Sheet (Annual)'!FY2</f>
        <v>127.482959692029</v>
      </c>
      <c r="J2" s="327">
        <f>'Input Sheet (Annual)'!FZ2</f>
        <v>153.57919834187604</v>
      </c>
      <c r="K2" s="327">
        <f>'Input Sheet (Annual)'!GA2</f>
        <v>116.30000137241984</v>
      </c>
      <c r="L2" s="327">
        <f>'Input Sheet (Annual)'!GB2</f>
        <v>119.29501589943237</v>
      </c>
    </row>
    <row r="3" spans="1:12" s="300" customFormat="1" ht="13" customHeight="1">
      <c r="A3" s="299" t="s">
        <v>215</v>
      </c>
      <c r="B3" s="53" t="s">
        <v>2</v>
      </c>
      <c r="C3" s="327">
        <f>'Input Sheet (Annual)'!FS3</f>
        <v>112.61916666666666</v>
      </c>
      <c r="D3" s="327">
        <f>'Input Sheet (Annual)'!FT3</f>
        <v>82.59688295637126</v>
      </c>
      <c r="E3" s="327">
        <f>'Input Sheet (Annual)'!FU3</f>
        <v>164.20420250896055</v>
      </c>
      <c r="F3" s="327">
        <f>'Input Sheet (Annual)'!FV3</f>
        <v>203.55166107352355</v>
      </c>
      <c r="G3" s="327">
        <f>'Input Sheet (Annual)'!FW3</f>
        <v>201.52013676690692</v>
      </c>
      <c r="H3" s="327">
        <f>'Input Sheet (Annual)'!FX3</f>
        <v>164.76669183191362</v>
      </c>
      <c r="I3" s="327">
        <f>'Input Sheet (Annual)'!FY3</f>
        <v>117.21769654496916</v>
      </c>
      <c r="J3" s="327">
        <f>'Input Sheet (Annual)'!FZ3</f>
        <v>312.39605072463763</v>
      </c>
      <c r="K3" s="327">
        <f>'Input Sheet (Annual)'!GA3</f>
        <v>330.21586003670245</v>
      </c>
      <c r="L3" s="327">
        <f>'Input Sheet (Annual)'!GB3</f>
        <v>287.25433223828674</v>
      </c>
    </row>
    <row r="4" spans="1:12" s="300" customFormat="1" ht="13" customHeight="1">
      <c r="A4" s="299" t="s">
        <v>9</v>
      </c>
      <c r="B4" s="53" t="s">
        <v>2</v>
      </c>
      <c r="C4" s="331">
        <f t="shared" ref="C4:L4" si="0">((1.6*C2)+0.9*C3)</f>
        <v>233.56170594997596</v>
      </c>
      <c r="D4" s="331">
        <f t="shared" si="0"/>
        <v>157.52173229514278</v>
      </c>
      <c r="E4" s="331">
        <f t="shared" si="0"/>
        <v>255.95443663594466</v>
      </c>
      <c r="F4" s="331">
        <f t="shared" si="0"/>
        <v>292.58069827849351</v>
      </c>
      <c r="G4" s="331">
        <f t="shared" si="0"/>
        <v>295.91153322846509</v>
      </c>
      <c r="H4" s="331">
        <f t="shared" si="0"/>
        <v>300.00973617954241</v>
      </c>
      <c r="I4" s="331">
        <f t="shared" si="0"/>
        <v>309.46866239771862</v>
      </c>
      <c r="J4" s="331">
        <f t="shared" si="0"/>
        <v>526.88316299917551</v>
      </c>
      <c r="K4" s="331">
        <f t="shared" si="0"/>
        <v>483.274276228904</v>
      </c>
      <c r="L4" s="331">
        <f t="shared" si="0"/>
        <v>449.40092445354992</v>
      </c>
    </row>
    <row r="5" spans="1:12" s="300" customFormat="1" ht="13" customHeight="1">
      <c r="A5" s="299" t="s">
        <v>11</v>
      </c>
      <c r="B5" s="301" t="s">
        <v>2</v>
      </c>
      <c r="C5" s="335">
        <f>C6-C4-'Input Sheet'!C9</f>
        <v>235.09246071669071</v>
      </c>
      <c r="D5" s="335">
        <f>D6-D4-'Input Sheet'!D9</f>
        <v>142.32944826041279</v>
      </c>
      <c r="E5" s="335">
        <f>E6-E4-'Input Sheet'!E9</f>
        <v>212.93723003072193</v>
      </c>
      <c r="F5" s="335">
        <f>F6-F4-'Input Sheet'!F9</f>
        <v>268.10353175222838</v>
      </c>
      <c r="G5" s="335">
        <f>G6-G4-'Input Sheet'!G9</f>
        <v>249.33939163072597</v>
      </c>
      <c r="H5" s="335">
        <f>H6-H4-'Input Sheet'!H9</f>
        <v>178.30149828491784</v>
      </c>
      <c r="I5" s="335">
        <f>I6-I4-'Input Sheet'!I9</f>
        <v>230.79081827861</v>
      </c>
      <c r="J5" s="335">
        <f>J6-J4-'Input Sheet'!J9</f>
        <v>335.07888344874061</v>
      </c>
      <c r="K5" s="335">
        <f>K6-K4-'Input Sheet'!K9</f>
        <v>159.20759136002891</v>
      </c>
      <c r="L5" s="335">
        <f>L6-L4-'Input Sheet'!L9</f>
        <v>159.11157554645001</v>
      </c>
    </row>
    <row r="6" spans="1:12" s="8" customFormat="1" ht="13" customHeight="1" thickBot="1">
      <c r="A6" s="302" t="s">
        <v>13</v>
      </c>
      <c r="B6" s="303" t="s">
        <v>2</v>
      </c>
      <c r="C6" s="304">
        <f>'Input Sheet (Annual)'!FS11</f>
        <v>504.58333333333331</v>
      </c>
      <c r="D6" s="304">
        <f>'Input Sheet (Annual)'!FT11</f>
        <v>333.76743055555556</v>
      </c>
      <c r="E6" s="304">
        <f>'Input Sheet (Annual)'!FU11</f>
        <v>468.32291666666669</v>
      </c>
      <c r="F6" s="304">
        <f>'Input Sheet (Annual)'!FV11</f>
        <v>556.29583333333335</v>
      </c>
      <c r="G6" s="304">
        <f>'Input Sheet (Annual)'!FW11</f>
        <v>574.73958333333337</v>
      </c>
      <c r="H6" s="304">
        <f>'Input Sheet (Annual)'!FX11</f>
        <v>510.1270833333333</v>
      </c>
      <c r="I6" s="304">
        <f>'Input Sheet (Annual)'!FY11</f>
        <v>568.72500000000002</v>
      </c>
      <c r="J6" s="304">
        <f>'Input Sheet (Annual)'!FZ11</f>
        <v>934.64583333333337</v>
      </c>
      <c r="K6" s="304">
        <f>'Input Sheet (Annual)'!GA11</f>
        <v>694.875</v>
      </c>
      <c r="L6" s="304">
        <f>'Input Sheet (Annual)'!GB11</f>
        <v>606.9708333333333</v>
      </c>
    </row>
    <row r="7" spans="1:12" ht="13" customHeight="1">
      <c r="A7" s="308" t="s">
        <v>213</v>
      </c>
      <c r="B7" s="53" t="s">
        <v>2</v>
      </c>
      <c r="C7" s="57">
        <f>C6*1%</f>
        <v>5.0458333333333334</v>
      </c>
      <c r="D7" s="57">
        <f t="shared" ref="D7:L7" si="1">D6*1%</f>
        <v>3.3376743055555558</v>
      </c>
      <c r="E7" s="57">
        <f t="shared" si="1"/>
        <v>4.683229166666667</v>
      </c>
      <c r="F7" s="57">
        <f t="shared" si="1"/>
        <v>5.5629583333333334</v>
      </c>
      <c r="G7" s="57">
        <f t="shared" si="1"/>
        <v>5.7473958333333339</v>
      </c>
      <c r="H7" s="57">
        <f t="shared" si="1"/>
        <v>5.1012708333333334</v>
      </c>
      <c r="I7" s="57">
        <f t="shared" si="1"/>
        <v>5.6872500000000006</v>
      </c>
      <c r="J7" s="57">
        <f t="shared" si="1"/>
        <v>9.3464583333333344</v>
      </c>
      <c r="K7" s="39">
        <f t="shared" si="1"/>
        <v>6.9487500000000004</v>
      </c>
      <c r="L7" s="39">
        <f t="shared" si="1"/>
        <v>6.0697083333333328</v>
      </c>
    </row>
    <row r="8" spans="1:12" ht="13" customHeight="1">
      <c r="A8" s="309" t="s">
        <v>214</v>
      </c>
      <c r="B8" s="310" t="s">
        <v>2</v>
      </c>
      <c r="C8" s="10">
        <f>C7+C6</f>
        <v>509.62916666666666</v>
      </c>
      <c r="D8" s="10">
        <f t="shared" ref="D8:L8" si="2">D7+D6</f>
        <v>337.1051048611111</v>
      </c>
      <c r="E8" s="10">
        <f t="shared" si="2"/>
        <v>473.00614583333333</v>
      </c>
      <c r="F8" s="10">
        <f t="shared" si="2"/>
        <v>561.85879166666666</v>
      </c>
      <c r="G8" s="10">
        <f t="shared" si="2"/>
        <v>580.48697916666674</v>
      </c>
      <c r="H8" s="10">
        <f t="shared" si="2"/>
        <v>515.22835416666669</v>
      </c>
      <c r="I8" s="10">
        <f t="shared" si="2"/>
        <v>574.41224999999997</v>
      </c>
      <c r="J8" s="10">
        <f t="shared" si="2"/>
        <v>943.99229166666669</v>
      </c>
      <c r="K8" s="311">
        <f t="shared" si="2"/>
        <v>701.82375000000002</v>
      </c>
      <c r="L8" s="311">
        <f t="shared" si="2"/>
        <v>613.04054166666663</v>
      </c>
    </row>
    <row r="9" spans="1:12" ht="13" customHeight="1">
      <c r="A9" s="299" t="s">
        <v>14</v>
      </c>
      <c r="B9" s="53" t="s">
        <v>3</v>
      </c>
      <c r="C9" s="12">
        <v>7.4999999999999997E-2</v>
      </c>
      <c r="D9" s="12">
        <v>0.121</v>
      </c>
      <c r="E9" s="12">
        <v>0.125</v>
      </c>
      <c r="F9" s="12">
        <v>0.125</v>
      </c>
      <c r="G9" s="12">
        <v>0.125</v>
      </c>
      <c r="H9" s="12">
        <v>0.125</v>
      </c>
      <c r="I9" s="12">
        <v>0.11666666666666667</v>
      </c>
      <c r="J9" s="12">
        <v>7.4999999999999997E-2</v>
      </c>
      <c r="K9" s="312">
        <v>7.4999999999999997E-2</v>
      </c>
      <c r="L9" s="312">
        <v>7.4999999999999997E-2</v>
      </c>
    </row>
    <row r="10" spans="1:12" ht="13" customHeight="1">
      <c r="A10" s="299" t="s">
        <v>15</v>
      </c>
      <c r="B10" s="53" t="s">
        <v>2</v>
      </c>
      <c r="C10" s="339">
        <f>C8*C9</f>
        <v>38.222187499999997</v>
      </c>
      <c r="D10" s="339">
        <f t="shared" ref="D10:L10" si="3">D8*D9</f>
        <v>40.789717688194443</v>
      </c>
      <c r="E10" s="339">
        <f t="shared" si="3"/>
        <v>59.125768229166667</v>
      </c>
      <c r="F10" s="339">
        <f t="shared" si="3"/>
        <v>70.232348958333333</v>
      </c>
      <c r="G10" s="339">
        <f t="shared" si="3"/>
        <v>72.560872395833343</v>
      </c>
      <c r="H10" s="339">
        <f t="shared" si="3"/>
        <v>64.403544270833336</v>
      </c>
      <c r="I10" s="339">
        <f t="shared" si="3"/>
        <v>67.014762500000003</v>
      </c>
      <c r="J10" s="339">
        <f t="shared" si="3"/>
        <v>70.799421874999993</v>
      </c>
      <c r="K10" s="340">
        <f t="shared" si="3"/>
        <v>52.636781249999999</v>
      </c>
      <c r="L10" s="340">
        <f t="shared" si="3"/>
        <v>45.978040624999998</v>
      </c>
    </row>
    <row r="11" spans="1:12" ht="13" customHeight="1">
      <c r="A11" s="299" t="s">
        <v>151</v>
      </c>
      <c r="B11" s="53" t="s">
        <v>2</v>
      </c>
      <c r="C11" s="339">
        <f>C10*10%</f>
        <v>3.8222187499999998</v>
      </c>
      <c r="D11" s="339">
        <f t="shared" ref="D11:L11" si="4">D10*10%</f>
        <v>4.0789717688194447</v>
      </c>
      <c r="E11" s="339">
        <f t="shared" si="4"/>
        <v>5.9125768229166669</v>
      </c>
      <c r="F11" s="339">
        <f t="shared" si="4"/>
        <v>7.0232348958333333</v>
      </c>
      <c r="G11" s="339">
        <f t="shared" si="4"/>
        <v>7.2560872395833345</v>
      </c>
      <c r="H11" s="339">
        <f t="shared" si="4"/>
        <v>6.4403544270833342</v>
      </c>
      <c r="I11" s="339">
        <f t="shared" si="4"/>
        <v>6.7014762500000007</v>
      </c>
      <c r="J11" s="339">
        <f t="shared" si="4"/>
        <v>7.0799421874999995</v>
      </c>
      <c r="K11" s="340">
        <f t="shared" si="4"/>
        <v>5.2636781250000002</v>
      </c>
      <c r="L11" s="340">
        <f t="shared" si="4"/>
        <v>4.5978040624999998</v>
      </c>
    </row>
    <row r="12" spans="1:12" ht="13" customHeight="1">
      <c r="A12" s="309" t="s">
        <v>16</v>
      </c>
      <c r="B12" s="310" t="s">
        <v>2</v>
      </c>
      <c r="C12" s="11">
        <f>C8+C10+C11</f>
        <v>551.67357291666667</v>
      </c>
      <c r="D12" s="11">
        <f t="shared" ref="D12:L12" si="5">D8+D10+D11</f>
        <v>381.97379431812499</v>
      </c>
      <c r="E12" s="11">
        <f t="shared" si="5"/>
        <v>538.04449088541662</v>
      </c>
      <c r="F12" s="11">
        <f t="shared" si="5"/>
        <v>639.11437552083328</v>
      </c>
      <c r="G12" s="11">
        <f t="shared" si="5"/>
        <v>660.30393880208339</v>
      </c>
      <c r="H12" s="11">
        <f t="shared" si="5"/>
        <v>586.07225286458333</v>
      </c>
      <c r="I12" s="11">
        <f t="shared" si="5"/>
        <v>648.12848874999997</v>
      </c>
      <c r="J12" s="11">
        <f t="shared" si="5"/>
        <v>1021.8716557291667</v>
      </c>
      <c r="K12" s="313">
        <f t="shared" si="5"/>
        <v>759.72420937499999</v>
      </c>
      <c r="L12" s="313">
        <f t="shared" si="5"/>
        <v>663.61638635416659</v>
      </c>
    </row>
    <row r="13" spans="1:12" ht="13" customHeight="1">
      <c r="A13" s="299" t="s">
        <v>77</v>
      </c>
      <c r="B13" s="53" t="s">
        <v>2</v>
      </c>
      <c r="C13" s="58">
        <v>0</v>
      </c>
      <c r="D13" s="58">
        <v>0</v>
      </c>
      <c r="E13" s="2">
        <f>IF((489-E12)&lt;=0,0,((489-E12)))/2</f>
        <v>0</v>
      </c>
      <c r="F13" s="2">
        <f t="shared" ref="F13:J13" si="6">IF((489-F12)&lt;=0,0,((489-F12)))/2</f>
        <v>0</v>
      </c>
      <c r="G13" s="2">
        <f t="shared" si="6"/>
        <v>0</v>
      </c>
      <c r="H13" s="2">
        <f t="shared" si="6"/>
        <v>0</v>
      </c>
      <c r="I13" s="2">
        <f t="shared" si="6"/>
        <v>0</v>
      </c>
      <c r="J13" s="2">
        <f t="shared" si="6"/>
        <v>0</v>
      </c>
      <c r="K13" s="314">
        <v>0</v>
      </c>
      <c r="L13" s="314">
        <v>0</v>
      </c>
    </row>
    <row r="14" spans="1:12" s="316" customFormat="1" ht="13" customHeight="1">
      <c r="A14" s="299" t="s">
        <v>17</v>
      </c>
      <c r="B14" s="53" t="s">
        <v>3</v>
      </c>
      <c r="C14" s="58">
        <v>0</v>
      </c>
      <c r="D14" s="1">
        <v>0.1</v>
      </c>
      <c r="E14" s="1">
        <v>0.185</v>
      </c>
      <c r="F14" s="1">
        <v>0.125</v>
      </c>
      <c r="G14" s="1">
        <v>0</v>
      </c>
      <c r="H14" s="1">
        <v>0</v>
      </c>
      <c r="I14" s="1">
        <v>0</v>
      </c>
      <c r="J14" s="1">
        <v>0</v>
      </c>
      <c r="K14" s="315">
        <v>0</v>
      </c>
      <c r="L14" s="315">
        <v>0</v>
      </c>
    </row>
    <row r="15" spans="1:12" s="316" customFormat="1" ht="13" customHeight="1">
      <c r="A15" s="299" t="s">
        <v>18</v>
      </c>
      <c r="B15" s="53" t="s">
        <v>2</v>
      </c>
      <c r="C15" s="2">
        <v>0</v>
      </c>
      <c r="D15" s="2">
        <f t="shared" ref="D15:L15" si="7">IF(D8&gt;=445,0,(D14*D8))</f>
        <v>33.710510486111112</v>
      </c>
      <c r="E15" s="2">
        <f t="shared" si="7"/>
        <v>0</v>
      </c>
      <c r="F15" s="2">
        <f t="shared" si="7"/>
        <v>0</v>
      </c>
      <c r="G15" s="2">
        <f t="shared" si="7"/>
        <v>0</v>
      </c>
      <c r="H15" s="2">
        <f t="shared" si="7"/>
        <v>0</v>
      </c>
      <c r="I15" s="2">
        <f t="shared" si="7"/>
        <v>0</v>
      </c>
      <c r="J15" s="2">
        <f t="shared" si="7"/>
        <v>0</v>
      </c>
      <c r="K15" s="314">
        <f t="shared" si="7"/>
        <v>0</v>
      </c>
      <c r="L15" s="314">
        <f t="shared" si="7"/>
        <v>0</v>
      </c>
    </row>
    <row r="16" spans="1:12" s="316" customFormat="1" ht="13" customHeight="1">
      <c r="A16" s="299" t="s">
        <v>19</v>
      </c>
      <c r="B16" s="53" t="s">
        <v>2</v>
      </c>
      <c r="C16" s="2">
        <v>0</v>
      </c>
      <c r="D16" s="2">
        <f>IF(D15&lt;D13,0,(D15-D13))</f>
        <v>33.710510486111112</v>
      </c>
      <c r="E16" s="2">
        <f t="shared" ref="E16:L16" si="8">IF(E15&lt;E13,0,(E15-E13))</f>
        <v>0</v>
      </c>
      <c r="F16" s="2">
        <f t="shared" si="8"/>
        <v>0</v>
      </c>
      <c r="G16" s="2">
        <f t="shared" si="8"/>
        <v>0</v>
      </c>
      <c r="H16" s="2">
        <f t="shared" si="8"/>
        <v>0</v>
      </c>
      <c r="I16" s="2">
        <f t="shared" si="8"/>
        <v>0</v>
      </c>
      <c r="J16" s="2">
        <f t="shared" si="8"/>
        <v>0</v>
      </c>
      <c r="K16" s="314">
        <f t="shared" si="8"/>
        <v>0</v>
      </c>
      <c r="L16" s="314">
        <f t="shared" si="8"/>
        <v>0</v>
      </c>
    </row>
    <row r="17" spans="1:12" ht="13" customHeight="1">
      <c r="A17" s="299" t="s">
        <v>20</v>
      </c>
      <c r="B17" s="53" t="s">
        <v>2</v>
      </c>
      <c r="C17" s="57">
        <v>10</v>
      </c>
      <c r="D17" s="57">
        <v>10</v>
      </c>
      <c r="E17" s="57">
        <v>10</v>
      </c>
      <c r="F17" s="57">
        <v>10</v>
      </c>
      <c r="G17" s="57">
        <v>10</v>
      </c>
      <c r="H17" s="57">
        <v>10</v>
      </c>
      <c r="I17" s="57">
        <v>10</v>
      </c>
      <c r="J17" s="57">
        <v>10</v>
      </c>
      <c r="K17" s="39">
        <v>10</v>
      </c>
      <c r="L17" s="39">
        <v>10</v>
      </c>
    </row>
    <row r="18" spans="1:12" ht="13" customHeight="1">
      <c r="A18" s="309" t="s">
        <v>25</v>
      </c>
      <c r="B18" s="310" t="s">
        <v>2</v>
      </c>
      <c r="C18" s="10">
        <f>C17+C16+C13+C12</f>
        <v>561.67357291666667</v>
      </c>
      <c r="D18" s="10">
        <f t="shared" ref="D18:L18" si="9">D17+D16+D13+D12</f>
        <v>425.68430480423609</v>
      </c>
      <c r="E18" s="10">
        <f t="shared" si="9"/>
        <v>548.04449088541662</v>
      </c>
      <c r="F18" s="10">
        <f t="shared" si="9"/>
        <v>649.11437552083328</v>
      </c>
      <c r="G18" s="10">
        <f t="shared" si="9"/>
        <v>670.30393880208339</v>
      </c>
      <c r="H18" s="10">
        <f t="shared" si="9"/>
        <v>596.07225286458333</v>
      </c>
      <c r="I18" s="10">
        <f t="shared" si="9"/>
        <v>658.12848874999997</v>
      </c>
      <c r="J18" s="10">
        <f t="shared" si="9"/>
        <v>1031.8716557291668</v>
      </c>
      <c r="K18" s="311">
        <f t="shared" si="9"/>
        <v>769.72420937499999</v>
      </c>
      <c r="L18" s="311">
        <f t="shared" si="9"/>
        <v>673.61638635416659</v>
      </c>
    </row>
    <row r="19" spans="1:12" ht="13" customHeight="1" thickBot="1">
      <c r="A19" s="302" t="s">
        <v>4</v>
      </c>
      <c r="B19" s="303" t="s">
        <v>5</v>
      </c>
      <c r="C19" s="44">
        <f>'Input Sheet'!C11</f>
        <v>61.15</v>
      </c>
      <c r="D19" s="44">
        <f>'Input Sheet'!D11</f>
        <v>65.459999999999994</v>
      </c>
      <c r="E19" s="44">
        <f>'Input Sheet'!E11</f>
        <v>67.09</v>
      </c>
      <c r="F19" s="44">
        <f>'Input Sheet'!F11</f>
        <v>64.45</v>
      </c>
      <c r="G19" s="44">
        <f>'Input Sheet'!G11</f>
        <v>69.89</v>
      </c>
      <c r="H19" s="44">
        <f>'Input Sheet'!H11</f>
        <v>70.88</v>
      </c>
      <c r="I19" s="44">
        <f>'Input Sheet'!I11</f>
        <v>74.2</v>
      </c>
      <c r="J19" s="44">
        <f>'Input Sheet'!J11</f>
        <v>74.52</v>
      </c>
      <c r="K19" s="317">
        <f>'Input Sheet'!K11</f>
        <v>80.38</v>
      </c>
      <c r="L19" s="317">
        <f>'Input Sheet'!S11</f>
        <v>82.8125</v>
      </c>
    </row>
    <row r="20" spans="1:12" ht="13" customHeight="1">
      <c r="A20" s="319" t="s">
        <v>61</v>
      </c>
      <c r="B20" s="53" t="s">
        <v>6</v>
      </c>
      <c r="C20" s="57">
        <f>C19*C18</f>
        <v>34346.33898385417</v>
      </c>
      <c r="D20" s="57">
        <f t="shared" ref="D20:L20" si="10">D19*D18</f>
        <v>27865.29459248529</v>
      </c>
      <c r="E20" s="57">
        <f t="shared" si="10"/>
        <v>36768.304893502602</v>
      </c>
      <c r="F20" s="57">
        <f t="shared" si="10"/>
        <v>41835.421502317709</v>
      </c>
      <c r="G20" s="57">
        <f t="shared" si="10"/>
        <v>46847.542282877606</v>
      </c>
      <c r="H20" s="57">
        <f t="shared" si="10"/>
        <v>42249.601283041666</v>
      </c>
      <c r="I20" s="57">
        <f t="shared" si="10"/>
        <v>48833.133865249998</v>
      </c>
      <c r="J20" s="57">
        <f t="shared" si="10"/>
        <v>76895.075784937508</v>
      </c>
      <c r="K20" s="39">
        <f t="shared" si="10"/>
        <v>61870.431949562495</v>
      </c>
      <c r="L20" s="39">
        <f t="shared" si="10"/>
        <v>55783.856994954418</v>
      </c>
    </row>
    <row r="21" spans="1:12" ht="13" customHeight="1">
      <c r="A21" s="320" t="s">
        <v>21</v>
      </c>
      <c r="B21" s="53" t="s">
        <v>6</v>
      </c>
      <c r="C21" s="57">
        <v>500</v>
      </c>
      <c r="D21" s="57">
        <v>500</v>
      </c>
      <c r="E21" s="57">
        <v>500</v>
      </c>
      <c r="F21" s="57">
        <v>500</v>
      </c>
      <c r="G21" s="57">
        <v>500</v>
      </c>
      <c r="H21" s="57">
        <v>500</v>
      </c>
      <c r="I21" s="57">
        <v>500</v>
      </c>
      <c r="J21" s="57">
        <v>500</v>
      </c>
      <c r="K21" s="39">
        <v>500</v>
      </c>
      <c r="L21" s="39">
        <v>500</v>
      </c>
    </row>
    <row r="22" spans="1:12" ht="13" customHeight="1">
      <c r="A22" s="321" t="s">
        <v>216</v>
      </c>
      <c r="B22" s="322" t="s">
        <v>6</v>
      </c>
      <c r="C22" s="17">
        <f>C20+C21</f>
        <v>34846.33898385417</v>
      </c>
      <c r="D22" s="17">
        <f t="shared" ref="D22:L22" si="11">D20+D21</f>
        <v>28365.29459248529</v>
      </c>
      <c r="E22" s="17">
        <f t="shared" si="11"/>
        <v>37268.304893502602</v>
      </c>
      <c r="F22" s="17">
        <f t="shared" si="11"/>
        <v>42335.421502317709</v>
      </c>
      <c r="G22" s="17">
        <f t="shared" si="11"/>
        <v>47347.542282877606</v>
      </c>
      <c r="H22" s="17">
        <f t="shared" si="11"/>
        <v>42749.601283041666</v>
      </c>
      <c r="I22" s="17">
        <f t="shared" si="11"/>
        <v>49333.133865249998</v>
      </c>
      <c r="J22" s="17">
        <f t="shared" si="11"/>
        <v>77395.075784937508</v>
      </c>
      <c r="K22" s="40">
        <f t="shared" si="11"/>
        <v>62370.431949562495</v>
      </c>
      <c r="L22" s="40">
        <f t="shared" si="11"/>
        <v>56283.856994954418</v>
      </c>
    </row>
    <row r="23" spans="1:12" ht="13" customHeight="1">
      <c r="A23" s="320" t="s">
        <v>22</v>
      </c>
      <c r="B23" s="53" t="s">
        <v>6</v>
      </c>
      <c r="C23" s="327">
        <v>2500</v>
      </c>
      <c r="D23" s="327">
        <v>2500</v>
      </c>
      <c r="E23" s="57">
        <v>2700</v>
      </c>
      <c r="F23" s="57">
        <v>2700</v>
      </c>
      <c r="G23" s="57">
        <v>2900</v>
      </c>
      <c r="H23" s="57">
        <v>2900</v>
      </c>
      <c r="I23" s="57">
        <v>2900</v>
      </c>
      <c r="J23" s="57">
        <v>2900</v>
      </c>
      <c r="K23" s="39">
        <v>2900</v>
      </c>
      <c r="L23" s="39">
        <v>3000</v>
      </c>
    </row>
    <row r="24" spans="1:12" ht="13" customHeight="1">
      <c r="A24" s="320" t="s">
        <v>23</v>
      </c>
      <c r="B24" s="53" t="s">
        <v>6</v>
      </c>
      <c r="C24" s="57">
        <f>C22-C23</f>
        <v>32346.33898385417</v>
      </c>
      <c r="D24" s="57">
        <f t="shared" ref="D24:L24" si="12">D22-D23</f>
        <v>25865.29459248529</v>
      </c>
      <c r="E24" s="57">
        <f t="shared" si="12"/>
        <v>34568.304893502602</v>
      </c>
      <c r="F24" s="57">
        <f t="shared" si="12"/>
        <v>39635.421502317709</v>
      </c>
      <c r="G24" s="57">
        <f t="shared" si="12"/>
        <v>44447.542282877606</v>
      </c>
      <c r="H24" s="57">
        <f t="shared" si="12"/>
        <v>39849.601283041666</v>
      </c>
      <c r="I24" s="57">
        <f t="shared" si="12"/>
        <v>46433.133865249998</v>
      </c>
      <c r="J24" s="57">
        <f t="shared" si="12"/>
        <v>74495.075784937508</v>
      </c>
      <c r="K24" s="39">
        <f t="shared" si="12"/>
        <v>59470.431949562495</v>
      </c>
      <c r="L24" s="39">
        <f t="shared" si="12"/>
        <v>53283.856994954418</v>
      </c>
    </row>
    <row r="25" spans="1:12" ht="13" customHeight="1" thickBot="1">
      <c r="A25" s="323" t="s">
        <v>217</v>
      </c>
      <c r="B25" s="324" t="s">
        <v>6</v>
      </c>
      <c r="C25" s="343">
        <v>32196</v>
      </c>
      <c r="D25" s="343">
        <v>24656</v>
      </c>
      <c r="E25" s="325">
        <v>28560</v>
      </c>
      <c r="F25" s="15">
        <v>33787</v>
      </c>
      <c r="G25" s="15">
        <v>39726</v>
      </c>
      <c r="H25" s="15">
        <v>33879</v>
      </c>
      <c r="I25" s="15">
        <v>39625</v>
      </c>
      <c r="J25" s="15">
        <v>60505</v>
      </c>
      <c r="K25" s="326">
        <v>53678</v>
      </c>
      <c r="L25" s="344">
        <v>52333.582285014505</v>
      </c>
    </row>
    <row r="26" spans="1:12">
      <c r="A26" s="3"/>
      <c r="B26" s="42"/>
    </row>
    <row r="27" spans="1:12">
      <c r="A27" s="3"/>
      <c r="B27" s="42"/>
    </row>
    <row r="28" spans="1:12">
      <c r="A28" s="3"/>
      <c r="B28" s="42"/>
    </row>
    <row r="29" spans="1:12">
      <c r="A29" s="3"/>
      <c r="B29" s="42"/>
    </row>
    <row r="30" spans="1:12">
      <c r="A30" s="3"/>
      <c r="B30" s="42"/>
    </row>
    <row r="31" spans="1:12">
      <c r="A31" s="3"/>
      <c r="B31" s="42"/>
    </row>
    <row r="32" spans="1:12">
      <c r="A32" s="3"/>
      <c r="B32" s="42"/>
    </row>
    <row r="33" spans="1:2">
      <c r="A33" s="3"/>
      <c r="B33" s="4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4"/>
  <sheetViews>
    <sheetView zoomScale="80" zoomScaleNormal="80" workbookViewId="0"/>
  </sheetViews>
  <sheetFormatPr defaultColWidth="9.1796875" defaultRowHeight="13"/>
  <cols>
    <col min="1" max="1" width="40.7265625" style="60" bestFit="1" customWidth="1"/>
    <col min="2" max="2" width="4.7265625" style="60" bestFit="1" customWidth="1"/>
    <col min="3" max="7" width="4.26953125" style="72" bestFit="1" customWidth="1"/>
    <col min="8" max="11" width="5.36328125" style="72" bestFit="1" customWidth="1"/>
    <col min="12" max="12" width="6.7265625" style="72" customWidth="1"/>
    <col min="13" max="14" width="6.7265625" style="72" bestFit="1" customWidth="1"/>
    <col min="15" max="15" width="5.453125" style="72" bestFit="1" customWidth="1"/>
    <col min="16" max="17" width="5.54296875" style="72" bestFit="1" customWidth="1"/>
    <col min="18" max="18" width="6.7265625" style="72" bestFit="1" customWidth="1"/>
    <col min="19" max="19" width="5.36328125" style="72" bestFit="1" customWidth="1"/>
    <col min="20" max="23" width="7.1796875" style="72" bestFit="1" customWidth="1"/>
    <col min="24" max="24" width="5.36328125" style="72" bestFit="1" customWidth="1"/>
    <col min="25" max="25" width="17.453125" style="186" bestFit="1" customWidth="1"/>
    <col min="26" max="26" width="9.1796875" style="60"/>
    <col min="27" max="27" width="5.08984375" style="60" bestFit="1" customWidth="1"/>
    <col min="28" max="16384" width="9.1796875" style="60"/>
  </cols>
  <sheetData>
    <row r="1" spans="1:25" s="66" customFormat="1" ht="13.5" thickBot="1">
      <c r="A1" s="163" t="s">
        <v>172</v>
      </c>
      <c r="B1" s="222" t="s">
        <v>1</v>
      </c>
      <c r="C1" s="156" t="s">
        <v>24</v>
      </c>
      <c r="D1" s="157" t="s">
        <v>72</v>
      </c>
      <c r="E1" s="158" t="s">
        <v>26</v>
      </c>
      <c r="F1" s="159" t="s">
        <v>27</v>
      </c>
      <c r="G1" s="159" t="s">
        <v>78</v>
      </c>
      <c r="H1" s="159" t="s">
        <v>86</v>
      </c>
      <c r="I1" s="159" t="s">
        <v>135</v>
      </c>
      <c r="J1" s="159" t="s">
        <v>138</v>
      </c>
      <c r="K1" s="268" t="s">
        <v>139</v>
      </c>
      <c r="L1" s="161" t="s">
        <v>182</v>
      </c>
      <c r="M1" s="159" t="s">
        <v>183</v>
      </c>
      <c r="N1" s="159" t="s">
        <v>184</v>
      </c>
      <c r="O1" s="159">
        <v>45292</v>
      </c>
      <c r="P1" s="159">
        <v>45323</v>
      </c>
      <c r="Q1" s="159">
        <v>45352</v>
      </c>
      <c r="R1" s="159" t="s">
        <v>185</v>
      </c>
      <c r="S1" s="160" t="s">
        <v>140</v>
      </c>
      <c r="T1" s="200" t="s">
        <v>186</v>
      </c>
      <c r="U1" s="102" t="s">
        <v>187</v>
      </c>
      <c r="V1" s="102" t="s">
        <v>188</v>
      </c>
      <c r="W1" s="102" t="s">
        <v>189</v>
      </c>
      <c r="X1" s="136" t="s">
        <v>137</v>
      </c>
      <c r="Y1" s="162" t="s">
        <v>190</v>
      </c>
    </row>
    <row r="2" spans="1:25" s="101" customFormat="1">
      <c r="A2" s="164" t="s">
        <v>75</v>
      </c>
      <c r="B2" s="188" t="s">
        <v>2</v>
      </c>
      <c r="C2" s="224">
        <v>82.627784968734971</v>
      </c>
      <c r="D2" s="225">
        <v>51.990336021505385</v>
      </c>
      <c r="E2" s="225">
        <v>67.606658986175105</v>
      </c>
      <c r="F2" s="225">
        <v>68.365127070201453</v>
      </c>
      <c r="G2" s="225">
        <v>71.589631336405532</v>
      </c>
      <c r="H2" s="225">
        <v>94.824820956762565</v>
      </c>
      <c r="I2" s="225">
        <v>127.482959692029</v>
      </c>
      <c r="J2" s="225">
        <v>153.57919834187604</v>
      </c>
      <c r="K2" s="265">
        <v>116.30000137241984</v>
      </c>
      <c r="L2" s="227">
        <v>111.25990031897929</v>
      </c>
      <c r="M2" s="228">
        <v>114.15081262939957</v>
      </c>
      <c r="N2" s="228">
        <v>128.57950216450217</v>
      </c>
      <c r="O2" s="228">
        <v>135.12954545454545</v>
      </c>
      <c r="P2" s="228">
        <v>125.73055555555558</v>
      </c>
      <c r="Q2" s="228">
        <v>120</v>
      </c>
      <c r="R2" s="225">
        <f>AVERAGE(O2:Q2)</f>
        <v>126.95336700336702</v>
      </c>
      <c r="S2" s="226">
        <f>AVERAGE(L2,M2,N2,R2)</f>
        <v>120.23589552906202</v>
      </c>
      <c r="T2" s="195">
        <v>125</v>
      </c>
      <c r="U2" s="196">
        <v>115</v>
      </c>
      <c r="V2" s="196">
        <v>115</v>
      </c>
      <c r="W2" s="196">
        <v>125</v>
      </c>
      <c r="X2" s="197">
        <f>AVERAGE(T2:W2)</f>
        <v>120</v>
      </c>
      <c r="Y2" s="269" t="s">
        <v>170</v>
      </c>
    </row>
    <row r="3" spans="1:25" s="101" customFormat="1">
      <c r="A3" s="164" t="s">
        <v>8</v>
      </c>
      <c r="B3" s="188" t="s">
        <v>2</v>
      </c>
      <c r="C3" s="129">
        <v>112.61916666666666</v>
      </c>
      <c r="D3" s="69">
        <v>82.59688295637126</v>
      </c>
      <c r="E3" s="69">
        <v>164.20420250896055</v>
      </c>
      <c r="F3" s="69">
        <v>203.55166107352355</v>
      </c>
      <c r="G3" s="69">
        <v>201.52013676690692</v>
      </c>
      <c r="H3" s="69">
        <v>164.76669183191362</v>
      </c>
      <c r="I3" s="69">
        <v>117.21769654496916</v>
      </c>
      <c r="J3" s="69">
        <v>312.39605072463763</v>
      </c>
      <c r="K3" s="266">
        <v>330.21586003670245</v>
      </c>
      <c r="L3" s="182">
        <v>243.69461532619425</v>
      </c>
      <c r="M3" s="154">
        <v>264.24918909592822</v>
      </c>
      <c r="N3" s="154">
        <v>333.48920634920631</v>
      </c>
      <c r="O3" s="154">
        <v>332.09545454545457</v>
      </c>
      <c r="P3" s="154">
        <v>315.59722222222223</v>
      </c>
      <c r="Q3" s="154">
        <v>310</v>
      </c>
      <c r="R3" s="69">
        <f>AVERAGE(O3:Q3)</f>
        <v>319.23089225589229</v>
      </c>
      <c r="S3" s="133">
        <f>AVERAGE(L3,M3,N3,R3)</f>
        <v>290.16597575680527</v>
      </c>
      <c r="T3" s="129">
        <v>290</v>
      </c>
      <c r="U3" s="69">
        <v>280</v>
      </c>
      <c r="V3" s="69">
        <v>265</v>
      </c>
      <c r="W3" s="69">
        <v>285</v>
      </c>
      <c r="X3" s="130">
        <f t="shared" ref="X3:X4" si="0">AVERAGE(T3:W3)</f>
        <v>280</v>
      </c>
      <c r="Y3" s="270" t="s">
        <v>170</v>
      </c>
    </row>
    <row r="4" spans="1:25" s="101" customFormat="1">
      <c r="A4" s="164" t="s">
        <v>147</v>
      </c>
      <c r="B4" s="188" t="s">
        <v>2</v>
      </c>
      <c r="C4" s="193"/>
      <c r="D4" s="67"/>
      <c r="E4" s="67"/>
      <c r="F4" s="67"/>
      <c r="G4" s="67"/>
      <c r="H4" s="175">
        <v>220.05041125541121</v>
      </c>
      <c r="I4" s="175">
        <v>196.88168320862542</v>
      </c>
      <c r="J4" s="69">
        <v>415.01583440375202</v>
      </c>
      <c r="K4" s="266">
        <v>379.80775548802831</v>
      </c>
      <c r="L4" s="182">
        <v>257.09526395534289</v>
      </c>
      <c r="M4" s="154">
        <v>270.07689682539689</v>
      </c>
      <c r="N4" s="154">
        <v>321.48531601731605</v>
      </c>
      <c r="O4" s="154">
        <v>345.64363636363629</v>
      </c>
      <c r="P4" s="154">
        <v>341.18055555555554</v>
      </c>
      <c r="Q4" s="154">
        <f>Q3+25</f>
        <v>335</v>
      </c>
      <c r="R4" s="69">
        <f>AVERAGE(O4:Q4)</f>
        <v>340.60806397306396</v>
      </c>
      <c r="S4" s="133">
        <f>AVERAGE(L4,M4,N4,R4)</f>
        <v>297.31638519277993</v>
      </c>
      <c r="T4" s="177">
        <f>T3+20</f>
        <v>310</v>
      </c>
      <c r="U4" s="175">
        <f>U3+20</f>
        <v>300</v>
      </c>
      <c r="V4" s="175">
        <f>V3+25</f>
        <v>290</v>
      </c>
      <c r="W4" s="175">
        <f>W3+25</f>
        <v>310</v>
      </c>
      <c r="X4" s="130">
        <f t="shared" si="0"/>
        <v>302.5</v>
      </c>
      <c r="Y4" s="270" t="s">
        <v>207</v>
      </c>
    </row>
    <row r="5" spans="1:25" s="101" customFormat="1">
      <c r="A5" s="164" t="s">
        <v>148</v>
      </c>
      <c r="B5" s="188" t="s">
        <v>2</v>
      </c>
      <c r="C5" s="171">
        <f t="shared" ref="C5:K5" si="1">((1.6*C2)+0.9*C3)</f>
        <v>233.56170594997596</v>
      </c>
      <c r="D5" s="70">
        <f t="shared" si="1"/>
        <v>157.52173229514278</v>
      </c>
      <c r="E5" s="70">
        <f t="shared" si="1"/>
        <v>255.95443663594466</v>
      </c>
      <c r="F5" s="70">
        <f t="shared" si="1"/>
        <v>292.58069827849351</v>
      </c>
      <c r="G5" s="70">
        <f t="shared" si="1"/>
        <v>295.91153322846509</v>
      </c>
      <c r="H5" s="70">
        <f t="shared" si="1"/>
        <v>300.00973617954241</v>
      </c>
      <c r="I5" s="70">
        <f t="shared" si="1"/>
        <v>309.46866239771862</v>
      </c>
      <c r="J5" s="70">
        <f t="shared" si="1"/>
        <v>526.88316299917551</v>
      </c>
      <c r="K5" s="173">
        <f t="shared" si="1"/>
        <v>483.274276228904</v>
      </c>
      <c r="L5" s="171">
        <f t="shared" ref="L5:N5" si="2">((1.6*L2)+0.9*L3)</f>
        <v>397.34099430394167</v>
      </c>
      <c r="M5" s="70">
        <f t="shared" si="2"/>
        <v>420.46557039337472</v>
      </c>
      <c r="N5" s="70">
        <f t="shared" si="2"/>
        <v>505.86748917748923</v>
      </c>
      <c r="O5" s="70">
        <f t="shared" ref="O5:X5" si="3">((1.6*O2)+0.9*O3)</f>
        <v>515.09318181818185</v>
      </c>
      <c r="P5" s="70">
        <f t="shared" si="3"/>
        <v>485.20638888888897</v>
      </c>
      <c r="Q5" s="70">
        <f t="shared" si="3"/>
        <v>471</v>
      </c>
      <c r="R5" s="70">
        <f t="shared" si="3"/>
        <v>490.43319023569035</v>
      </c>
      <c r="S5" s="173">
        <f t="shared" si="3"/>
        <v>453.52681102762398</v>
      </c>
      <c r="T5" s="171">
        <f t="shared" si="3"/>
        <v>461</v>
      </c>
      <c r="U5" s="70">
        <f t="shared" si="3"/>
        <v>436</v>
      </c>
      <c r="V5" s="70">
        <f t="shared" si="3"/>
        <v>422.5</v>
      </c>
      <c r="W5" s="70">
        <f t="shared" si="3"/>
        <v>456.5</v>
      </c>
      <c r="X5" s="170">
        <f t="shared" si="3"/>
        <v>444</v>
      </c>
      <c r="Y5" s="271" t="s">
        <v>10</v>
      </c>
    </row>
    <row r="6" spans="1:25" s="101" customFormat="1">
      <c r="A6" s="164" t="s">
        <v>149</v>
      </c>
      <c r="B6" s="188" t="s">
        <v>2</v>
      </c>
      <c r="C6" s="171"/>
      <c r="D6" s="70"/>
      <c r="E6" s="70"/>
      <c r="F6" s="70"/>
      <c r="G6" s="70"/>
      <c r="H6" s="70">
        <f>((1.6*H2)+0.9*H4)</f>
        <v>349.76508366069021</v>
      </c>
      <c r="I6" s="70">
        <f>((1.6*I2)+0.9*I4)</f>
        <v>381.16625039500929</v>
      </c>
      <c r="J6" s="70">
        <f>((1.6*J2)+0.9*J4)</f>
        <v>619.24096831037855</v>
      </c>
      <c r="K6" s="173">
        <f>((1.6*K2)+0.9*K4)</f>
        <v>527.90698213509722</v>
      </c>
      <c r="L6" s="171">
        <f t="shared" ref="L6:N6" si="4">((1.6*L2)+0.9*L4)</f>
        <v>409.40157807017545</v>
      </c>
      <c r="M6" s="70">
        <f t="shared" si="4"/>
        <v>425.71050734989649</v>
      </c>
      <c r="N6" s="70">
        <f t="shared" si="4"/>
        <v>495.063987878788</v>
      </c>
      <c r="O6" s="70">
        <f t="shared" ref="O6:X6" si="5">((1.6*O2)+0.9*O4)</f>
        <v>527.28654545454538</v>
      </c>
      <c r="P6" s="70">
        <f t="shared" si="5"/>
        <v>508.23138888888894</v>
      </c>
      <c r="Q6" s="70">
        <f t="shared" si="5"/>
        <v>493.5</v>
      </c>
      <c r="R6" s="70">
        <f t="shared" si="5"/>
        <v>509.67264478114481</v>
      </c>
      <c r="S6" s="173">
        <f t="shared" si="5"/>
        <v>459.9621795200012</v>
      </c>
      <c r="T6" s="171">
        <f t="shared" si="5"/>
        <v>479</v>
      </c>
      <c r="U6" s="70">
        <f t="shared" si="5"/>
        <v>454</v>
      </c>
      <c r="V6" s="70">
        <f t="shared" si="5"/>
        <v>445</v>
      </c>
      <c r="W6" s="70">
        <f t="shared" si="5"/>
        <v>479</v>
      </c>
      <c r="X6" s="170">
        <f t="shared" si="5"/>
        <v>464.25</v>
      </c>
      <c r="Y6" s="271" t="s">
        <v>10</v>
      </c>
    </row>
    <row r="7" spans="1:25" s="101" customFormat="1">
      <c r="A7" s="165" t="s">
        <v>173</v>
      </c>
      <c r="B7" s="189" t="s">
        <v>2</v>
      </c>
      <c r="C7" s="172">
        <f>C8-C5</f>
        <v>235.09246071669074</v>
      </c>
      <c r="D7" s="155">
        <f t="shared" ref="D7:H7" si="6">D8-D5</f>
        <v>148.14535103819054</v>
      </c>
      <c r="E7" s="155">
        <f t="shared" si="6"/>
        <v>168.28098003072193</v>
      </c>
      <c r="F7" s="155">
        <f t="shared" si="6"/>
        <v>234.09936508556166</v>
      </c>
      <c r="G7" s="155">
        <f t="shared" si="6"/>
        <v>249.5998082973926</v>
      </c>
      <c r="H7" s="155">
        <f t="shared" si="6"/>
        <v>178.30149828491784</v>
      </c>
      <c r="I7" s="219">
        <f t="shared" ref="I7:K7" si="7">I8-I6</f>
        <v>159.09323028131934</v>
      </c>
      <c r="J7" s="219">
        <f t="shared" si="7"/>
        <v>242.72107813753757</v>
      </c>
      <c r="K7" s="267">
        <f t="shared" si="7"/>
        <v>114.57488545383569</v>
      </c>
      <c r="L7" s="217">
        <f t="shared" ref="L7" si="8">L8-L6</f>
        <v>225.59842192982455</v>
      </c>
      <c r="M7" s="219">
        <f t="shared" ref="M7" si="9">M8-M6</f>
        <v>160.95615931677014</v>
      </c>
      <c r="N7" s="219">
        <f t="shared" ref="N7" si="10">N8-N6</f>
        <v>74.936012121212002</v>
      </c>
      <c r="O7" s="219">
        <f>O8-O6</f>
        <v>32.34981818181825</v>
      </c>
      <c r="P7" s="219">
        <f t="shared" ref="P7:S7" si="11">P8-P6</f>
        <v>42.379722222222142</v>
      </c>
      <c r="Q7" s="219">
        <f t="shared" si="11"/>
        <v>56.5</v>
      </c>
      <c r="R7" s="219">
        <f t="shared" si="11"/>
        <v>43.743180134680131</v>
      </c>
      <c r="S7" s="267">
        <f t="shared" si="11"/>
        <v>126.30844337562166</v>
      </c>
      <c r="T7" s="217">
        <v>30</v>
      </c>
      <c r="U7" s="217">
        <v>50</v>
      </c>
      <c r="V7" s="217">
        <v>60</v>
      </c>
      <c r="W7" s="217">
        <v>60</v>
      </c>
      <c r="X7" s="220">
        <f t="shared" ref="X7" si="12">X8-X6</f>
        <v>50</v>
      </c>
      <c r="Y7" s="218" t="s">
        <v>12</v>
      </c>
    </row>
    <row r="8" spans="1:25" s="101" customFormat="1">
      <c r="A8" s="166" t="s">
        <v>76</v>
      </c>
      <c r="B8" s="190" t="s">
        <v>2</v>
      </c>
      <c r="C8" s="177">
        <v>468.6541666666667</v>
      </c>
      <c r="D8" s="175">
        <v>305.66708333333332</v>
      </c>
      <c r="E8" s="175">
        <v>424.23541666666659</v>
      </c>
      <c r="F8" s="175">
        <v>526.68006336405517</v>
      </c>
      <c r="G8" s="175">
        <v>545.51134152585769</v>
      </c>
      <c r="H8" s="69">
        <v>478.31123446446026</v>
      </c>
      <c r="I8" s="69">
        <v>540.25948067632862</v>
      </c>
      <c r="J8" s="69">
        <v>861.96204644791612</v>
      </c>
      <c r="K8" s="266">
        <v>642.48186758893291</v>
      </c>
      <c r="L8" s="182">
        <v>635</v>
      </c>
      <c r="M8" s="154">
        <v>586.66666666666663</v>
      </c>
      <c r="N8" s="154">
        <v>570</v>
      </c>
      <c r="O8" s="154">
        <v>559.63636363636363</v>
      </c>
      <c r="P8" s="154">
        <v>550.61111111111109</v>
      </c>
      <c r="Q8" s="154">
        <v>550</v>
      </c>
      <c r="R8" s="69">
        <f>AVERAGE(O8:Q8)</f>
        <v>553.41582491582494</v>
      </c>
      <c r="S8" s="133">
        <f>AVERAGE(L8,M8,N8,R8)</f>
        <v>586.27062289562286</v>
      </c>
      <c r="T8" s="129">
        <f>T7+T6</f>
        <v>509</v>
      </c>
      <c r="U8" s="69">
        <f t="shared" ref="U8:W8" si="13">U7+U6</f>
        <v>504</v>
      </c>
      <c r="V8" s="69">
        <f t="shared" si="13"/>
        <v>505</v>
      </c>
      <c r="W8" s="69">
        <f t="shared" si="13"/>
        <v>539</v>
      </c>
      <c r="X8" s="130">
        <f t="shared" ref="X8:X10" si="14">AVERAGE(T8:W8)</f>
        <v>514.25</v>
      </c>
      <c r="Y8" s="270" t="s">
        <v>12</v>
      </c>
    </row>
    <row r="9" spans="1:25" s="101" customFormat="1">
      <c r="A9" s="167" t="s">
        <v>133</v>
      </c>
      <c r="B9" s="191" t="s">
        <v>2</v>
      </c>
      <c r="C9" s="180">
        <f>C10-C8</f>
        <v>35.929166666666617</v>
      </c>
      <c r="D9" s="178">
        <f t="shared" ref="D9:S9" si="15">D10-D8</f>
        <v>33.916249999999991</v>
      </c>
      <c r="E9" s="178">
        <f t="shared" si="15"/>
        <v>-0.56874999999990905</v>
      </c>
      <c r="F9" s="178">
        <f t="shared" si="15"/>
        <v>-4.3883966973885435</v>
      </c>
      <c r="G9" s="178">
        <f t="shared" si="15"/>
        <v>29.488658474142312</v>
      </c>
      <c r="H9" s="178">
        <f t="shared" si="15"/>
        <v>31.815848868873047</v>
      </c>
      <c r="I9" s="178">
        <f t="shared" si="15"/>
        <v>28.465519323671401</v>
      </c>
      <c r="J9" s="178">
        <f t="shared" si="15"/>
        <v>72.683786885417248</v>
      </c>
      <c r="K9" s="179">
        <f t="shared" si="15"/>
        <v>52.393132411067086</v>
      </c>
      <c r="L9" s="180">
        <f t="shared" si="15"/>
        <v>-1.5416666666666288</v>
      </c>
      <c r="M9" s="178">
        <f t="shared" si="15"/>
        <v>12.625</v>
      </c>
      <c r="N9" s="178">
        <f t="shared" si="15"/>
        <v>26.383333333333326</v>
      </c>
      <c r="O9" s="178">
        <f t="shared" si="15"/>
        <v>56.613636363636374</v>
      </c>
      <c r="P9" s="178">
        <f t="shared" si="15"/>
        <v>49.388888888888914</v>
      </c>
      <c r="Q9" s="178">
        <f t="shared" si="15"/>
        <v>50</v>
      </c>
      <c r="R9" s="178">
        <f t="shared" si="15"/>
        <v>52.000841750841687</v>
      </c>
      <c r="S9" s="179">
        <f t="shared" si="15"/>
        <v>22.366877104377068</v>
      </c>
      <c r="T9" s="180">
        <v>25</v>
      </c>
      <c r="U9" s="178">
        <v>25</v>
      </c>
      <c r="V9" s="178">
        <v>25</v>
      </c>
      <c r="W9" s="178">
        <v>25</v>
      </c>
      <c r="X9" s="138">
        <f t="shared" ref="X9" si="16">AVERAGE(T9:W9)</f>
        <v>25</v>
      </c>
      <c r="Y9" s="184" t="s">
        <v>10</v>
      </c>
    </row>
    <row r="10" spans="1:25" s="153" customFormat="1">
      <c r="A10" s="166" t="s">
        <v>84</v>
      </c>
      <c r="B10" s="190" t="s">
        <v>2</v>
      </c>
      <c r="C10" s="194">
        <v>504.58333333333331</v>
      </c>
      <c r="D10" s="71">
        <v>339.58333333333331</v>
      </c>
      <c r="E10" s="71">
        <v>423.66666666666669</v>
      </c>
      <c r="F10" s="175">
        <v>522.29166666666663</v>
      </c>
      <c r="G10" s="175">
        <v>575</v>
      </c>
      <c r="H10" s="175">
        <v>510.1270833333333</v>
      </c>
      <c r="I10" s="175">
        <v>568.72500000000002</v>
      </c>
      <c r="J10" s="69">
        <v>934.64583333333337</v>
      </c>
      <c r="K10" s="176">
        <v>694.875</v>
      </c>
      <c r="L10" s="177">
        <v>633.45833333333337</v>
      </c>
      <c r="M10" s="175">
        <v>599.29166666666663</v>
      </c>
      <c r="N10" s="175">
        <v>596.38333333333333</v>
      </c>
      <c r="O10" s="175">
        <v>616.25</v>
      </c>
      <c r="P10" s="175">
        <v>600</v>
      </c>
      <c r="Q10" s="71">
        <v>600</v>
      </c>
      <c r="R10" s="69">
        <f>AVERAGE(O10:Q10)</f>
        <v>605.41666666666663</v>
      </c>
      <c r="S10" s="133">
        <f>AVERAGE(L10,M10,N10,R10)</f>
        <v>608.63749999999993</v>
      </c>
      <c r="T10" s="177">
        <f>T8+T9</f>
        <v>534</v>
      </c>
      <c r="U10" s="175">
        <f t="shared" ref="U10:W10" si="17">U8+U9</f>
        <v>529</v>
      </c>
      <c r="V10" s="175">
        <f t="shared" si="17"/>
        <v>530</v>
      </c>
      <c r="W10" s="175">
        <f t="shared" si="17"/>
        <v>564</v>
      </c>
      <c r="X10" s="130">
        <f t="shared" si="14"/>
        <v>539.25</v>
      </c>
      <c r="Y10" s="183" t="s">
        <v>210</v>
      </c>
    </row>
    <row r="11" spans="1:25" s="153" customFormat="1" ht="13.5" thickBot="1">
      <c r="A11" s="169" t="s">
        <v>4</v>
      </c>
      <c r="B11" s="192" t="s">
        <v>5</v>
      </c>
      <c r="C11" s="131">
        <v>61.15</v>
      </c>
      <c r="D11" s="103">
        <v>65.459999999999994</v>
      </c>
      <c r="E11" s="103">
        <v>67.09</v>
      </c>
      <c r="F11" s="103">
        <v>64.45</v>
      </c>
      <c r="G11" s="103">
        <v>69.89</v>
      </c>
      <c r="H11" s="103">
        <v>70.88</v>
      </c>
      <c r="I11" s="103">
        <v>74.2</v>
      </c>
      <c r="J11" s="103">
        <v>74.52</v>
      </c>
      <c r="K11" s="134">
        <v>80.38</v>
      </c>
      <c r="L11" s="131">
        <v>82.2</v>
      </c>
      <c r="M11" s="103">
        <v>82.66</v>
      </c>
      <c r="N11" s="103">
        <v>83.27</v>
      </c>
      <c r="O11" s="103">
        <v>83.12</v>
      </c>
      <c r="P11" s="103">
        <v>83.12</v>
      </c>
      <c r="Q11" s="103">
        <v>83.12</v>
      </c>
      <c r="R11" s="103">
        <f>AVERAGE(O11:Q11)</f>
        <v>83.12</v>
      </c>
      <c r="S11" s="134">
        <f>AVERAGE(L11,M11,N11,R11)</f>
        <v>82.8125</v>
      </c>
      <c r="T11" s="131">
        <v>83</v>
      </c>
      <c r="U11" s="103">
        <v>82.75</v>
      </c>
      <c r="V11" s="103">
        <v>82.25</v>
      </c>
      <c r="W11" s="103">
        <v>82</v>
      </c>
      <c r="X11" s="181">
        <f>AVERAGE(T11:W11)</f>
        <v>82.5</v>
      </c>
      <c r="Y11" s="272" t="s">
        <v>208</v>
      </c>
    </row>
    <row r="12" spans="1:25" ht="13.5" thickBot="1"/>
    <row r="13" spans="1:25" ht="13.5" thickBot="1">
      <c r="A13" s="163" t="s">
        <v>175</v>
      </c>
      <c r="B13" s="222" t="s">
        <v>1</v>
      </c>
      <c r="C13" s="156" t="s">
        <v>24</v>
      </c>
      <c r="D13" s="157" t="s">
        <v>72</v>
      </c>
      <c r="E13" s="158" t="s">
        <v>26</v>
      </c>
      <c r="F13" s="159" t="s">
        <v>27</v>
      </c>
      <c r="G13" s="159" t="s">
        <v>78</v>
      </c>
      <c r="H13" s="159" t="s">
        <v>86</v>
      </c>
      <c r="I13" s="159" t="s">
        <v>135</v>
      </c>
      <c r="J13" s="159" t="s">
        <v>138</v>
      </c>
      <c r="K13" s="160" t="s">
        <v>139</v>
      </c>
      <c r="L13" s="161" t="s">
        <v>182</v>
      </c>
      <c r="M13" s="159" t="s">
        <v>183</v>
      </c>
      <c r="N13" s="159" t="s">
        <v>184</v>
      </c>
      <c r="O13" s="159">
        <v>45292</v>
      </c>
      <c r="P13" s="159">
        <v>45323</v>
      </c>
      <c r="Q13" s="159">
        <v>45352</v>
      </c>
      <c r="R13" s="159" t="s">
        <v>185</v>
      </c>
      <c r="S13" s="268" t="s">
        <v>140</v>
      </c>
      <c r="T13" s="137" t="s">
        <v>186</v>
      </c>
      <c r="U13" s="102" t="s">
        <v>187</v>
      </c>
      <c r="V13" s="102" t="s">
        <v>188</v>
      </c>
      <c r="W13" s="102" t="s">
        <v>189</v>
      </c>
      <c r="X13" s="136" t="s">
        <v>137</v>
      </c>
      <c r="Y13" s="162" t="s">
        <v>7</v>
      </c>
    </row>
    <row r="14" spans="1:25">
      <c r="A14" s="164" t="s">
        <v>75</v>
      </c>
      <c r="B14" s="188" t="s">
        <v>2</v>
      </c>
      <c r="C14" s="224">
        <f>C2</f>
        <v>82.627784968734971</v>
      </c>
      <c r="D14" s="225">
        <f t="shared" ref="D14:X14" si="18">D2</f>
        <v>51.990336021505385</v>
      </c>
      <c r="E14" s="225">
        <f t="shared" si="18"/>
        <v>67.606658986175105</v>
      </c>
      <c r="F14" s="225">
        <f t="shared" si="18"/>
        <v>68.365127070201453</v>
      </c>
      <c r="G14" s="225">
        <f t="shared" si="18"/>
        <v>71.589631336405532</v>
      </c>
      <c r="H14" s="225">
        <f t="shared" si="18"/>
        <v>94.824820956762565</v>
      </c>
      <c r="I14" s="225">
        <f t="shared" si="18"/>
        <v>127.482959692029</v>
      </c>
      <c r="J14" s="225">
        <f t="shared" si="18"/>
        <v>153.57919834187604</v>
      </c>
      <c r="K14" s="226">
        <f t="shared" si="18"/>
        <v>116.30000137241984</v>
      </c>
      <c r="L14" s="195">
        <f t="shared" si="18"/>
        <v>111.25990031897929</v>
      </c>
      <c r="M14" s="196">
        <f t="shared" si="18"/>
        <v>114.15081262939957</v>
      </c>
      <c r="N14" s="196">
        <f t="shared" si="18"/>
        <v>128.57950216450217</v>
      </c>
      <c r="O14" s="196">
        <f t="shared" si="18"/>
        <v>135.12954545454545</v>
      </c>
      <c r="P14" s="196">
        <f t="shared" si="18"/>
        <v>125.73055555555558</v>
      </c>
      <c r="Q14" s="196">
        <f t="shared" si="18"/>
        <v>120</v>
      </c>
      <c r="R14" s="225">
        <f t="shared" ref="R14:R15" si="19">AVERAGE(O14:Q14)</f>
        <v>126.95336700336702</v>
      </c>
      <c r="S14" s="226">
        <f t="shared" ref="S14:S15" si="20">AVERAGE(L14,M14,N14,R14)</f>
        <v>120.23589552906202</v>
      </c>
      <c r="T14" s="195">
        <f t="shared" si="18"/>
        <v>125</v>
      </c>
      <c r="U14" s="196">
        <f t="shared" si="18"/>
        <v>115</v>
      </c>
      <c r="V14" s="196">
        <f t="shared" si="18"/>
        <v>115</v>
      </c>
      <c r="W14" s="196">
        <f t="shared" si="18"/>
        <v>125</v>
      </c>
      <c r="X14" s="197">
        <f t="shared" si="18"/>
        <v>120</v>
      </c>
      <c r="Y14" s="183" t="s">
        <v>170</v>
      </c>
    </row>
    <row r="15" spans="1:25">
      <c r="A15" s="164" t="s">
        <v>8</v>
      </c>
      <c r="B15" s="188" t="s">
        <v>2</v>
      </c>
      <c r="C15" s="129">
        <f>C3</f>
        <v>112.61916666666666</v>
      </c>
      <c r="D15" s="69">
        <f t="shared" ref="D15:X15" si="21">D3</f>
        <v>82.59688295637126</v>
      </c>
      <c r="E15" s="69">
        <f t="shared" si="21"/>
        <v>164.20420250896055</v>
      </c>
      <c r="F15" s="69">
        <f t="shared" si="21"/>
        <v>203.55166107352355</v>
      </c>
      <c r="G15" s="69">
        <f t="shared" si="21"/>
        <v>201.52013676690692</v>
      </c>
      <c r="H15" s="69">
        <f t="shared" si="21"/>
        <v>164.76669183191362</v>
      </c>
      <c r="I15" s="69">
        <f t="shared" si="21"/>
        <v>117.21769654496916</v>
      </c>
      <c r="J15" s="69">
        <f t="shared" si="21"/>
        <v>312.39605072463763</v>
      </c>
      <c r="K15" s="133">
        <f t="shared" si="21"/>
        <v>330.21586003670245</v>
      </c>
      <c r="L15" s="129">
        <f t="shared" si="21"/>
        <v>243.69461532619425</v>
      </c>
      <c r="M15" s="69">
        <f t="shared" si="21"/>
        <v>264.24918909592822</v>
      </c>
      <c r="N15" s="69">
        <f t="shared" si="21"/>
        <v>333.48920634920631</v>
      </c>
      <c r="O15" s="69">
        <f t="shared" si="21"/>
        <v>332.09545454545457</v>
      </c>
      <c r="P15" s="69">
        <f t="shared" si="21"/>
        <v>315.59722222222223</v>
      </c>
      <c r="Q15" s="69">
        <f t="shared" si="21"/>
        <v>310</v>
      </c>
      <c r="R15" s="225">
        <f t="shared" si="19"/>
        <v>319.23089225589229</v>
      </c>
      <c r="S15" s="226">
        <f t="shared" si="20"/>
        <v>290.16597575680527</v>
      </c>
      <c r="T15" s="129">
        <f t="shared" si="21"/>
        <v>290</v>
      </c>
      <c r="U15" s="69">
        <f t="shared" si="21"/>
        <v>280</v>
      </c>
      <c r="V15" s="69">
        <f t="shared" si="21"/>
        <v>265</v>
      </c>
      <c r="W15" s="69">
        <f t="shared" si="21"/>
        <v>285</v>
      </c>
      <c r="X15" s="130">
        <f t="shared" si="21"/>
        <v>280</v>
      </c>
      <c r="Y15" s="183" t="s">
        <v>170</v>
      </c>
    </row>
    <row r="16" spans="1:25">
      <c r="A16" s="164" t="s">
        <v>148</v>
      </c>
      <c r="B16" s="188" t="s">
        <v>2</v>
      </c>
      <c r="C16" s="171">
        <f t="shared" ref="C16:K16" si="22">((1.6*C14)+0.9*C15)</f>
        <v>233.56170594997596</v>
      </c>
      <c r="D16" s="70">
        <f t="shared" si="22"/>
        <v>157.52173229514278</v>
      </c>
      <c r="E16" s="70">
        <f t="shared" si="22"/>
        <v>255.95443663594466</v>
      </c>
      <c r="F16" s="70">
        <f t="shared" si="22"/>
        <v>292.58069827849351</v>
      </c>
      <c r="G16" s="70">
        <f t="shared" si="22"/>
        <v>295.91153322846509</v>
      </c>
      <c r="H16" s="70">
        <f t="shared" si="22"/>
        <v>300.00973617954241</v>
      </c>
      <c r="I16" s="70">
        <f t="shared" si="22"/>
        <v>309.46866239771862</v>
      </c>
      <c r="J16" s="70">
        <f t="shared" si="22"/>
        <v>526.88316299917551</v>
      </c>
      <c r="K16" s="173">
        <f t="shared" si="22"/>
        <v>483.274276228904</v>
      </c>
      <c r="L16" s="171">
        <f t="shared" ref="L16:X16" si="23">((1.6*L14)+0.9*L15)</f>
        <v>397.34099430394167</v>
      </c>
      <c r="M16" s="70">
        <f t="shared" si="23"/>
        <v>420.46557039337472</v>
      </c>
      <c r="N16" s="70">
        <f t="shared" si="23"/>
        <v>505.86748917748923</v>
      </c>
      <c r="O16" s="70">
        <f t="shared" si="23"/>
        <v>515.09318181818185</v>
      </c>
      <c r="P16" s="70">
        <f t="shared" si="23"/>
        <v>485.20638888888897</v>
      </c>
      <c r="Q16" s="70">
        <f t="shared" si="23"/>
        <v>471</v>
      </c>
      <c r="R16" s="70">
        <f t="shared" si="23"/>
        <v>490.43319023569035</v>
      </c>
      <c r="S16" s="173">
        <f t="shared" si="23"/>
        <v>453.52681102762398</v>
      </c>
      <c r="T16" s="171">
        <f t="shared" si="23"/>
        <v>461</v>
      </c>
      <c r="U16" s="70">
        <f t="shared" si="23"/>
        <v>436</v>
      </c>
      <c r="V16" s="70">
        <f t="shared" si="23"/>
        <v>422.5</v>
      </c>
      <c r="W16" s="70">
        <f t="shared" si="23"/>
        <v>456.5</v>
      </c>
      <c r="X16" s="170">
        <f t="shared" si="23"/>
        <v>444</v>
      </c>
      <c r="Y16" s="183" t="s">
        <v>10</v>
      </c>
    </row>
    <row r="17" spans="1:26">
      <c r="A17" s="165" t="s">
        <v>173</v>
      </c>
      <c r="B17" s="189" t="s">
        <v>2</v>
      </c>
      <c r="C17" s="172">
        <f t="shared" ref="C17:K17" si="24">C18-C16</f>
        <v>288.93829405002407</v>
      </c>
      <c r="D17" s="155">
        <f t="shared" si="24"/>
        <v>181.22826770485722</v>
      </c>
      <c r="E17" s="155">
        <f t="shared" si="24"/>
        <v>211.54556336405534</v>
      </c>
      <c r="F17" s="155">
        <f t="shared" si="24"/>
        <v>284.91930172150649</v>
      </c>
      <c r="G17" s="155">
        <f t="shared" si="24"/>
        <v>313.83846677153491</v>
      </c>
      <c r="H17" s="155">
        <f t="shared" si="24"/>
        <v>207.0735971537909</v>
      </c>
      <c r="I17" s="155">
        <f t="shared" si="24"/>
        <v>252.19800426894801</v>
      </c>
      <c r="J17" s="155">
        <f t="shared" si="24"/>
        <v>426.03350366749112</v>
      </c>
      <c r="K17" s="174">
        <f t="shared" si="24"/>
        <v>224.64239043776263</v>
      </c>
      <c r="L17" s="172">
        <f t="shared" ref="L17:N17" si="25">L18-L16</f>
        <v>237.65900569605833</v>
      </c>
      <c r="M17" s="155">
        <f t="shared" si="25"/>
        <v>166.20109627329191</v>
      </c>
      <c r="N17" s="155">
        <f t="shared" si="25"/>
        <v>64.132510822510767</v>
      </c>
      <c r="O17" s="155">
        <f>O18-O16</f>
        <v>99.906818181818153</v>
      </c>
      <c r="P17" s="155">
        <f>P18-P16</f>
        <v>134.79361111111103</v>
      </c>
      <c r="Q17" s="155">
        <f>Q18-Q16</f>
        <v>139</v>
      </c>
      <c r="R17" s="155">
        <f>R18-R16</f>
        <v>124.56680976430965</v>
      </c>
      <c r="S17" s="174">
        <f>S18-S16</f>
        <v>148.13985563904265</v>
      </c>
      <c r="T17" s="172">
        <v>100</v>
      </c>
      <c r="U17" s="155">
        <v>110</v>
      </c>
      <c r="V17" s="155">
        <v>125</v>
      </c>
      <c r="W17" s="155">
        <v>125</v>
      </c>
      <c r="X17" s="138">
        <f>X18-X16</f>
        <v>115</v>
      </c>
      <c r="Y17" s="184" t="s">
        <v>12</v>
      </c>
    </row>
    <row r="18" spans="1:26">
      <c r="A18" s="166" t="s">
        <v>203</v>
      </c>
      <c r="B18" s="190" t="s">
        <v>2</v>
      </c>
      <c r="C18" s="177">
        <v>522.5</v>
      </c>
      <c r="D18" s="175">
        <v>338.75</v>
      </c>
      <c r="E18" s="175">
        <v>467.5</v>
      </c>
      <c r="F18" s="175">
        <v>577.5</v>
      </c>
      <c r="G18" s="175">
        <v>609.75</v>
      </c>
      <c r="H18" s="69">
        <v>507.08333333333331</v>
      </c>
      <c r="I18" s="69">
        <v>561.66666666666663</v>
      </c>
      <c r="J18" s="69">
        <v>952.91666666666663</v>
      </c>
      <c r="K18" s="266">
        <v>707.91666666666663</v>
      </c>
      <c r="L18" s="182">
        <v>635</v>
      </c>
      <c r="M18" s="154">
        <v>586.66666666666663</v>
      </c>
      <c r="N18" s="154">
        <v>570</v>
      </c>
      <c r="O18" s="154">
        <v>615</v>
      </c>
      <c r="P18" s="154">
        <v>620</v>
      </c>
      <c r="Q18" s="154">
        <v>610</v>
      </c>
      <c r="R18" s="69">
        <f>AVERAGE(O18:Q18)</f>
        <v>615</v>
      </c>
      <c r="S18" s="226">
        <f t="shared" ref="S18:S20" si="26">AVERAGE(L18,M18,N18,R18)</f>
        <v>601.66666666666663</v>
      </c>
      <c r="T18" s="129">
        <f>T16+T17</f>
        <v>561</v>
      </c>
      <c r="U18" s="69">
        <f>U16+U17</f>
        <v>546</v>
      </c>
      <c r="V18" s="69">
        <f>V16+V17</f>
        <v>547.5</v>
      </c>
      <c r="W18" s="69">
        <f>W16+W17</f>
        <v>581.5</v>
      </c>
      <c r="X18" s="130">
        <f>AVERAGE(T18:W18)</f>
        <v>559</v>
      </c>
      <c r="Y18" s="183" t="s">
        <v>209</v>
      </c>
    </row>
    <row r="19" spans="1:26">
      <c r="A19" s="167" t="s">
        <v>133</v>
      </c>
      <c r="B19" s="191" t="s">
        <v>2</v>
      </c>
      <c r="C19" s="180">
        <f>C20-C18</f>
        <v>35.5</v>
      </c>
      <c r="D19" s="178">
        <f t="shared" ref="D19:S19" si="27">D20-D18</f>
        <v>16.666666666666686</v>
      </c>
      <c r="E19" s="178">
        <f t="shared" si="27"/>
        <v>-19.583333333333314</v>
      </c>
      <c r="F19" s="178">
        <f t="shared" si="27"/>
        <v>-18.75</v>
      </c>
      <c r="G19" s="178">
        <f t="shared" si="27"/>
        <v>5.5333333333334167</v>
      </c>
      <c r="H19" s="178">
        <f t="shared" si="27"/>
        <v>6.7125000000000341</v>
      </c>
      <c r="I19" s="178">
        <f t="shared" si="27"/>
        <v>29.233333333333348</v>
      </c>
      <c r="J19" s="178">
        <f t="shared" si="27"/>
        <v>37.708333333333371</v>
      </c>
      <c r="K19" s="179">
        <f t="shared" si="27"/>
        <v>7.0083333333334394</v>
      </c>
      <c r="L19" s="180">
        <f t="shared" si="27"/>
        <v>52.5</v>
      </c>
      <c r="M19" s="178">
        <f t="shared" si="27"/>
        <v>54.333333333333371</v>
      </c>
      <c r="N19" s="178">
        <f t="shared" si="27"/>
        <v>47.777777777777715</v>
      </c>
      <c r="O19" s="178">
        <f t="shared" si="27"/>
        <v>15</v>
      </c>
      <c r="P19" s="178">
        <v>40</v>
      </c>
      <c r="Q19" s="178">
        <v>40</v>
      </c>
      <c r="R19" s="178">
        <f t="shared" si="27"/>
        <v>11.666666666666629</v>
      </c>
      <c r="S19" s="179">
        <f t="shared" si="27"/>
        <v>41.569444444444457</v>
      </c>
      <c r="T19" s="180">
        <v>25</v>
      </c>
      <c r="U19" s="178">
        <v>25</v>
      </c>
      <c r="V19" s="178">
        <v>25</v>
      </c>
      <c r="W19" s="178">
        <v>25</v>
      </c>
      <c r="X19" s="138">
        <f t="shared" ref="X19" si="28">AVERAGE(T19:W19)</f>
        <v>25</v>
      </c>
      <c r="Y19" s="184" t="s">
        <v>12</v>
      </c>
      <c r="Z19" s="60" t="s">
        <v>230</v>
      </c>
    </row>
    <row r="20" spans="1:26">
      <c r="A20" s="166" t="s">
        <v>174</v>
      </c>
      <c r="B20" s="190" t="s">
        <v>2</v>
      </c>
      <c r="C20" s="194">
        <v>558</v>
      </c>
      <c r="D20" s="71">
        <v>355.41666666666669</v>
      </c>
      <c r="E20" s="71">
        <v>447.91666666666669</v>
      </c>
      <c r="F20" s="175">
        <v>558.75</v>
      </c>
      <c r="G20" s="175">
        <v>615.28333333333342</v>
      </c>
      <c r="H20" s="175">
        <v>513.79583333333335</v>
      </c>
      <c r="I20" s="175">
        <v>590.9</v>
      </c>
      <c r="J20" s="69">
        <v>990.625</v>
      </c>
      <c r="K20" s="176">
        <v>714.92500000000007</v>
      </c>
      <c r="L20" s="177">
        <v>687.5</v>
      </c>
      <c r="M20" s="175">
        <v>641</v>
      </c>
      <c r="N20" s="175">
        <v>617.77777777777771</v>
      </c>
      <c r="O20" s="175">
        <v>630</v>
      </c>
      <c r="P20" s="175">
        <v>625</v>
      </c>
      <c r="Q20" s="71">
        <v>625</v>
      </c>
      <c r="R20" s="69">
        <f>AVERAGE(O20:Q20)</f>
        <v>626.66666666666663</v>
      </c>
      <c r="S20" s="226">
        <f t="shared" si="26"/>
        <v>643.23611111111109</v>
      </c>
      <c r="T20" s="177">
        <f>T18+T19</f>
        <v>586</v>
      </c>
      <c r="U20" s="175">
        <f t="shared" ref="U20:W20" si="29">U18+U19</f>
        <v>571</v>
      </c>
      <c r="V20" s="175">
        <f t="shared" si="29"/>
        <v>572.5</v>
      </c>
      <c r="W20" s="175">
        <f t="shared" si="29"/>
        <v>606.5</v>
      </c>
      <c r="X20" s="130">
        <f>AVERAGE(T20:W20)</f>
        <v>584</v>
      </c>
      <c r="Y20" s="183" t="s">
        <v>210</v>
      </c>
    </row>
    <row r="21" spans="1:26" ht="13.5" thickBot="1">
      <c r="A21" s="169" t="s">
        <v>4</v>
      </c>
      <c r="B21" s="192" t="s">
        <v>5</v>
      </c>
      <c r="C21" s="131">
        <f>C11</f>
        <v>61.15</v>
      </c>
      <c r="D21" s="103">
        <f t="shared" ref="D21:X21" si="30">D11</f>
        <v>65.459999999999994</v>
      </c>
      <c r="E21" s="103">
        <f t="shared" si="30"/>
        <v>67.09</v>
      </c>
      <c r="F21" s="103">
        <f t="shared" si="30"/>
        <v>64.45</v>
      </c>
      <c r="G21" s="103">
        <f t="shared" si="30"/>
        <v>69.89</v>
      </c>
      <c r="H21" s="103">
        <f t="shared" si="30"/>
        <v>70.88</v>
      </c>
      <c r="I21" s="103">
        <f t="shared" si="30"/>
        <v>74.2</v>
      </c>
      <c r="J21" s="103">
        <f t="shared" si="30"/>
        <v>74.52</v>
      </c>
      <c r="K21" s="134">
        <f t="shared" si="30"/>
        <v>80.38</v>
      </c>
      <c r="L21" s="131">
        <f t="shared" si="30"/>
        <v>82.2</v>
      </c>
      <c r="M21" s="103">
        <f t="shared" si="30"/>
        <v>82.66</v>
      </c>
      <c r="N21" s="103">
        <f t="shared" si="30"/>
        <v>83.27</v>
      </c>
      <c r="O21" s="103">
        <f t="shared" si="30"/>
        <v>83.12</v>
      </c>
      <c r="P21" s="103">
        <f t="shared" si="30"/>
        <v>83.12</v>
      </c>
      <c r="Q21" s="103">
        <f t="shared" si="30"/>
        <v>83.12</v>
      </c>
      <c r="R21" s="103">
        <f t="shared" si="30"/>
        <v>83.12</v>
      </c>
      <c r="S21" s="134">
        <f t="shared" si="30"/>
        <v>82.8125</v>
      </c>
      <c r="T21" s="131">
        <f t="shared" si="30"/>
        <v>83</v>
      </c>
      <c r="U21" s="103">
        <f t="shared" si="30"/>
        <v>82.75</v>
      </c>
      <c r="V21" s="103">
        <f t="shared" si="30"/>
        <v>82.25</v>
      </c>
      <c r="W21" s="103">
        <f t="shared" si="30"/>
        <v>82</v>
      </c>
      <c r="X21" s="221">
        <f t="shared" si="30"/>
        <v>82.5</v>
      </c>
      <c r="Y21" s="185" t="s">
        <v>171</v>
      </c>
    </row>
    <row r="22" spans="1:26" ht="13.5" thickBot="1"/>
    <row r="23" spans="1:26" ht="13.5" thickBot="1">
      <c r="A23" s="241" t="s">
        <v>176</v>
      </c>
      <c r="B23" s="264" t="s">
        <v>1</v>
      </c>
      <c r="C23" s="223" t="s">
        <v>24</v>
      </c>
      <c r="D23" s="100" t="s">
        <v>72</v>
      </c>
      <c r="E23" s="187" t="s">
        <v>26</v>
      </c>
      <c r="F23" s="102" t="s">
        <v>27</v>
      </c>
      <c r="G23" s="102" t="s">
        <v>78</v>
      </c>
      <c r="H23" s="102" t="s">
        <v>86</v>
      </c>
      <c r="I23" s="102" t="s">
        <v>135</v>
      </c>
      <c r="J23" s="102" t="s">
        <v>138</v>
      </c>
      <c r="K23" s="281" t="s">
        <v>139</v>
      </c>
      <c r="L23" s="137" t="s">
        <v>182</v>
      </c>
      <c r="M23" s="102" t="s">
        <v>183</v>
      </c>
      <c r="N23" s="102" t="s">
        <v>184</v>
      </c>
      <c r="O23" s="102">
        <v>45292</v>
      </c>
      <c r="P23" s="102">
        <v>45323</v>
      </c>
      <c r="Q23" s="102">
        <v>45352</v>
      </c>
      <c r="R23" s="102" t="s">
        <v>185</v>
      </c>
      <c r="S23" s="281" t="s">
        <v>140</v>
      </c>
      <c r="T23" s="291" t="s">
        <v>186</v>
      </c>
      <c r="U23" s="65" t="s">
        <v>187</v>
      </c>
      <c r="V23" s="65" t="s">
        <v>188</v>
      </c>
      <c r="W23" s="65" t="s">
        <v>189</v>
      </c>
      <c r="X23" s="290" t="s">
        <v>137</v>
      </c>
      <c r="Y23" s="287" t="s">
        <v>7</v>
      </c>
    </row>
    <row r="24" spans="1:26">
      <c r="A24" s="199" t="s">
        <v>177</v>
      </c>
      <c r="B24" s="245" t="s">
        <v>6</v>
      </c>
      <c r="C24" s="242"/>
      <c r="D24" s="229"/>
      <c r="E24" s="229"/>
      <c r="F24" s="229"/>
      <c r="G24" s="229"/>
      <c r="H24" s="229">
        <v>2913</v>
      </c>
      <c r="I24" s="229">
        <v>3788</v>
      </c>
      <c r="J24" s="229">
        <v>6800.833333333333</v>
      </c>
      <c r="K24" s="273">
        <v>4355.416666666667</v>
      </c>
      <c r="L24" s="234">
        <v>5481.666666666667</v>
      </c>
      <c r="M24" s="235">
        <v>4617.5</v>
      </c>
      <c r="N24" s="235">
        <v>5060</v>
      </c>
      <c r="O24" s="235">
        <v>5662.5</v>
      </c>
      <c r="P24" s="235">
        <v>5590</v>
      </c>
      <c r="Q24" s="235">
        <v>4875</v>
      </c>
      <c r="R24" s="225">
        <f>AVERAGE(O24:Q24)</f>
        <v>5375.833333333333</v>
      </c>
      <c r="S24" s="233">
        <f>AVERAGE(L24,M24,N24,R24)</f>
        <v>5133.75</v>
      </c>
      <c r="T24" s="231">
        <v>5100</v>
      </c>
      <c r="U24" s="231">
        <v>5000</v>
      </c>
      <c r="V24" s="231">
        <v>4800</v>
      </c>
      <c r="W24" s="231">
        <v>4700</v>
      </c>
      <c r="X24" s="231">
        <f>AVERAGE(T24:W24)</f>
        <v>4900</v>
      </c>
      <c r="Y24" s="442" t="s">
        <v>211</v>
      </c>
    </row>
    <row r="25" spans="1:26">
      <c r="A25" s="255" t="s">
        <v>178</v>
      </c>
      <c r="B25" s="246" t="s">
        <v>2</v>
      </c>
      <c r="C25" s="243"/>
      <c r="D25" s="231"/>
      <c r="E25" s="231"/>
      <c r="F25" s="231"/>
      <c r="G25" s="231"/>
      <c r="H25" s="231">
        <v>178.35892047827903</v>
      </c>
      <c r="I25" s="231">
        <v>129.58698743386245</v>
      </c>
      <c r="J25" s="231">
        <v>335.01271780303034</v>
      </c>
      <c r="K25" s="274">
        <v>351.34381921218886</v>
      </c>
      <c r="L25" s="282">
        <v>260.34285714285716</v>
      </c>
      <c r="M25" s="232">
        <v>276.57285902503298</v>
      </c>
      <c r="N25" s="232">
        <v>349.57380952380953</v>
      </c>
      <c r="O25" s="232">
        <v>347.42</v>
      </c>
      <c r="P25" s="232">
        <v>332</v>
      </c>
      <c r="Q25" s="232">
        <v>299.63157894736844</v>
      </c>
      <c r="R25" s="225">
        <f>AVERAGE(O25:Q25)</f>
        <v>326.35052631578952</v>
      </c>
      <c r="S25" s="233">
        <f>AVERAGE(L25,M25,N25,R25)</f>
        <v>303.21001300187231</v>
      </c>
      <c r="T25" s="232">
        <f t="shared" ref="T25:X25" si="31">T15+20</f>
        <v>310</v>
      </c>
      <c r="U25" s="232">
        <f t="shared" si="31"/>
        <v>300</v>
      </c>
      <c r="V25" s="232">
        <f t="shared" si="31"/>
        <v>285</v>
      </c>
      <c r="W25" s="232">
        <f t="shared" si="31"/>
        <v>305</v>
      </c>
      <c r="X25" s="232">
        <f t="shared" si="31"/>
        <v>300</v>
      </c>
      <c r="Y25" s="183" t="s">
        <v>211</v>
      </c>
      <c r="Z25" s="60" t="s">
        <v>230</v>
      </c>
    </row>
    <row r="26" spans="1:26">
      <c r="A26" s="255" t="s">
        <v>178</v>
      </c>
      <c r="B26" s="246" t="s">
        <v>6</v>
      </c>
      <c r="C26" s="243"/>
      <c r="D26" s="231"/>
      <c r="E26" s="231"/>
      <c r="F26" s="231"/>
      <c r="G26" s="231"/>
      <c r="H26" s="231">
        <f>H25*H30</f>
        <v>12642.080283500418</v>
      </c>
      <c r="I26" s="231">
        <f>I25*I30</f>
        <v>9615.3544675925932</v>
      </c>
      <c r="J26" s="231">
        <f>J25*J30</f>
        <v>24965.14773068182</v>
      </c>
      <c r="K26" s="233">
        <f>K25*K30</f>
        <v>28241.016188275738</v>
      </c>
      <c r="L26" s="230">
        <f t="shared" ref="L26:X26" si="32">L25*L30</f>
        <v>21400.18285714286</v>
      </c>
      <c r="M26" s="231">
        <f t="shared" si="32"/>
        <v>22861.512527009225</v>
      </c>
      <c r="N26" s="231">
        <f t="shared" si="32"/>
        <v>29109.011119047616</v>
      </c>
      <c r="O26" s="231">
        <f t="shared" si="32"/>
        <v>28877.550400000004</v>
      </c>
      <c r="P26" s="231">
        <f t="shared" si="32"/>
        <v>27546.04</v>
      </c>
      <c r="Q26" s="231">
        <f t="shared" si="32"/>
        <v>24899.384210526314</v>
      </c>
      <c r="R26" s="225">
        <f>AVERAGE(O26:Q26)</f>
        <v>27107.658203508774</v>
      </c>
      <c r="S26" s="233">
        <f>AVERAGE(L26,M26,N26,R26)</f>
        <v>25119.591176677121</v>
      </c>
      <c r="T26" s="231">
        <f t="shared" si="32"/>
        <v>25730</v>
      </c>
      <c r="U26" s="231">
        <f t="shared" si="32"/>
        <v>24825</v>
      </c>
      <c r="V26" s="231">
        <f t="shared" si="32"/>
        <v>23441.25</v>
      </c>
      <c r="W26" s="231">
        <f t="shared" si="32"/>
        <v>25010</v>
      </c>
      <c r="X26" s="231">
        <f t="shared" si="32"/>
        <v>24750</v>
      </c>
      <c r="Y26" s="183" t="s">
        <v>10</v>
      </c>
    </row>
    <row r="27" spans="1:26">
      <c r="A27" s="255" t="s">
        <v>148</v>
      </c>
      <c r="B27" s="246" t="s">
        <v>6</v>
      </c>
      <c r="C27" s="236"/>
      <c r="D27" s="235"/>
      <c r="E27" s="235"/>
      <c r="F27" s="235"/>
      <c r="G27" s="235"/>
      <c r="H27" s="235">
        <f>((1.6*H24)+0.9*H26)</f>
        <v>16038.672255150377</v>
      </c>
      <c r="I27" s="235">
        <f>((1.6*I24)+0.9*I26)</f>
        <v>14714.619020833336</v>
      </c>
      <c r="J27" s="235">
        <f>((1.6*J24)+0.9*J26)</f>
        <v>33349.96629094697</v>
      </c>
      <c r="K27" s="275">
        <f>((1.6*K24)+0.9*K26)</f>
        <v>32385.581236114835</v>
      </c>
      <c r="L27" s="234">
        <f t="shared" ref="L27:P27" si="33">((1.6*L24)+0.9*L26)</f>
        <v>28030.831238095241</v>
      </c>
      <c r="M27" s="235">
        <f t="shared" si="33"/>
        <v>27963.361274308303</v>
      </c>
      <c r="N27" s="235">
        <f t="shared" si="33"/>
        <v>34294.110007142852</v>
      </c>
      <c r="O27" s="235">
        <f t="shared" si="33"/>
        <v>35049.795360000004</v>
      </c>
      <c r="P27" s="235">
        <f t="shared" si="33"/>
        <v>33735.436000000002</v>
      </c>
      <c r="Q27" s="235">
        <f>((1.6*Q24)+(0.9*Q26))</f>
        <v>30209.445789473684</v>
      </c>
      <c r="R27" s="235">
        <f>((1.6*R24)+0.9*R26)</f>
        <v>32998.22571649123</v>
      </c>
      <c r="S27" s="275">
        <f>((1.6*S24)+0.9*S26)</f>
        <v>30821.632059009407</v>
      </c>
      <c r="T27" s="235">
        <f t="shared" ref="T27:X27" si="34">((1.6*T24)+0.9*T26)</f>
        <v>31317</v>
      </c>
      <c r="U27" s="235">
        <f t="shared" si="34"/>
        <v>30342.5</v>
      </c>
      <c r="V27" s="235">
        <f t="shared" si="34"/>
        <v>28777.125</v>
      </c>
      <c r="W27" s="235">
        <f t="shared" si="34"/>
        <v>30029</v>
      </c>
      <c r="X27" s="235">
        <f t="shared" si="34"/>
        <v>30115</v>
      </c>
      <c r="Y27" s="183" t="s">
        <v>10</v>
      </c>
    </row>
    <row r="28" spans="1:26">
      <c r="A28" s="256" t="s">
        <v>173</v>
      </c>
      <c r="B28" s="246" t="s">
        <v>6</v>
      </c>
      <c r="C28" s="239"/>
      <c r="D28" s="238"/>
      <c r="E28" s="238"/>
      <c r="F28" s="238"/>
      <c r="G28" s="238"/>
      <c r="H28" s="238">
        <f>H29-H27</f>
        <v>22031.605522627397</v>
      </c>
      <c r="I28" s="238">
        <f>I29-I27</f>
        <v>29831.311534722219</v>
      </c>
      <c r="J28" s="238">
        <f>J29-J27</f>
        <v>31937.592042386357</v>
      </c>
      <c r="K28" s="276">
        <f>K29-K27</f>
        <v>27014.83543055183</v>
      </c>
      <c r="L28" s="237">
        <f t="shared" ref="L28:Q28" si="35">L29-L27</f>
        <v>29865.835428571423</v>
      </c>
      <c r="M28" s="238">
        <f t="shared" si="35"/>
        <v>28544.972059025033</v>
      </c>
      <c r="N28" s="238">
        <f t="shared" si="35"/>
        <v>22827.556659523812</v>
      </c>
      <c r="O28" s="238">
        <f t="shared" si="35"/>
        <v>19920.204639999996</v>
      </c>
      <c r="P28" s="238">
        <f t="shared" si="35"/>
        <v>19827.063999999998</v>
      </c>
      <c r="Q28" s="238">
        <f t="shared" si="35"/>
        <v>22253.054210526316</v>
      </c>
      <c r="R28" s="238">
        <f>R29-R27</f>
        <v>20666.77428350877</v>
      </c>
      <c r="S28" s="276">
        <f>S29-S27</f>
        <v>25476.284607657257</v>
      </c>
      <c r="T28" s="238">
        <v>20000</v>
      </c>
      <c r="U28" s="238">
        <v>21000</v>
      </c>
      <c r="V28" s="238">
        <v>24000</v>
      </c>
      <c r="W28" s="238">
        <v>23000</v>
      </c>
      <c r="X28" s="238">
        <f>X29-X27</f>
        <v>22001.40625</v>
      </c>
      <c r="Y28" s="184" t="s">
        <v>12</v>
      </c>
    </row>
    <row r="29" spans="1:26">
      <c r="A29" s="257" t="s">
        <v>206</v>
      </c>
      <c r="B29" s="246" t="s">
        <v>6</v>
      </c>
      <c r="C29" s="244"/>
      <c r="D29" s="68"/>
      <c r="E29" s="68"/>
      <c r="F29" s="68"/>
      <c r="G29" s="68"/>
      <c r="H29" s="231">
        <v>38070.277777777774</v>
      </c>
      <c r="I29" s="231">
        <v>44545.930555555555</v>
      </c>
      <c r="J29" s="231">
        <v>65287.558333333327</v>
      </c>
      <c r="K29" s="274">
        <v>59400.416666666664</v>
      </c>
      <c r="L29" s="282">
        <v>57896.666666666664</v>
      </c>
      <c r="M29" s="232">
        <v>56508.333333333336</v>
      </c>
      <c r="N29" s="232">
        <v>57121.666666666664</v>
      </c>
      <c r="O29" s="232">
        <v>54970</v>
      </c>
      <c r="P29" s="232">
        <v>53562.5</v>
      </c>
      <c r="Q29" s="232">
        <v>52462.5</v>
      </c>
      <c r="R29" s="231">
        <f>AVERAGE(O29:Q29)</f>
        <v>53665</v>
      </c>
      <c r="S29" s="233">
        <f>AVERAGE(L29,M29,N29,R29)</f>
        <v>56297.916666666664</v>
      </c>
      <c r="T29" s="231">
        <f>T27+T28</f>
        <v>51317</v>
      </c>
      <c r="U29" s="231">
        <f t="shared" ref="U29:W29" si="36">U27+U28</f>
        <v>51342.5</v>
      </c>
      <c r="V29" s="231">
        <f t="shared" si="36"/>
        <v>52777.125</v>
      </c>
      <c r="W29" s="231">
        <f t="shared" si="36"/>
        <v>53029</v>
      </c>
      <c r="X29" s="231">
        <f>AVERAGE(T29:W29)</f>
        <v>52116.40625</v>
      </c>
      <c r="Y29" s="183" t="s">
        <v>210</v>
      </c>
    </row>
    <row r="30" spans="1:26">
      <c r="A30" s="258" t="s">
        <v>4</v>
      </c>
      <c r="B30" s="168" t="s">
        <v>5</v>
      </c>
      <c r="C30" s="261">
        <f>C21</f>
        <v>61.15</v>
      </c>
      <c r="D30" s="248">
        <f t="shared" ref="D30:X30" si="37">D21</f>
        <v>65.459999999999994</v>
      </c>
      <c r="E30" s="248">
        <f t="shared" si="37"/>
        <v>67.09</v>
      </c>
      <c r="F30" s="248">
        <f t="shared" si="37"/>
        <v>64.45</v>
      </c>
      <c r="G30" s="248">
        <f t="shared" si="37"/>
        <v>69.89</v>
      </c>
      <c r="H30" s="248">
        <f t="shared" si="37"/>
        <v>70.88</v>
      </c>
      <c r="I30" s="248">
        <f t="shared" si="37"/>
        <v>74.2</v>
      </c>
      <c r="J30" s="248">
        <f t="shared" si="37"/>
        <v>74.52</v>
      </c>
      <c r="K30" s="277">
        <f t="shared" si="37"/>
        <v>80.38</v>
      </c>
      <c r="L30" s="288">
        <f t="shared" si="37"/>
        <v>82.2</v>
      </c>
      <c r="M30" s="280">
        <f t="shared" si="37"/>
        <v>82.66</v>
      </c>
      <c r="N30" s="280">
        <f t="shared" si="37"/>
        <v>83.27</v>
      </c>
      <c r="O30" s="280">
        <v>83.12</v>
      </c>
      <c r="P30" s="280">
        <v>82.97</v>
      </c>
      <c r="Q30" s="280">
        <v>83.1</v>
      </c>
      <c r="R30" s="280">
        <f>AVERAGE(O30:Q30)</f>
        <v>83.063333333333333</v>
      </c>
      <c r="S30" s="289">
        <f t="shared" si="37"/>
        <v>82.8125</v>
      </c>
      <c r="T30" s="280">
        <f t="shared" si="37"/>
        <v>83</v>
      </c>
      <c r="U30" s="280">
        <f t="shared" si="37"/>
        <v>82.75</v>
      </c>
      <c r="V30" s="280">
        <f t="shared" si="37"/>
        <v>82.25</v>
      </c>
      <c r="W30" s="280">
        <f t="shared" si="37"/>
        <v>82</v>
      </c>
      <c r="X30" s="280">
        <f t="shared" si="37"/>
        <v>82.5</v>
      </c>
      <c r="Y30" s="443" t="s">
        <v>171</v>
      </c>
    </row>
    <row r="31" spans="1:26">
      <c r="A31" s="259" t="s">
        <v>179</v>
      </c>
      <c r="B31" s="246" t="s">
        <v>6</v>
      </c>
      <c r="C31" s="262"/>
      <c r="D31" s="249"/>
      <c r="E31" s="249"/>
      <c r="F31" s="249"/>
      <c r="G31" s="249"/>
      <c r="H31" s="250">
        <v>38129.916666666664</v>
      </c>
      <c r="I31" s="250">
        <v>44611.625</v>
      </c>
      <c r="J31" s="250">
        <v>66991.95</v>
      </c>
      <c r="K31" s="278">
        <v>60442.916666666664</v>
      </c>
      <c r="L31" s="283">
        <v>57765.833333333336</v>
      </c>
      <c r="M31" s="250">
        <v>56639.166666666664</v>
      </c>
      <c r="N31" s="250">
        <v>56098.333333333336</v>
      </c>
      <c r="O31" s="250">
        <v>54275</v>
      </c>
      <c r="P31" s="250"/>
      <c r="Q31" s="250"/>
      <c r="R31" s="250"/>
      <c r="S31" s="278"/>
      <c r="T31" s="251"/>
      <c r="U31" s="249"/>
      <c r="V31" s="249"/>
      <c r="W31" s="249"/>
      <c r="X31" s="285"/>
      <c r="Y31" s="183" t="s">
        <v>212</v>
      </c>
    </row>
    <row r="32" spans="1:26">
      <c r="A32" s="259" t="s">
        <v>180</v>
      </c>
      <c r="B32" s="246" t="s">
        <v>6</v>
      </c>
      <c r="C32" s="262"/>
      <c r="D32" s="249"/>
      <c r="E32" s="249"/>
      <c r="F32" s="249"/>
      <c r="G32" s="249"/>
      <c r="H32" s="250">
        <v>39570.833333333336</v>
      </c>
      <c r="I32" s="250">
        <v>45539.930555555555</v>
      </c>
      <c r="J32" s="250">
        <v>67953.945833333331</v>
      </c>
      <c r="K32" s="278">
        <v>61761.25</v>
      </c>
      <c r="L32" s="283">
        <v>59617.5</v>
      </c>
      <c r="M32" s="250">
        <v>58375</v>
      </c>
      <c r="N32" s="250">
        <v>58948.333333333336</v>
      </c>
      <c r="O32" s="250">
        <v>56925</v>
      </c>
      <c r="P32" s="250"/>
      <c r="Q32" s="250"/>
      <c r="R32" s="250"/>
      <c r="S32" s="278"/>
      <c r="T32" s="251"/>
      <c r="U32" s="249"/>
      <c r="V32" s="249"/>
      <c r="W32" s="249"/>
      <c r="X32" s="285"/>
      <c r="Y32" s="183" t="s">
        <v>212</v>
      </c>
    </row>
    <row r="33" spans="1:25" ht="13.5" thickBot="1">
      <c r="A33" s="260" t="s">
        <v>181</v>
      </c>
      <c r="B33" s="247" t="s">
        <v>6</v>
      </c>
      <c r="C33" s="263"/>
      <c r="D33" s="253"/>
      <c r="E33" s="253"/>
      <c r="F33" s="253"/>
      <c r="G33" s="253"/>
      <c r="H33" s="254">
        <v>37185.625</v>
      </c>
      <c r="I33" s="254">
        <v>42902.430555555555</v>
      </c>
      <c r="J33" s="254">
        <v>64330.416666666664</v>
      </c>
      <c r="K33" s="279">
        <v>58300.625</v>
      </c>
      <c r="L33" s="284">
        <v>55820</v>
      </c>
      <c r="M33" s="254">
        <v>54690</v>
      </c>
      <c r="N33" s="254">
        <v>55420.833333333336</v>
      </c>
      <c r="O33" s="254">
        <v>53600</v>
      </c>
      <c r="P33" s="254"/>
      <c r="Q33" s="254"/>
      <c r="R33" s="254"/>
      <c r="S33" s="279"/>
      <c r="T33" s="252"/>
      <c r="U33" s="253"/>
      <c r="V33" s="253"/>
      <c r="W33" s="253"/>
      <c r="X33" s="286"/>
      <c r="Y33" s="444" t="s">
        <v>212</v>
      </c>
    </row>
    <row r="34" spans="1:25">
      <c r="H34" s="240">
        <f t="shared" ref="H34:O34" si="38">H29-H31</f>
        <v>-59.638888888890506</v>
      </c>
      <c r="I34" s="240">
        <f t="shared" si="38"/>
        <v>-65.694444444445253</v>
      </c>
      <c r="J34" s="240">
        <f t="shared" si="38"/>
        <v>-1704.3916666666701</v>
      </c>
      <c r="K34" s="240">
        <f t="shared" si="38"/>
        <v>-1042.5</v>
      </c>
      <c r="L34" s="240">
        <f t="shared" si="38"/>
        <v>130.83333333332848</v>
      </c>
      <c r="M34" s="240">
        <f t="shared" si="38"/>
        <v>-130.83333333332848</v>
      </c>
      <c r="N34" s="240">
        <f t="shared" si="38"/>
        <v>1023.3333333333285</v>
      </c>
      <c r="O34" s="240">
        <f t="shared" si="38"/>
        <v>695</v>
      </c>
      <c r="T34" s="240">
        <f>T29-3000</f>
        <v>48317</v>
      </c>
      <c r="U34" s="240">
        <f t="shared" ref="U34:X34" si="39">U29-3000</f>
        <v>48342.5</v>
      </c>
      <c r="V34" s="240">
        <f t="shared" si="39"/>
        <v>49777.125</v>
      </c>
      <c r="W34" s="240">
        <f t="shared" si="39"/>
        <v>50029</v>
      </c>
      <c r="X34" s="240">
        <f t="shared" si="39"/>
        <v>49116.40625</v>
      </c>
    </row>
    <row r="35" spans="1:25">
      <c r="H35" s="240"/>
      <c r="I35" s="240"/>
      <c r="J35" s="240"/>
      <c r="K35" s="240"/>
      <c r="L35" s="240"/>
      <c r="M35" s="240"/>
      <c r="N35" s="240"/>
      <c r="O35" s="240"/>
    </row>
    <row r="36" spans="1:25">
      <c r="A36" s="60" t="s">
        <v>219</v>
      </c>
      <c r="H36" s="240">
        <f>H25-H15</f>
        <v>13.592228646365413</v>
      </c>
      <c r="I36" s="240">
        <f t="shared" ref="I36:O36" si="40">I25-I15</f>
        <v>12.369290888893289</v>
      </c>
      <c r="J36" s="240">
        <f t="shared" si="40"/>
        <v>22.616667078392709</v>
      </c>
      <c r="K36" s="240">
        <f t="shared" si="40"/>
        <v>21.12795917548641</v>
      </c>
      <c r="L36" s="240">
        <f t="shared" si="40"/>
        <v>16.648241816662903</v>
      </c>
      <c r="M36" s="240">
        <f t="shared" si="40"/>
        <v>12.323669929104767</v>
      </c>
      <c r="N36" s="240">
        <f t="shared" si="40"/>
        <v>16.084603174603217</v>
      </c>
      <c r="O36" s="240">
        <f t="shared" si="40"/>
        <v>15.324545454545444</v>
      </c>
      <c r="T36" s="467">
        <v>50460.32500990884</v>
      </c>
      <c r="U36" s="467">
        <v>49677.256562235394</v>
      </c>
      <c r="V36" s="467">
        <v>51826.967865926155</v>
      </c>
      <c r="W36" s="467">
        <v>52500</v>
      </c>
    </row>
    <row r="37" spans="1:25">
      <c r="A37" s="60" t="s">
        <v>220</v>
      </c>
      <c r="T37" s="467">
        <f>T36-T34</f>
        <v>2143.32500990884</v>
      </c>
      <c r="U37" s="467">
        <f t="shared" ref="U37:W37" si="41">U36-U34</f>
        <v>1334.7565622353941</v>
      </c>
      <c r="V37" s="467">
        <f t="shared" si="41"/>
        <v>2049.8428659261554</v>
      </c>
      <c r="W37" s="467">
        <f t="shared" si="41"/>
        <v>2471</v>
      </c>
    </row>
    <row r="39" spans="1:25">
      <c r="R39" s="72">
        <v>14500</v>
      </c>
    </row>
    <row r="40" spans="1:25">
      <c r="L40" s="280">
        <v>83.406192000000004</v>
      </c>
      <c r="R40" s="72">
        <v>27500</v>
      </c>
      <c r="T40" s="231">
        <v>5050</v>
      </c>
      <c r="U40" s="231">
        <v>4950</v>
      </c>
      <c r="V40" s="231">
        <v>4750</v>
      </c>
      <c r="W40" s="231">
        <v>4650</v>
      </c>
    </row>
    <row r="41" spans="1:25">
      <c r="R41" s="72">
        <f>SUM(R39:R40)</f>
        <v>42000</v>
      </c>
      <c r="T41" s="72">
        <v>310</v>
      </c>
      <c r="U41" s="72">
        <v>300</v>
      </c>
      <c r="V41" s="72">
        <v>285</v>
      </c>
      <c r="W41" s="72">
        <v>305</v>
      </c>
    </row>
    <row r="42" spans="1:25">
      <c r="L42" s="72">
        <v>83.12</v>
      </c>
      <c r="R42" s="72">
        <v>55000</v>
      </c>
    </row>
    <row r="43" spans="1:25">
      <c r="L43" s="72">
        <v>82.97</v>
      </c>
      <c r="R43" s="72">
        <f>R42-R41</f>
        <v>13000</v>
      </c>
    </row>
    <row r="44" spans="1:25">
      <c r="L44" s="72">
        <v>82.99</v>
      </c>
      <c r="R44" s="476">
        <f>R43/R42</f>
        <v>0.23636363636363636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9E1-BD49-4AE6-8679-15BAC463C246}">
  <dimension ref="A1:Y33"/>
  <sheetViews>
    <sheetView showGridLines="0" zoomScale="90" zoomScaleNormal="90" workbookViewId="0">
      <selection activeCell="D9" sqref="D9"/>
    </sheetView>
  </sheetViews>
  <sheetFormatPr defaultColWidth="41.26953125" defaultRowHeight="12.5"/>
  <cols>
    <col min="1" max="1" width="36.81640625" style="4" bestFit="1" customWidth="1"/>
    <col min="2" max="2" width="5.6328125" style="3" bestFit="1" customWidth="1"/>
    <col min="3" max="11" width="6.54296875" style="3" bestFit="1" customWidth="1"/>
    <col min="12" max="14" width="8.1796875" style="3" bestFit="1" customWidth="1"/>
    <col min="15" max="15" width="6.81640625" style="3" bestFit="1" customWidth="1"/>
    <col min="16" max="16" width="6.90625" style="3" bestFit="1" customWidth="1"/>
    <col min="17" max="17" width="6.81640625" style="3" bestFit="1" customWidth="1"/>
    <col min="18" max="18" width="8.1796875" style="3" bestFit="1" customWidth="1"/>
    <col min="19" max="19" width="6.54296875" style="3" bestFit="1" customWidth="1"/>
    <col min="20" max="20" width="9.7265625" style="3" bestFit="1" customWidth="1"/>
    <col min="21" max="23" width="8.7265625" style="3" bestFit="1" customWidth="1"/>
    <col min="24" max="24" width="6.54296875" style="3" bestFit="1" customWidth="1"/>
    <col min="25" max="25" width="25.81640625" style="3" bestFit="1" customWidth="1"/>
    <col min="26" max="16384" width="41.26953125" style="3"/>
  </cols>
  <sheetData>
    <row r="1" spans="1:25" s="6" customFormat="1" ht="13.5" thickBot="1">
      <c r="A1" s="292" t="s">
        <v>0</v>
      </c>
      <c r="B1" s="293" t="s">
        <v>1</v>
      </c>
      <c r="C1" s="198" t="s">
        <v>24</v>
      </c>
      <c r="D1" s="198" t="s">
        <v>72</v>
      </c>
      <c r="E1" s="294" t="s">
        <v>26</v>
      </c>
      <c r="F1" s="295" t="s">
        <v>27</v>
      </c>
      <c r="G1" s="295" t="s">
        <v>78</v>
      </c>
      <c r="H1" s="295" t="s">
        <v>86</v>
      </c>
      <c r="I1" s="295" t="s">
        <v>135</v>
      </c>
      <c r="J1" s="295" t="s">
        <v>138</v>
      </c>
      <c r="K1" s="296" t="s">
        <v>139</v>
      </c>
      <c r="L1" s="297" t="s">
        <v>182</v>
      </c>
      <c r="M1" s="295" t="s">
        <v>183</v>
      </c>
      <c r="N1" s="295" t="s">
        <v>184</v>
      </c>
      <c r="O1" s="295">
        <v>45292</v>
      </c>
      <c r="P1" s="295">
        <v>45323</v>
      </c>
      <c r="Q1" s="295">
        <v>45352</v>
      </c>
      <c r="R1" s="295" t="s">
        <v>185</v>
      </c>
      <c r="S1" s="296" t="s">
        <v>140</v>
      </c>
      <c r="T1" s="48" t="s">
        <v>186</v>
      </c>
      <c r="U1" s="49" t="s">
        <v>187</v>
      </c>
      <c r="V1" s="49" t="s">
        <v>188</v>
      </c>
      <c r="W1" s="49" t="s">
        <v>189</v>
      </c>
      <c r="X1" s="50" t="s">
        <v>137</v>
      </c>
    </row>
    <row r="2" spans="1:25" s="300" customFormat="1" ht="13" customHeight="1">
      <c r="A2" s="299" t="s">
        <v>79</v>
      </c>
      <c r="B2" s="53" t="s">
        <v>2</v>
      </c>
      <c r="C2" s="327">
        <f>'Input Sheet'!C2</f>
        <v>82.627784968734971</v>
      </c>
      <c r="D2" s="327">
        <f>'Input Sheet'!D2</f>
        <v>51.990336021505385</v>
      </c>
      <c r="E2" s="327">
        <f>'Input Sheet'!E2</f>
        <v>67.606658986175105</v>
      </c>
      <c r="F2" s="327">
        <f>'Input Sheet'!F2</f>
        <v>68.365127070201453</v>
      </c>
      <c r="G2" s="327">
        <f>'Input Sheet'!G2</f>
        <v>71.589631336405532</v>
      </c>
      <c r="H2" s="327">
        <f>'Input Sheet'!H2</f>
        <v>94.824820956762565</v>
      </c>
      <c r="I2" s="327">
        <f>'Input Sheet'!I2</f>
        <v>127.482959692029</v>
      </c>
      <c r="J2" s="327">
        <f>'Input Sheet'!J2</f>
        <v>153.57919834187604</v>
      </c>
      <c r="K2" s="328">
        <f>'Input Sheet'!K2</f>
        <v>116.30000137241984</v>
      </c>
      <c r="L2" s="329">
        <f>'Input Sheet'!L2</f>
        <v>111.25990031897929</v>
      </c>
      <c r="M2" s="327">
        <f>'Input Sheet'!M2</f>
        <v>114.15081262939957</v>
      </c>
      <c r="N2" s="327">
        <f>'Input Sheet'!N2</f>
        <v>128.57950216450217</v>
      </c>
      <c r="O2" s="327">
        <f>'Input Sheet'!O2</f>
        <v>135.12954545454545</v>
      </c>
      <c r="P2" s="327">
        <f>'Input Sheet'!P2</f>
        <v>125.73055555555558</v>
      </c>
      <c r="Q2" s="327">
        <f>'Input Sheet'!Q2</f>
        <v>120</v>
      </c>
      <c r="R2" s="327">
        <f>'Input Sheet'!R2</f>
        <v>126.95336700336702</v>
      </c>
      <c r="S2" s="328">
        <f>'Input Sheet'!S2</f>
        <v>120.23589552906202</v>
      </c>
      <c r="T2" s="349">
        <f>'Input Sheet'!T2</f>
        <v>125</v>
      </c>
      <c r="U2" s="350">
        <f>'Input Sheet'!U2</f>
        <v>115</v>
      </c>
      <c r="V2" s="350">
        <f>'Input Sheet'!V2</f>
        <v>115</v>
      </c>
      <c r="W2" s="350">
        <f>'Input Sheet'!W2</f>
        <v>125</v>
      </c>
      <c r="X2" s="351">
        <f>'Input Sheet'!X2</f>
        <v>120</v>
      </c>
    </row>
    <row r="3" spans="1:25" s="300" customFormat="1" ht="13" customHeight="1">
      <c r="A3" s="299" t="s">
        <v>215</v>
      </c>
      <c r="B3" s="53" t="s">
        <v>2</v>
      </c>
      <c r="C3" s="327">
        <f>'Input Sheet'!C3</f>
        <v>112.61916666666666</v>
      </c>
      <c r="D3" s="327">
        <f>'Input Sheet'!D3</f>
        <v>82.59688295637126</v>
      </c>
      <c r="E3" s="327">
        <f>'Input Sheet'!E3</f>
        <v>164.20420250896055</v>
      </c>
      <c r="F3" s="327">
        <f>'Input Sheet'!F3</f>
        <v>203.55166107352355</v>
      </c>
      <c r="G3" s="327">
        <f>'Input Sheet'!G3</f>
        <v>201.52013676690692</v>
      </c>
      <c r="H3" s="327">
        <f>'Input Sheet'!H4</f>
        <v>220.05041125541121</v>
      </c>
      <c r="I3" s="327">
        <f>'Input Sheet'!I4</f>
        <v>196.88168320862542</v>
      </c>
      <c r="J3" s="327">
        <f>'Input Sheet'!J4</f>
        <v>415.01583440375202</v>
      </c>
      <c r="K3" s="328">
        <f>'Input Sheet'!K4</f>
        <v>379.80775548802831</v>
      </c>
      <c r="L3" s="329">
        <f>'Input Sheet'!L4</f>
        <v>257.09526395534289</v>
      </c>
      <c r="M3" s="327">
        <f>'Input Sheet'!M4</f>
        <v>270.07689682539689</v>
      </c>
      <c r="N3" s="327">
        <f>'Input Sheet'!N4</f>
        <v>321.48531601731605</v>
      </c>
      <c r="O3" s="327">
        <f>'Input Sheet'!O4</f>
        <v>345.64363636363629</v>
      </c>
      <c r="P3" s="327">
        <f>'Input Sheet'!P4</f>
        <v>341.18055555555554</v>
      </c>
      <c r="Q3" s="327">
        <f>'Input Sheet'!Q4</f>
        <v>335</v>
      </c>
      <c r="R3" s="327">
        <f>'Input Sheet'!R4</f>
        <v>340.60806397306396</v>
      </c>
      <c r="S3" s="328">
        <f>'Input Sheet'!S4</f>
        <v>297.31638519277993</v>
      </c>
      <c r="T3" s="329">
        <f>'Input Sheet'!T4</f>
        <v>310</v>
      </c>
      <c r="U3" s="327">
        <f>'Input Sheet'!U4</f>
        <v>300</v>
      </c>
      <c r="V3" s="327">
        <f>'Input Sheet'!V4</f>
        <v>290</v>
      </c>
      <c r="W3" s="327">
        <f>'Input Sheet'!W4</f>
        <v>310</v>
      </c>
      <c r="X3" s="330">
        <f>'Input Sheet'!X4</f>
        <v>302.5</v>
      </c>
    </row>
    <row r="4" spans="1:25" s="300" customFormat="1" ht="13" customHeight="1">
      <c r="A4" s="299" t="s">
        <v>9</v>
      </c>
      <c r="B4" s="53" t="s">
        <v>2</v>
      </c>
      <c r="C4" s="331">
        <f>((1.6*C2)+0.9*C3)</f>
        <v>233.56170594997596</v>
      </c>
      <c r="D4" s="331">
        <f t="shared" ref="D4:X4" si="0">((1.6*D2)+0.9*D3)</f>
        <v>157.52173229514278</v>
      </c>
      <c r="E4" s="331">
        <f t="shared" si="0"/>
        <v>255.95443663594466</v>
      </c>
      <c r="F4" s="331">
        <f t="shared" si="0"/>
        <v>292.58069827849351</v>
      </c>
      <c r="G4" s="331">
        <f t="shared" si="0"/>
        <v>295.91153322846509</v>
      </c>
      <c r="H4" s="331">
        <f t="shared" si="0"/>
        <v>349.76508366069021</v>
      </c>
      <c r="I4" s="331">
        <f t="shared" si="0"/>
        <v>381.16625039500929</v>
      </c>
      <c r="J4" s="331">
        <f t="shared" si="0"/>
        <v>619.24096831037855</v>
      </c>
      <c r="K4" s="332">
        <f t="shared" si="0"/>
        <v>527.90698213509722</v>
      </c>
      <c r="L4" s="333">
        <f t="shared" si="0"/>
        <v>409.40157807017545</v>
      </c>
      <c r="M4" s="331">
        <f t="shared" si="0"/>
        <v>425.71050734989649</v>
      </c>
      <c r="N4" s="331">
        <f t="shared" si="0"/>
        <v>495.063987878788</v>
      </c>
      <c r="O4" s="331">
        <f t="shared" si="0"/>
        <v>527.28654545454538</v>
      </c>
      <c r="P4" s="331">
        <f t="shared" si="0"/>
        <v>508.23138888888894</v>
      </c>
      <c r="Q4" s="331">
        <f t="shared" si="0"/>
        <v>493.5</v>
      </c>
      <c r="R4" s="331">
        <f t="shared" si="0"/>
        <v>509.67264478114481</v>
      </c>
      <c r="S4" s="332">
        <f t="shared" si="0"/>
        <v>459.9621795200012</v>
      </c>
      <c r="T4" s="333">
        <f t="shared" si="0"/>
        <v>479</v>
      </c>
      <c r="U4" s="331">
        <f t="shared" si="0"/>
        <v>454</v>
      </c>
      <c r="V4" s="331">
        <f t="shared" si="0"/>
        <v>445</v>
      </c>
      <c r="W4" s="331">
        <f t="shared" si="0"/>
        <v>479</v>
      </c>
      <c r="X4" s="334">
        <f t="shared" si="0"/>
        <v>464.25</v>
      </c>
    </row>
    <row r="5" spans="1:25" s="300" customFormat="1" ht="13" customHeight="1">
      <c r="A5" s="299" t="s">
        <v>11</v>
      </c>
      <c r="B5" s="301" t="s">
        <v>2</v>
      </c>
      <c r="C5" s="335">
        <f>C6-C4-'Input Sheet'!C9</f>
        <v>235.09246071669071</v>
      </c>
      <c r="D5" s="335">
        <f>D6-D4-'Input Sheet'!D9</f>
        <v>148.14535103819054</v>
      </c>
      <c r="E5" s="335">
        <f>E6-E4-'Input Sheet'!E9</f>
        <v>168.28098003072193</v>
      </c>
      <c r="F5" s="335">
        <f>F6-F4-'Input Sheet'!F9</f>
        <v>234.09936508556166</v>
      </c>
      <c r="G5" s="335">
        <f>G6-G4-'Input Sheet'!G9</f>
        <v>249.5998082973926</v>
      </c>
      <c r="H5" s="335">
        <f>H6-H4-'Input Sheet'!H9</f>
        <v>128.54615080377005</v>
      </c>
      <c r="I5" s="335">
        <f>I6-I4-'Input Sheet'!I9</f>
        <v>159.09323028131934</v>
      </c>
      <c r="J5" s="335">
        <f>J6-J4-'Input Sheet'!J9</f>
        <v>242.72107813753757</v>
      </c>
      <c r="K5" s="336">
        <f>K6-K4-'Input Sheet'!K9</f>
        <v>114.57488545383569</v>
      </c>
      <c r="L5" s="337">
        <f>L6-L4-'Input Sheet'!L9</f>
        <v>225.59842192982455</v>
      </c>
      <c r="M5" s="335">
        <f>M6-M4-'Input Sheet'!M9</f>
        <v>160.95615931677014</v>
      </c>
      <c r="N5" s="335">
        <f>N6-N4-'Input Sheet'!N9</f>
        <v>74.936012121212002</v>
      </c>
      <c r="O5" s="335">
        <f>O6-O4-'Input Sheet'!O9</f>
        <v>32.34981818181825</v>
      </c>
      <c r="P5" s="335">
        <f>P6-P4-'Input Sheet'!P9</f>
        <v>42.379722222222142</v>
      </c>
      <c r="Q5" s="335">
        <f>Q6-Q4-'Input Sheet'!Q9</f>
        <v>56.5</v>
      </c>
      <c r="R5" s="335">
        <f>R6-R4-'Input Sheet'!R9</f>
        <v>43.743180134680131</v>
      </c>
      <c r="S5" s="336">
        <f>S6-S4-'Input Sheet'!S9</f>
        <v>126.30844337562166</v>
      </c>
      <c r="T5" s="337" t="e">
        <f>'China (Landed)'!#REF!+15</f>
        <v>#REF!</v>
      </c>
      <c r="U5" s="335" t="e">
        <f>'China (Landed)'!#REF!+10</f>
        <v>#REF!</v>
      </c>
      <c r="V5" s="335" t="e">
        <f>'China (Landed)'!#REF!+25</f>
        <v>#REF!</v>
      </c>
      <c r="W5" s="335" t="e">
        <f>'China (Landed)'!#REF!+25</f>
        <v>#REF!</v>
      </c>
      <c r="X5" s="338" t="e">
        <f>AVERAGE(T5:W5)</f>
        <v>#REF!</v>
      </c>
      <c r="Y5" s="300" t="s">
        <v>231</v>
      </c>
    </row>
    <row r="6" spans="1:25" s="8" customFormat="1" ht="13" customHeight="1" thickBot="1">
      <c r="A6" s="302" t="s">
        <v>13</v>
      </c>
      <c r="B6" s="303" t="s">
        <v>2</v>
      </c>
      <c r="C6" s="304">
        <f>'Input Sheet'!C10</f>
        <v>504.58333333333331</v>
      </c>
      <c r="D6" s="304">
        <f>'Input Sheet'!D10</f>
        <v>339.58333333333331</v>
      </c>
      <c r="E6" s="304">
        <f>'Input Sheet'!E10</f>
        <v>423.66666666666669</v>
      </c>
      <c r="F6" s="304">
        <f>'Input Sheet'!F10</f>
        <v>522.29166666666663</v>
      </c>
      <c r="G6" s="304">
        <f>'Input Sheet'!G10</f>
        <v>575</v>
      </c>
      <c r="H6" s="304">
        <f>'Input Sheet'!H10</f>
        <v>510.1270833333333</v>
      </c>
      <c r="I6" s="304">
        <f>'Input Sheet'!I10</f>
        <v>568.72500000000002</v>
      </c>
      <c r="J6" s="304">
        <f>'Input Sheet'!J10</f>
        <v>934.64583333333337</v>
      </c>
      <c r="K6" s="305">
        <f>'Input Sheet'!K10</f>
        <v>694.875</v>
      </c>
      <c r="L6" s="306">
        <f>'Input Sheet'!L10</f>
        <v>633.45833333333337</v>
      </c>
      <c r="M6" s="304">
        <f>'Input Sheet'!M10</f>
        <v>599.29166666666663</v>
      </c>
      <c r="N6" s="304">
        <f>'Input Sheet'!N10</f>
        <v>596.38333333333333</v>
      </c>
      <c r="O6" s="304">
        <f>'Input Sheet'!O10</f>
        <v>616.25</v>
      </c>
      <c r="P6" s="304">
        <f>'Input Sheet'!P10</f>
        <v>600</v>
      </c>
      <c r="Q6" s="304">
        <f>'Input Sheet'!Q10</f>
        <v>600</v>
      </c>
      <c r="R6" s="304">
        <f>'Input Sheet'!R10</f>
        <v>605.41666666666663</v>
      </c>
      <c r="S6" s="305">
        <f>'Input Sheet'!S10</f>
        <v>608.63749999999993</v>
      </c>
      <c r="T6" s="306" t="e">
        <f>T4+T5+25</f>
        <v>#REF!</v>
      </c>
      <c r="U6" s="304" t="e">
        <f t="shared" ref="U6:W6" si="1">U4+U5+25</f>
        <v>#REF!</v>
      </c>
      <c r="V6" s="304" t="e">
        <f t="shared" si="1"/>
        <v>#REF!</v>
      </c>
      <c r="W6" s="304" t="e">
        <f t="shared" si="1"/>
        <v>#REF!</v>
      </c>
      <c r="X6" s="307" t="e">
        <f>AVERAGE(T6:W6)</f>
        <v>#REF!</v>
      </c>
    </row>
    <row r="7" spans="1:25" ht="13" customHeight="1">
      <c r="A7" s="308" t="s">
        <v>213</v>
      </c>
      <c r="B7" s="53" t="s">
        <v>2</v>
      </c>
      <c r="C7" s="57">
        <f>C6*1%</f>
        <v>5.0458333333333334</v>
      </c>
      <c r="D7" s="57">
        <f t="shared" ref="D7:X7" si="2">D6*1%</f>
        <v>3.395833333333333</v>
      </c>
      <c r="E7" s="57">
        <f t="shared" si="2"/>
        <v>4.2366666666666672</v>
      </c>
      <c r="F7" s="57">
        <f t="shared" si="2"/>
        <v>5.2229166666666664</v>
      </c>
      <c r="G7" s="57">
        <f t="shared" si="2"/>
        <v>5.75</v>
      </c>
      <c r="H7" s="57">
        <f t="shared" si="2"/>
        <v>5.1012708333333334</v>
      </c>
      <c r="I7" s="57">
        <f t="shared" si="2"/>
        <v>5.6872500000000006</v>
      </c>
      <c r="J7" s="57">
        <f t="shared" si="2"/>
        <v>9.3464583333333344</v>
      </c>
      <c r="K7" s="39">
        <f t="shared" si="2"/>
        <v>6.9487500000000004</v>
      </c>
      <c r="L7" s="21">
        <f t="shared" si="2"/>
        <v>6.3345833333333337</v>
      </c>
      <c r="M7" s="57">
        <f t="shared" si="2"/>
        <v>5.992916666666666</v>
      </c>
      <c r="N7" s="57">
        <f t="shared" si="2"/>
        <v>5.9638333333333335</v>
      </c>
      <c r="O7" s="57">
        <f t="shared" si="2"/>
        <v>6.1625000000000005</v>
      </c>
      <c r="P7" s="57">
        <f t="shared" si="2"/>
        <v>6</v>
      </c>
      <c r="Q7" s="57">
        <f t="shared" si="2"/>
        <v>6</v>
      </c>
      <c r="R7" s="57">
        <f t="shared" si="2"/>
        <v>6.0541666666666663</v>
      </c>
      <c r="S7" s="39">
        <f t="shared" si="2"/>
        <v>6.0863749999999994</v>
      </c>
      <c r="T7" s="21" t="e">
        <f t="shared" si="2"/>
        <v>#REF!</v>
      </c>
      <c r="U7" s="57" t="e">
        <f t="shared" si="2"/>
        <v>#REF!</v>
      </c>
      <c r="V7" s="57" t="e">
        <f t="shared" si="2"/>
        <v>#REF!</v>
      </c>
      <c r="W7" s="57" t="e">
        <f t="shared" si="2"/>
        <v>#REF!</v>
      </c>
      <c r="X7" s="18" t="e">
        <f t="shared" si="2"/>
        <v>#REF!</v>
      </c>
    </row>
    <row r="8" spans="1:25" ht="13" customHeight="1">
      <c r="A8" s="309" t="s">
        <v>214</v>
      </c>
      <c r="B8" s="310" t="s">
        <v>2</v>
      </c>
      <c r="C8" s="10">
        <f>C7+C6</f>
        <v>509.62916666666666</v>
      </c>
      <c r="D8" s="10">
        <f t="shared" ref="D8:X8" si="3">D7+D6</f>
        <v>342.97916666666663</v>
      </c>
      <c r="E8" s="10">
        <f t="shared" si="3"/>
        <v>427.90333333333336</v>
      </c>
      <c r="F8" s="10">
        <f t="shared" si="3"/>
        <v>527.51458333333335</v>
      </c>
      <c r="G8" s="10">
        <f t="shared" si="3"/>
        <v>580.75</v>
      </c>
      <c r="H8" s="10">
        <f t="shared" si="3"/>
        <v>515.22835416666669</v>
      </c>
      <c r="I8" s="10">
        <f t="shared" si="3"/>
        <v>574.41224999999997</v>
      </c>
      <c r="J8" s="10">
        <f t="shared" si="3"/>
        <v>943.99229166666669</v>
      </c>
      <c r="K8" s="311">
        <f t="shared" si="3"/>
        <v>701.82375000000002</v>
      </c>
      <c r="L8" s="23">
        <f t="shared" si="3"/>
        <v>639.79291666666666</v>
      </c>
      <c r="M8" s="10">
        <f t="shared" si="3"/>
        <v>605.28458333333333</v>
      </c>
      <c r="N8" s="10">
        <f t="shared" si="3"/>
        <v>602.34716666666668</v>
      </c>
      <c r="O8" s="10">
        <f t="shared" si="3"/>
        <v>622.41250000000002</v>
      </c>
      <c r="P8" s="10">
        <f t="shared" si="3"/>
        <v>606</v>
      </c>
      <c r="Q8" s="10">
        <f t="shared" si="3"/>
        <v>606</v>
      </c>
      <c r="R8" s="10">
        <f t="shared" si="3"/>
        <v>611.4708333333333</v>
      </c>
      <c r="S8" s="311">
        <f t="shared" si="3"/>
        <v>614.72387499999991</v>
      </c>
      <c r="T8" s="23" t="e">
        <f t="shared" si="3"/>
        <v>#REF!</v>
      </c>
      <c r="U8" s="10" t="e">
        <f t="shared" si="3"/>
        <v>#REF!</v>
      </c>
      <c r="V8" s="10" t="e">
        <f t="shared" si="3"/>
        <v>#REF!</v>
      </c>
      <c r="W8" s="10" t="e">
        <f t="shared" si="3"/>
        <v>#REF!</v>
      </c>
      <c r="X8" s="24" t="e">
        <f t="shared" si="3"/>
        <v>#REF!</v>
      </c>
    </row>
    <row r="9" spans="1:25" ht="13" customHeight="1">
      <c r="A9" s="299" t="s">
        <v>14</v>
      </c>
      <c r="B9" s="53" t="s">
        <v>3</v>
      </c>
      <c r="C9" s="12">
        <v>7.4999999999999997E-2</v>
      </c>
      <c r="D9" s="12">
        <v>0.121</v>
      </c>
      <c r="E9" s="12">
        <v>0.125</v>
      </c>
      <c r="F9" s="12">
        <v>0.125</v>
      </c>
      <c r="G9" s="12">
        <v>0.125</v>
      </c>
      <c r="H9" s="12">
        <v>0.125</v>
      </c>
      <c r="I9" s="12">
        <v>0.11666666666666667</v>
      </c>
      <c r="J9" s="12">
        <v>7.4999999999999997E-2</v>
      </c>
      <c r="K9" s="312">
        <v>7.4999999999999997E-2</v>
      </c>
      <c r="L9" s="29">
        <v>7.4999999999999997E-2</v>
      </c>
      <c r="M9" s="12">
        <v>7.4999999999999997E-2</v>
      </c>
      <c r="N9" s="12">
        <v>7.4999999999999997E-2</v>
      </c>
      <c r="O9" s="12">
        <v>7.4999999999999997E-2</v>
      </c>
      <c r="P9" s="12">
        <v>7.4999999999999997E-2</v>
      </c>
      <c r="Q9" s="12">
        <v>7.4999999999999997E-2</v>
      </c>
      <c r="R9" s="12">
        <v>7.4999999999999997E-2</v>
      </c>
      <c r="S9" s="312">
        <v>7.4999999999999997E-2</v>
      </c>
      <c r="T9" s="29">
        <v>7.4999999999999997E-2</v>
      </c>
      <c r="U9" s="12">
        <v>7.4999999999999997E-2</v>
      </c>
      <c r="V9" s="12">
        <v>7.4999999999999997E-2</v>
      </c>
      <c r="W9" s="12">
        <v>7.4999999999999997E-2</v>
      </c>
      <c r="X9" s="30">
        <v>7.4999999999999997E-2</v>
      </c>
    </row>
    <row r="10" spans="1:25" ht="13" customHeight="1">
      <c r="A10" s="299" t="s">
        <v>15</v>
      </c>
      <c r="B10" s="53" t="s">
        <v>2</v>
      </c>
      <c r="C10" s="339">
        <f>C8*C9</f>
        <v>38.222187499999997</v>
      </c>
      <c r="D10" s="339">
        <f t="shared" ref="D10:X10" si="4">D8*D9</f>
        <v>41.500479166666658</v>
      </c>
      <c r="E10" s="339">
        <f t="shared" si="4"/>
        <v>53.487916666666671</v>
      </c>
      <c r="F10" s="339">
        <f t="shared" si="4"/>
        <v>65.939322916666669</v>
      </c>
      <c r="G10" s="339">
        <f t="shared" si="4"/>
        <v>72.59375</v>
      </c>
      <c r="H10" s="339">
        <f t="shared" si="4"/>
        <v>64.403544270833336</v>
      </c>
      <c r="I10" s="339">
        <f t="shared" si="4"/>
        <v>67.014762500000003</v>
      </c>
      <c r="J10" s="339">
        <f t="shared" si="4"/>
        <v>70.799421874999993</v>
      </c>
      <c r="K10" s="340">
        <f t="shared" si="4"/>
        <v>52.636781249999999</v>
      </c>
      <c r="L10" s="341">
        <f t="shared" si="4"/>
        <v>47.984468749999998</v>
      </c>
      <c r="M10" s="339">
        <f t="shared" si="4"/>
        <v>45.39634375</v>
      </c>
      <c r="N10" s="339">
        <f t="shared" si="4"/>
        <v>45.1760375</v>
      </c>
      <c r="O10" s="339">
        <f t="shared" si="4"/>
        <v>46.680937499999999</v>
      </c>
      <c r="P10" s="339">
        <f t="shared" si="4"/>
        <v>45.449999999999996</v>
      </c>
      <c r="Q10" s="339">
        <f t="shared" si="4"/>
        <v>45.449999999999996</v>
      </c>
      <c r="R10" s="339">
        <f t="shared" si="4"/>
        <v>45.860312499999999</v>
      </c>
      <c r="S10" s="340">
        <f t="shared" si="4"/>
        <v>46.10429062499999</v>
      </c>
      <c r="T10" s="341" t="e">
        <f t="shared" si="4"/>
        <v>#REF!</v>
      </c>
      <c r="U10" s="339" t="e">
        <f t="shared" si="4"/>
        <v>#REF!</v>
      </c>
      <c r="V10" s="339" t="e">
        <f t="shared" si="4"/>
        <v>#REF!</v>
      </c>
      <c r="W10" s="339" t="e">
        <f t="shared" si="4"/>
        <v>#REF!</v>
      </c>
      <c r="X10" s="342" t="e">
        <f t="shared" si="4"/>
        <v>#REF!</v>
      </c>
    </row>
    <row r="11" spans="1:25" ht="13" customHeight="1">
      <c r="A11" s="299" t="s">
        <v>151</v>
      </c>
      <c r="B11" s="53" t="s">
        <v>2</v>
      </c>
      <c r="C11" s="339">
        <f>C10*10%</f>
        <v>3.8222187499999998</v>
      </c>
      <c r="D11" s="339">
        <f t="shared" ref="D11:X11" si="5">D10*10%</f>
        <v>4.1500479166666659</v>
      </c>
      <c r="E11" s="339">
        <f t="shared" si="5"/>
        <v>5.3487916666666671</v>
      </c>
      <c r="F11" s="339">
        <f t="shared" si="5"/>
        <v>6.5939322916666674</v>
      </c>
      <c r="G11" s="339">
        <f t="shared" si="5"/>
        <v>7.2593750000000004</v>
      </c>
      <c r="H11" s="339">
        <f t="shared" si="5"/>
        <v>6.4403544270833342</v>
      </c>
      <c r="I11" s="339">
        <f t="shared" si="5"/>
        <v>6.7014762500000007</v>
      </c>
      <c r="J11" s="339">
        <f t="shared" si="5"/>
        <v>7.0799421874999995</v>
      </c>
      <c r="K11" s="340">
        <f t="shared" si="5"/>
        <v>5.2636781250000002</v>
      </c>
      <c r="L11" s="341">
        <f t="shared" si="5"/>
        <v>4.7984468749999998</v>
      </c>
      <c r="M11" s="339">
        <f t="shared" si="5"/>
        <v>4.5396343750000003</v>
      </c>
      <c r="N11" s="339">
        <f t="shared" si="5"/>
        <v>4.5176037500000001</v>
      </c>
      <c r="O11" s="339">
        <f t="shared" si="5"/>
        <v>4.6680937499999997</v>
      </c>
      <c r="P11" s="339">
        <f t="shared" si="5"/>
        <v>4.5449999999999999</v>
      </c>
      <c r="Q11" s="339">
        <f t="shared" si="5"/>
        <v>4.5449999999999999</v>
      </c>
      <c r="R11" s="339">
        <f t="shared" si="5"/>
        <v>4.5860312500000004</v>
      </c>
      <c r="S11" s="340">
        <f t="shared" si="5"/>
        <v>4.6104290624999988</v>
      </c>
      <c r="T11" s="341" t="e">
        <f t="shared" si="5"/>
        <v>#REF!</v>
      </c>
      <c r="U11" s="339" t="e">
        <f t="shared" si="5"/>
        <v>#REF!</v>
      </c>
      <c r="V11" s="339" t="e">
        <f t="shared" si="5"/>
        <v>#REF!</v>
      </c>
      <c r="W11" s="339" t="e">
        <f t="shared" si="5"/>
        <v>#REF!</v>
      </c>
      <c r="X11" s="342" t="e">
        <f t="shared" si="5"/>
        <v>#REF!</v>
      </c>
    </row>
    <row r="12" spans="1:25" ht="13" customHeight="1">
      <c r="A12" s="309" t="s">
        <v>16</v>
      </c>
      <c r="B12" s="310" t="s">
        <v>2</v>
      </c>
      <c r="C12" s="11">
        <f>C8+C10+C11</f>
        <v>551.67357291666667</v>
      </c>
      <c r="D12" s="11">
        <f t="shared" ref="D12:X12" si="6">D8+D10+D11</f>
        <v>388.62969374999994</v>
      </c>
      <c r="E12" s="11">
        <f t="shared" si="6"/>
        <v>486.74004166666668</v>
      </c>
      <c r="F12" s="11">
        <f t="shared" si="6"/>
        <v>600.04783854166669</v>
      </c>
      <c r="G12" s="11">
        <f t="shared" si="6"/>
        <v>660.60312499999998</v>
      </c>
      <c r="H12" s="11">
        <f t="shared" si="6"/>
        <v>586.07225286458333</v>
      </c>
      <c r="I12" s="11">
        <f t="shared" si="6"/>
        <v>648.12848874999997</v>
      </c>
      <c r="J12" s="11">
        <f t="shared" si="6"/>
        <v>1021.8716557291667</v>
      </c>
      <c r="K12" s="313">
        <f t="shared" si="6"/>
        <v>759.72420937499999</v>
      </c>
      <c r="L12" s="27">
        <f t="shared" si="6"/>
        <v>692.57583229166664</v>
      </c>
      <c r="M12" s="11">
        <f t="shared" si="6"/>
        <v>655.22056145833335</v>
      </c>
      <c r="N12" s="11">
        <f t="shared" si="6"/>
        <v>652.04080791666672</v>
      </c>
      <c r="O12" s="11">
        <f t="shared" si="6"/>
        <v>673.76153125000008</v>
      </c>
      <c r="P12" s="11">
        <f t="shared" si="6"/>
        <v>655.995</v>
      </c>
      <c r="Q12" s="11">
        <f t="shared" si="6"/>
        <v>655.995</v>
      </c>
      <c r="R12" s="11">
        <f t="shared" si="6"/>
        <v>661.91717708333329</v>
      </c>
      <c r="S12" s="313">
        <f t="shared" si="6"/>
        <v>665.43859468749986</v>
      </c>
      <c r="T12" s="27" t="e">
        <f t="shared" si="6"/>
        <v>#REF!</v>
      </c>
      <c r="U12" s="11" t="e">
        <f t="shared" si="6"/>
        <v>#REF!</v>
      </c>
      <c r="V12" s="11" t="e">
        <f t="shared" si="6"/>
        <v>#REF!</v>
      </c>
      <c r="W12" s="11" t="e">
        <f t="shared" si="6"/>
        <v>#REF!</v>
      </c>
      <c r="X12" s="28" t="e">
        <f t="shared" si="6"/>
        <v>#REF!</v>
      </c>
    </row>
    <row r="13" spans="1:25" ht="13" customHeight="1">
      <c r="A13" s="299" t="s">
        <v>77</v>
      </c>
      <c r="B13" s="53" t="s">
        <v>2</v>
      </c>
      <c r="C13" s="58">
        <v>0</v>
      </c>
      <c r="D13" s="58">
        <v>0</v>
      </c>
      <c r="E13" s="2">
        <f>IF((489-E12)&lt;=0,0,((489-E12)))/2</f>
        <v>1.1299791666666579</v>
      </c>
      <c r="F13" s="2">
        <f t="shared" ref="F13:J13" si="7">IF((489-F12)&lt;=0,0,((489-F12)))/2</f>
        <v>0</v>
      </c>
      <c r="G13" s="2">
        <f t="shared" si="7"/>
        <v>0</v>
      </c>
      <c r="H13" s="2">
        <f t="shared" si="7"/>
        <v>0</v>
      </c>
      <c r="I13" s="2">
        <f t="shared" si="7"/>
        <v>0</v>
      </c>
      <c r="J13" s="2">
        <f t="shared" si="7"/>
        <v>0</v>
      </c>
      <c r="K13" s="314">
        <v>0</v>
      </c>
      <c r="L13" s="35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14">
        <v>0</v>
      </c>
      <c r="T13" s="35">
        <v>0</v>
      </c>
      <c r="U13" s="2">
        <v>0</v>
      </c>
      <c r="V13" s="2">
        <v>0</v>
      </c>
      <c r="W13" s="2">
        <v>0</v>
      </c>
      <c r="X13" s="34">
        <v>0</v>
      </c>
    </row>
    <row r="14" spans="1:25" s="316" customFormat="1" ht="13" customHeight="1">
      <c r="A14" s="299" t="s">
        <v>17</v>
      </c>
      <c r="B14" s="53" t="s">
        <v>3</v>
      </c>
      <c r="C14" s="58">
        <v>0</v>
      </c>
      <c r="D14" s="1">
        <v>0.1</v>
      </c>
      <c r="E14" s="1">
        <v>0.185</v>
      </c>
      <c r="F14" s="1">
        <v>0.125</v>
      </c>
      <c r="G14" s="1">
        <v>0</v>
      </c>
      <c r="H14" s="1">
        <v>0</v>
      </c>
      <c r="I14" s="1">
        <v>0</v>
      </c>
      <c r="J14" s="1">
        <v>0</v>
      </c>
      <c r="K14" s="315">
        <v>0</v>
      </c>
      <c r="L14" s="25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315">
        <v>0</v>
      </c>
      <c r="T14" s="25">
        <v>0</v>
      </c>
      <c r="U14" s="1">
        <v>0</v>
      </c>
      <c r="V14" s="1">
        <v>0</v>
      </c>
      <c r="W14" s="1">
        <v>0</v>
      </c>
      <c r="X14" s="26">
        <v>0</v>
      </c>
    </row>
    <row r="15" spans="1:25" s="316" customFormat="1" ht="13" customHeight="1">
      <c r="A15" s="299" t="s">
        <v>18</v>
      </c>
      <c r="B15" s="53" t="s">
        <v>2</v>
      </c>
      <c r="C15" s="2">
        <v>0</v>
      </c>
      <c r="D15" s="2">
        <f t="shared" ref="D15:X15" si="8">IF(D8&gt;=445,0,(D14*D8))</f>
        <v>34.297916666666666</v>
      </c>
      <c r="E15" s="2">
        <f t="shared" si="8"/>
        <v>79.162116666666677</v>
      </c>
      <c r="F15" s="2">
        <f t="shared" si="8"/>
        <v>0</v>
      </c>
      <c r="G15" s="2">
        <f t="shared" si="8"/>
        <v>0</v>
      </c>
      <c r="H15" s="2">
        <f t="shared" si="8"/>
        <v>0</v>
      </c>
      <c r="I15" s="2">
        <f t="shared" si="8"/>
        <v>0</v>
      </c>
      <c r="J15" s="2">
        <f t="shared" si="8"/>
        <v>0</v>
      </c>
      <c r="K15" s="314">
        <f t="shared" si="8"/>
        <v>0</v>
      </c>
      <c r="L15" s="35">
        <f t="shared" si="8"/>
        <v>0</v>
      </c>
      <c r="M15" s="2">
        <f t="shared" si="8"/>
        <v>0</v>
      </c>
      <c r="N15" s="2">
        <f t="shared" si="8"/>
        <v>0</v>
      </c>
      <c r="O15" s="2">
        <f t="shared" si="8"/>
        <v>0</v>
      </c>
      <c r="P15" s="2">
        <f t="shared" si="8"/>
        <v>0</v>
      </c>
      <c r="Q15" s="2">
        <f t="shared" si="8"/>
        <v>0</v>
      </c>
      <c r="R15" s="2">
        <f t="shared" si="8"/>
        <v>0</v>
      </c>
      <c r="S15" s="314">
        <f t="shared" si="8"/>
        <v>0</v>
      </c>
      <c r="T15" s="35" t="e">
        <f t="shared" si="8"/>
        <v>#REF!</v>
      </c>
      <c r="U15" s="2" t="e">
        <f t="shared" si="8"/>
        <v>#REF!</v>
      </c>
      <c r="V15" s="2" t="e">
        <f t="shared" si="8"/>
        <v>#REF!</v>
      </c>
      <c r="W15" s="2" t="e">
        <f t="shared" si="8"/>
        <v>#REF!</v>
      </c>
      <c r="X15" s="34" t="e">
        <f t="shared" si="8"/>
        <v>#REF!</v>
      </c>
    </row>
    <row r="16" spans="1:25" s="316" customFormat="1" ht="13" customHeight="1">
      <c r="A16" s="299" t="s">
        <v>19</v>
      </c>
      <c r="B16" s="53" t="s">
        <v>2</v>
      </c>
      <c r="C16" s="2">
        <v>0</v>
      </c>
      <c r="D16" s="2">
        <f>IF(D15&lt;D13,0,(D15-D13))</f>
        <v>34.297916666666666</v>
      </c>
      <c r="E16" s="2">
        <f t="shared" ref="E16:X16" si="9">IF(E15&lt;E13,0,(E15-E13))</f>
        <v>78.032137500000019</v>
      </c>
      <c r="F16" s="2">
        <f t="shared" si="9"/>
        <v>0</v>
      </c>
      <c r="G16" s="2">
        <f t="shared" si="9"/>
        <v>0</v>
      </c>
      <c r="H16" s="2">
        <f t="shared" si="9"/>
        <v>0</v>
      </c>
      <c r="I16" s="2">
        <f t="shared" si="9"/>
        <v>0</v>
      </c>
      <c r="J16" s="2">
        <f t="shared" si="9"/>
        <v>0</v>
      </c>
      <c r="K16" s="314">
        <f t="shared" si="9"/>
        <v>0</v>
      </c>
      <c r="L16" s="35">
        <f t="shared" si="9"/>
        <v>0</v>
      </c>
      <c r="M16" s="2">
        <f t="shared" si="9"/>
        <v>0</v>
      </c>
      <c r="N16" s="2">
        <f t="shared" si="9"/>
        <v>0</v>
      </c>
      <c r="O16" s="2">
        <f t="shared" si="9"/>
        <v>0</v>
      </c>
      <c r="P16" s="2">
        <f t="shared" si="9"/>
        <v>0</v>
      </c>
      <c r="Q16" s="2">
        <f t="shared" si="9"/>
        <v>0</v>
      </c>
      <c r="R16" s="2">
        <f t="shared" si="9"/>
        <v>0</v>
      </c>
      <c r="S16" s="314">
        <f t="shared" si="9"/>
        <v>0</v>
      </c>
      <c r="T16" s="35" t="e">
        <f t="shared" si="9"/>
        <v>#REF!</v>
      </c>
      <c r="U16" s="2" t="e">
        <f t="shared" si="9"/>
        <v>#REF!</v>
      </c>
      <c r="V16" s="2" t="e">
        <f t="shared" si="9"/>
        <v>#REF!</v>
      </c>
      <c r="W16" s="2" t="e">
        <f t="shared" si="9"/>
        <v>#REF!</v>
      </c>
      <c r="X16" s="34" t="e">
        <f t="shared" si="9"/>
        <v>#REF!</v>
      </c>
    </row>
    <row r="17" spans="1:24" ht="13" customHeight="1">
      <c r="A17" s="299" t="s">
        <v>20</v>
      </c>
      <c r="B17" s="53" t="s">
        <v>2</v>
      </c>
      <c r="C17" s="57">
        <v>10</v>
      </c>
      <c r="D17" s="57">
        <v>10</v>
      </c>
      <c r="E17" s="57">
        <v>10</v>
      </c>
      <c r="F17" s="57">
        <v>10</v>
      </c>
      <c r="G17" s="57">
        <v>10</v>
      </c>
      <c r="H17" s="57">
        <v>10</v>
      </c>
      <c r="I17" s="57">
        <v>10</v>
      </c>
      <c r="J17" s="57">
        <v>10</v>
      </c>
      <c r="K17" s="39">
        <v>10</v>
      </c>
      <c r="L17" s="21">
        <v>10</v>
      </c>
      <c r="M17" s="57">
        <v>10</v>
      </c>
      <c r="N17" s="57">
        <v>10</v>
      </c>
      <c r="O17" s="57">
        <v>10</v>
      </c>
      <c r="P17" s="57">
        <v>10</v>
      </c>
      <c r="Q17" s="57">
        <v>10</v>
      </c>
      <c r="R17" s="57">
        <v>10</v>
      </c>
      <c r="S17" s="39">
        <v>10</v>
      </c>
      <c r="T17" s="21">
        <v>10</v>
      </c>
      <c r="U17" s="57">
        <v>10</v>
      </c>
      <c r="V17" s="57">
        <v>10</v>
      </c>
      <c r="W17" s="57">
        <v>10</v>
      </c>
      <c r="X17" s="18">
        <v>10</v>
      </c>
    </row>
    <row r="18" spans="1:24" ht="13" customHeight="1">
      <c r="A18" s="309" t="s">
        <v>25</v>
      </c>
      <c r="B18" s="310" t="s">
        <v>2</v>
      </c>
      <c r="C18" s="10">
        <f>C17+C16+C13+C12</f>
        <v>561.67357291666667</v>
      </c>
      <c r="D18" s="10">
        <f t="shared" ref="D18:X18" si="10">D17+D16+D13+D12</f>
        <v>432.9276104166666</v>
      </c>
      <c r="E18" s="10">
        <f t="shared" si="10"/>
        <v>575.90215833333332</v>
      </c>
      <c r="F18" s="10">
        <f t="shared" si="10"/>
        <v>610.04783854166669</v>
      </c>
      <c r="G18" s="10">
        <f t="shared" si="10"/>
        <v>670.60312499999998</v>
      </c>
      <c r="H18" s="10">
        <f t="shared" si="10"/>
        <v>596.07225286458333</v>
      </c>
      <c r="I18" s="10">
        <f t="shared" si="10"/>
        <v>658.12848874999997</v>
      </c>
      <c r="J18" s="10">
        <f t="shared" si="10"/>
        <v>1031.8716557291668</v>
      </c>
      <c r="K18" s="311">
        <f t="shared" si="10"/>
        <v>769.72420937499999</v>
      </c>
      <c r="L18" s="23">
        <f t="shared" si="10"/>
        <v>702.57583229166664</v>
      </c>
      <c r="M18" s="10">
        <f t="shared" si="10"/>
        <v>665.22056145833335</v>
      </c>
      <c r="N18" s="10">
        <f t="shared" si="10"/>
        <v>662.04080791666672</v>
      </c>
      <c r="O18" s="10">
        <f t="shared" si="10"/>
        <v>683.76153125000008</v>
      </c>
      <c r="P18" s="10">
        <f t="shared" si="10"/>
        <v>665.995</v>
      </c>
      <c r="Q18" s="10">
        <f t="shared" si="10"/>
        <v>665.995</v>
      </c>
      <c r="R18" s="10">
        <f t="shared" si="10"/>
        <v>671.91717708333329</v>
      </c>
      <c r="S18" s="311">
        <f t="shared" si="10"/>
        <v>675.43859468749986</v>
      </c>
      <c r="T18" s="23" t="e">
        <f t="shared" si="10"/>
        <v>#REF!</v>
      </c>
      <c r="U18" s="10" t="e">
        <f t="shared" si="10"/>
        <v>#REF!</v>
      </c>
      <c r="V18" s="10" t="e">
        <f t="shared" si="10"/>
        <v>#REF!</v>
      </c>
      <c r="W18" s="10" t="e">
        <f t="shared" si="10"/>
        <v>#REF!</v>
      </c>
      <c r="X18" s="24" t="e">
        <f t="shared" si="10"/>
        <v>#REF!</v>
      </c>
    </row>
    <row r="19" spans="1:24" ht="13" customHeight="1" thickBot="1">
      <c r="A19" s="302" t="s">
        <v>4</v>
      </c>
      <c r="B19" s="303" t="s">
        <v>5</v>
      </c>
      <c r="C19" s="44">
        <f>'Input Sheet'!C11</f>
        <v>61.15</v>
      </c>
      <c r="D19" s="44">
        <f>'Input Sheet'!D11</f>
        <v>65.459999999999994</v>
      </c>
      <c r="E19" s="44">
        <f>'Input Sheet'!E11</f>
        <v>67.09</v>
      </c>
      <c r="F19" s="44">
        <f>'Input Sheet'!F11</f>
        <v>64.45</v>
      </c>
      <c r="G19" s="44">
        <f>'Input Sheet'!G11</f>
        <v>69.89</v>
      </c>
      <c r="H19" s="44">
        <f>'Input Sheet'!H11</f>
        <v>70.88</v>
      </c>
      <c r="I19" s="44">
        <f>'Input Sheet'!I11</f>
        <v>74.2</v>
      </c>
      <c r="J19" s="44">
        <f>'Input Sheet'!J11</f>
        <v>74.52</v>
      </c>
      <c r="K19" s="317">
        <f>'Input Sheet'!K11</f>
        <v>80.38</v>
      </c>
      <c r="L19" s="318">
        <f>'Input Sheet'!L11</f>
        <v>82.2</v>
      </c>
      <c r="M19" s="44">
        <f>'Input Sheet'!M11</f>
        <v>82.66</v>
      </c>
      <c r="N19" s="44">
        <f>'Input Sheet'!N11</f>
        <v>83.27</v>
      </c>
      <c r="O19" s="44">
        <f>'Input Sheet'!O11</f>
        <v>83.12</v>
      </c>
      <c r="P19" s="44">
        <f>'Input Sheet'!P11</f>
        <v>83.12</v>
      </c>
      <c r="Q19" s="44">
        <f>'Input Sheet'!Q11</f>
        <v>83.12</v>
      </c>
      <c r="R19" s="44">
        <f>'Input Sheet'!R11</f>
        <v>83.12</v>
      </c>
      <c r="S19" s="317">
        <f>'Input Sheet'!S11</f>
        <v>82.8125</v>
      </c>
      <c r="T19" s="318">
        <f>'Input Sheet'!T11</f>
        <v>83</v>
      </c>
      <c r="U19" s="44">
        <f>'Input Sheet'!U11</f>
        <v>82.75</v>
      </c>
      <c r="V19" s="44">
        <f>'Input Sheet'!V11</f>
        <v>82.25</v>
      </c>
      <c r="W19" s="44">
        <f>'Input Sheet'!W11</f>
        <v>82</v>
      </c>
      <c r="X19" s="61">
        <f>'Input Sheet'!X11</f>
        <v>82.5</v>
      </c>
    </row>
    <row r="20" spans="1:24" ht="13" customHeight="1">
      <c r="A20" s="319" t="s">
        <v>61</v>
      </c>
      <c r="B20" s="53" t="s">
        <v>6</v>
      </c>
      <c r="C20" s="57">
        <f>C19*C18</f>
        <v>34346.33898385417</v>
      </c>
      <c r="D20" s="57">
        <f t="shared" ref="D20:X20" si="11">D19*D18</f>
        <v>28339.441377874991</v>
      </c>
      <c r="E20" s="57">
        <f t="shared" si="11"/>
        <v>38637.275802583332</v>
      </c>
      <c r="F20" s="57">
        <f t="shared" si="11"/>
        <v>39317.583194010418</v>
      </c>
      <c r="G20" s="57">
        <f t="shared" si="11"/>
        <v>46868.452406249999</v>
      </c>
      <c r="H20" s="57">
        <f t="shared" si="11"/>
        <v>42249.601283041666</v>
      </c>
      <c r="I20" s="57">
        <f t="shared" si="11"/>
        <v>48833.133865249998</v>
      </c>
      <c r="J20" s="57">
        <f t="shared" si="11"/>
        <v>76895.075784937508</v>
      </c>
      <c r="K20" s="39">
        <f t="shared" si="11"/>
        <v>61870.431949562495</v>
      </c>
      <c r="L20" s="21">
        <f t="shared" si="11"/>
        <v>57751.733414374998</v>
      </c>
      <c r="M20" s="57">
        <f t="shared" si="11"/>
        <v>54987.131610145836</v>
      </c>
      <c r="N20" s="57">
        <f t="shared" si="11"/>
        <v>55128.138075220835</v>
      </c>
      <c r="O20" s="57">
        <f t="shared" si="11"/>
        <v>56834.258477500007</v>
      </c>
      <c r="P20" s="57">
        <f t="shared" si="11"/>
        <v>55357.504400000005</v>
      </c>
      <c r="Q20" s="57">
        <f t="shared" si="11"/>
        <v>55357.504400000005</v>
      </c>
      <c r="R20" s="57">
        <f t="shared" si="11"/>
        <v>55849.755759166663</v>
      </c>
      <c r="S20" s="39">
        <f t="shared" si="11"/>
        <v>55934.758622558584</v>
      </c>
      <c r="T20" s="21" t="e">
        <f t="shared" si="11"/>
        <v>#REF!</v>
      </c>
      <c r="U20" s="57" t="e">
        <f t="shared" si="11"/>
        <v>#REF!</v>
      </c>
      <c r="V20" s="57" t="e">
        <f t="shared" si="11"/>
        <v>#REF!</v>
      </c>
      <c r="W20" s="57" t="e">
        <f t="shared" si="11"/>
        <v>#REF!</v>
      </c>
      <c r="X20" s="18" t="e">
        <f t="shared" si="11"/>
        <v>#REF!</v>
      </c>
    </row>
    <row r="21" spans="1:24" ht="13" customHeight="1">
      <c r="A21" s="320" t="s">
        <v>21</v>
      </c>
      <c r="B21" s="53" t="s">
        <v>6</v>
      </c>
      <c r="C21" s="57">
        <v>500</v>
      </c>
      <c r="D21" s="57">
        <v>500</v>
      </c>
      <c r="E21" s="57">
        <v>500</v>
      </c>
      <c r="F21" s="57">
        <v>500</v>
      </c>
      <c r="G21" s="57">
        <v>500</v>
      </c>
      <c r="H21" s="57">
        <v>500</v>
      </c>
      <c r="I21" s="57">
        <v>500</v>
      </c>
      <c r="J21" s="57">
        <v>500</v>
      </c>
      <c r="K21" s="39">
        <v>500</v>
      </c>
      <c r="L21" s="21">
        <v>500</v>
      </c>
      <c r="M21" s="57">
        <v>500</v>
      </c>
      <c r="N21" s="57">
        <v>500</v>
      </c>
      <c r="O21" s="57">
        <v>500</v>
      </c>
      <c r="P21" s="57">
        <v>500</v>
      </c>
      <c r="Q21" s="57">
        <v>500</v>
      </c>
      <c r="R21" s="57">
        <v>500</v>
      </c>
      <c r="S21" s="39">
        <v>500</v>
      </c>
      <c r="T21" s="21">
        <v>500</v>
      </c>
      <c r="U21" s="57">
        <v>500</v>
      </c>
      <c r="V21" s="57">
        <v>500</v>
      </c>
      <c r="W21" s="57">
        <v>500</v>
      </c>
      <c r="X21" s="18">
        <v>500</v>
      </c>
    </row>
    <row r="22" spans="1:24" ht="13" customHeight="1">
      <c r="A22" s="321" t="s">
        <v>216</v>
      </c>
      <c r="B22" s="322" t="s">
        <v>6</v>
      </c>
      <c r="C22" s="17">
        <f>C20+C21</f>
        <v>34846.33898385417</v>
      </c>
      <c r="D22" s="17">
        <f t="shared" ref="D22:X22" si="12">D20+D21</f>
        <v>28839.441377874991</v>
      </c>
      <c r="E22" s="17">
        <f t="shared" si="12"/>
        <v>39137.275802583332</v>
      </c>
      <c r="F22" s="17">
        <f t="shared" si="12"/>
        <v>39817.583194010418</v>
      </c>
      <c r="G22" s="17">
        <f t="shared" si="12"/>
        <v>47368.452406249999</v>
      </c>
      <c r="H22" s="17">
        <f t="shared" si="12"/>
        <v>42749.601283041666</v>
      </c>
      <c r="I22" s="17">
        <f t="shared" si="12"/>
        <v>49333.133865249998</v>
      </c>
      <c r="J22" s="17">
        <f t="shared" si="12"/>
        <v>77395.075784937508</v>
      </c>
      <c r="K22" s="40">
        <f t="shared" si="12"/>
        <v>62370.431949562495</v>
      </c>
      <c r="L22" s="36">
        <f t="shared" si="12"/>
        <v>58251.733414374998</v>
      </c>
      <c r="M22" s="17">
        <f t="shared" si="12"/>
        <v>55487.131610145836</v>
      </c>
      <c r="N22" s="17">
        <f t="shared" si="12"/>
        <v>55628.138075220835</v>
      </c>
      <c r="O22" s="17">
        <f t="shared" si="12"/>
        <v>57334.258477500007</v>
      </c>
      <c r="P22" s="17">
        <f t="shared" si="12"/>
        <v>55857.504400000005</v>
      </c>
      <c r="Q22" s="17">
        <f t="shared" si="12"/>
        <v>55857.504400000005</v>
      </c>
      <c r="R22" s="17">
        <f t="shared" si="12"/>
        <v>56349.755759166663</v>
      </c>
      <c r="S22" s="40">
        <f t="shared" si="12"/>
        <v>56434.758622558584</v>
      </c>
      <c r="T22" s="36" t="e">
        <f t="shared" si="12"/>
        <v>#REF!</v>
      </c>
      <c r="U22" s="17" t="e">
        <f t="shared" si="12"/>
        <v>#REF!</v>
      </c>
      <c r="V22" s="17" t="e">
        <f t="shared" si="12"/>
        <v>#REF!</v>
      </c>
      <c r="W22" s="17" t="e">
        <f t="shared" si="12"/>
        <v>#REF!</v>
      </c>
      <c r="X22" s="45" t="e">
        <f t="shared" si="12"/>
        <v>#REF!</v>
      </c>
    </row>
    <row r="23" spans="1:24" ht="13" customHeight="1">
      <c r="A23" s="320" t="s">
        <v>22</v>
      </c>
      <c r="B23" s="53" t="s">
        <v>6</v>
      </c>
      <c r="C23" s="327">
        <v>2500</v>
      </c>
      <c r="D23" s="327">
        <v>2500</v>
      </c>
      <c r="E23" s="57">
        <v>2700</v>
      </c>
      <c r="F23" s="57">
        <v>2700</v>
      </c>
      <c r="G23" s="57">
        <v>2900</v>
      </c>
      <c r="H23" s="57">
        <v>2900</v>
      </c>
      <c r="I23" s="57">
        <v>2900</v>
      </c>
      <c r="J23" s="57">
        <v>2900</v>
      </c>
      <c r="K23" s="39">
        <v>2900</v>
      </c>
      <c r="L23" s="21">
        <v>3000</v>
      </c>
      <c r="M23" s="57">
        <v>3000</v>
      </c>
      <c r="N23" s="57">
        <v>3000</v>
      </c>
      <c r="O23" s="57">
        <v>3000</v>
      </c>
      <c r="P23" s="57">
        <v>3000</v>
      </c>
      <c r="Q23" s="57">
        <v>3000</v>
      </c>
      <c r="R23" s="57">
        <v>3000</v>
      </c>
      <c r="S23" s="39">
        <v>3000</v>
      </c>
      <c r="T23" s="21">
        <v>3000</v>
      </c>
      <c r="U23" s="57">
        <v>3000</v>
      </c>
      <c r="V23" s="57">
        <v>3000</v>
      </c>
      <c r="W23" s="57">
        <v>3000</v>
      </c>
      <c r="X23" s="18">
        <v>3000</v>
      </c>
    </row>
    <row r="24" spans="1:24" ht="13" customHeight="1">
      <c r="A24" s="320" t="s">
        <v>23</v>
      </c>
      <c r="B24" s="53" t="s">
        <v>6</v>
      </c>
      <c r="C24" s="57">
        <f>C22-C23</f>
        <v>32346.33898385417</v>
      </c>
      <c r="D24" s="57">
        <f t="shared" ref="D24:X24" si="13">D22-D23</f>
        <v>26339.441377874991</v>
      </c>
      <c r="E24" s="57">
        <f t="shared" si="13"/>
        <v>36437.275802583332</v>
      </c>
      <c r="F24" s="57">
        <f t="shared" si="13"/>
        <v>37117.583194010418</v>
      </c>
      <c r="G24" s="57">
        <f t="shared" si="13"/>
        <v>44468.452406249999</v>
      </c>
      <c r="H24" s="57">
        <f t="shared" si="13"/>
        <v>39849.601283041666</v>
      </c>
      <c r="I24" s="57">
        <f t="shared" si="13"/>
        <v>46433.133865249998</v>
      </c>
      <c r="J24" s="57">
        <f t="shared" si="13"/>
        <v>74495.075784937508</v>
      </c>
      <c r="K24" s="39">
        <f t="shared" si="13"/>
        <v>59470.431949562495</v>
      </c>
      <c r="L24" s="21">
        <f t="shared" si="13"/>
        <v>55251.733414374998</v>
      </c>
      <c r="M24" s="57">
        <f t="shared" si="13"/>
        <v>52487.131610145836</v>
      </c>
      <c r="N24" s="57">
        <f t="shared" si="13"/>
        <v>52628.138075220835</v>
      </c>
      <c r="O24" s="57">
        <f t="shared" si="13"/>
        <v>54334.258477500007</v>
      </c>
      <c r="P24" s="57">
        <f t="shared" si="13"/>
        <v>52857.504400000005</v>
      </c>
      <c r="Q24" s="57">
        <f t="shared" si="13"/>
        <v>52857.504400000005</v>
      </c>
      <c r="R24" s="57">
        <f t="shared" si="13"/>
        <v>53349.755759166663</v>
      </c>
      <c r="S24" s="39">
        <f t="shared" si="13"/>
        <v>53434.758622558584</v>
      </c>
      <c r="T24" s="21" t="e">
        <f t="shared" si="13"/>
        <v>#REF!</v>
      </c>
      <c r="U24" s="57" t="e">
        <f t="shared" si="13"/>
        <v>#REF!</v>
      </c>
      <c r="V24" s="57" t="e">
        <f t="shared" si="13"/>
        <v>#REF!</v>
      </c>
      <c r="W24" s="57" t="e">
        <f t="shared" si="13"/>
        <v>#REF!</v>
      </c>
      <c r="X24" s="18" t="e">
        <f t="shared" si="13"/>
        <v>#REF!</v>
      </c>
    </row>
    <row r="25" spans="1:24" ht="13" customHeight="1" thickBot="1">
      <c r="A25" s="323" t="s">
        <v>217</v>
      </c>
      <c r="B25" s="324" t="s">
        <v>6</v>
      </c>
      <c r="C25" s="343">
        <v>32196</v>
      </c>
      <c r="D25" s="343">
        <v>24656</v>
      </c>
      <c r="E25" s="325">
        <v>28560</v>
      </c>
      <c r="F25" s="15">
        <v>33787</v>
      </c>
      <c r="G25" s="15">
        <v>39726</v>
      </c>
      <c r="H25" s="15">
        <v>33879</v>
      </c>
      <c r="I25" s="15">
        <v>39625</v>
      </c>
      <c r="J25" s="15">
        <v>60505</v>
      </c>
      <c r="K25" s="326">
        <v>53678</v>
      </c>
      <c r="L25" s="37">
        <v>53253.738377809139</v>
      </c>
      <c r="M25" s="15">
        <v>51769.126651259692</v>
      </c>
      <c r="N25" s="15">
        <v>52451.283286408165</v>
      </c>
      <c r="O25" s="15">
        <v>51250</v>
      </c>
      <c r="P25" s="15">
        <v>51750</v>
      </c>
      <c r="Q25" s="15">
        <v>52250</v>
      </c>
      <c r="R25" s="15">
        <v>51774.895425718525</v>
      </c>
      <c r="S25" s="344">
        <v>52333.582285014505</v>
      </c>
      <c r="T25" s="345" t="e">
        <f>ROUNDUP(T24,-2)</f>
        <v>#REF!</v>
      </c>
      <c r="U25" s="346" t="e">
        <f t="shared" ref="U25:X25" si="14">ROUNDUP(U24,-2)</f>
        <v>#REF!</v>
      </c>
      <c r="V25" s="346" t="e">
        <f t="shared" si="14"/>
        <v>#REF!</v>
      </c>
      <c r="W25" s="346" t="e">
        <f t="shared" si="14"/>
        <v>#REF!</v>
      </c>
      <c r="X25" s="347" t="e">
        <f t="shared" si="14"/>
        <v>#REF!</v>
      </c>
    </row>
    <row r="26" spans="1:24" ht="13.5" thickBot="1">
      <c r="A26" s="3"/>
      <c r="B26" s="42"/>
      <c r="T26" s="348" t="s">
        <v>218</v>
      </c>
    </row>
    <row r="27" spans="1:24">
      <c r="A27" s="3"/>
      <c r="B27" s="42"/>
      <c r="N27" s="54"/>
      <c r="O27" s="54"/>
      <c r="P27" s="54"/>
      <c r="Q27" s="54"/>
      <c r="R27" s="54"/>
    </row>
    <row r="28" spans="1:24">
      <c r="A28" s="3"/>
      <c r="B28" s="42"/>
      <c r="N28" s="54"/>
      <c r="O28" s="54"/>
      <c r="P28" s="54"/>
      <c r="Q28" s="54"/>
      <c r="R28" s="54"/>
      <c r="T28" s="3">
        <v>49600</v>
      </c>
      <c r="U28" s="3">
        <v>47100</v>
      </c>
      <c r="V28" s="3">
        <v>48300</v>
      </c>
      <c r="W28" s="3">
        <v>51200</v>
      </c>
    </row>
    <row r="29" spans="1:24">
      <c r="A29" s="3"/>
      <c r="B29" s="42"/>
      <c r="T29" s="54" t="e">
        <f>T28-T25</f>
        <v>#REF!</v>
      </c>
      <c r="U29" s="54" t="e">
        <f>U28-U25</f>
        <v>#REF!</v>
      </c>
      <c r="V29" s="54" t="e">
        <f>V28-V25</f>
        <v>#REF!</v>
      </c>
      <c r="W29" s="54" t="e">
        <f t="shared" ref="W29" si="15">W28-W25</f>
        <v>#REF!</v>
      </c>
    </row>
    <row r="30" spans="1:24">
      <c r="A30" s="3"/>
      <c r="B30" s="42"/>
    </row>
    <row r="31" spans="1:24">
      <c r="A31" s="3"/>
      <c r="B31" s="42"/>
    </row>
    <row r="32" spans="1:24">
      <c r="A32" s="3"/>
      <c r="B32" s="42"/>
    </row>
    <row r="33" spans="1:2">
      <c r="A33" s="3"/>
      <c r="B33" s="4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zoomScale="80" zoomScaleNormal="8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Y22" sqref="Y22"/>
    </sheetView>
  </sheetViews>
  <sheetFormatPr defaultColWidth="41.26953125" defaultRowHeight="12.5"/>
  <cols>
    <col min="1" max="1" width="50.81640625" style="4" customWidth="1"/>
    <col min="2" max="2" width="6.08984375" style="3" bestFit="1" customWidth="1"/>
    <col min="3" max="19" width="7.26953125" style="3" bestFit="1" customWidth="1"/>
    <col min="20" max="20" width="9.81640625" style="3" bestFit="1" customWidth="1"/>
    <col min="21" max="24" width="7.26953125" style="3" bestFit="1" customWidth="1"/>
    <col min="25" max="16384" width="41.26953125" style="3"/>
  </cols>
  <sheetData>
    <row r="1" spans="1:24" s="6" customFormat="1" ht="13">
      <c r="A1" s="368" t="s">
        <v>85</v>
      </c>
      <c r="B1" s="365" t="s">
        <v>1</v>
      </c>
      <c r="C1" s="293" t="s">
        <v>24</v>
      </c>
      <c r="D1" s="198" t="s">
        <v>72</v>
      </c>
      <c r="E1" s="294" t="s">
        <v>26</v>
      </c>
      <c r="F1" s="295" t="s">
        <v>27</v>
      </c>
      <c r="G1" s="295" t="s">
        <v>78</v>
      </c>
      <c r="H1" s="295" t="s">
        <v>86</v>
      </c>
      <c r="I1" s="295" t="s">
        <v>135</v>
      </c>
      <c r="J1" s="295" t="s">
        <v>138</v>
      </c>
      <c r="K1" s="298" t="s">
        <v>139</v>
      </c>
      <c r="L1" s="297" t="s">
        <v>182</v>
      </c>
      <c r="M1" s="295" t="s">
        <v>183</v>
      </c>
      <c r="N1" s="295" t="s">
        <v>184</v>
      </c>
      <c r="O1" s="295">
        <v>45292</v>
      </c>
      <c r="P1" s="295">
        <v>45323</v>
      </c>
      <c r="Q1" s="295">
        <v>45352</v>
      </c>
      <c r="R1" s="295" t="s">
        <v>185</v>
      </c>
      <c r="S1" s="298" t="s">
        <v>140</v>
      </c>
      <c r="T1" s="366" t="s">
        <v>186</v>
      </c>
      <c r="U1" s="367" t="s">
        <v>187</v>
      </c>
      <c r="V1" s="367" t="s">
        <v>188</v>
      </c>
      <c r="W1" s="367" t="s">
        <v>189</v>
      </c>
      <c r="X1" s="367" t="s">
        <v>137</v>
      </c>
    </row>
    <row r="2" spans="1:24" s="5" customFormat="1">
      <c r="A2" s="369" t="s">
        <v>79</v>
      </c>
      <c r="B2" s="20" t="s">
        <v>2</v>
      </c>
      <c r="C2" s="33">
        <f>'Input Sheet'!C14</f>
        <v>82.627784968734971</v>
      </c>
      <c r="D2" s="58">
        <f>'Input Sheet'!D14</f>
        <v>51.990336021505385</v>
      </c>
      <c r="E2" s="58">
        <f>'Input Sheet'!E14</f>
        <v>67.606658986175105</v>
      </c>
      <c r="F2" s="58">
        <f>'Input Sheet'!F14</f>
        <v>68.365127070201453</v>
      </c>
      <c r="G2" s="58">
        <f>'Input Sheet'!G14</f>
        <v>71.589631336405532</v>
      </c>
      <c r="H2" s="58">
        <f>'Input Sheet'!H14</f>
        <v>94.824820956762565</v>
      </c>
      <c r="I2" s="58">
        <f>'Input Sheet'!I14</f>
        <v>127.482959692029</v>
      </c>
      <c r="J2" s="58">
        <f>'Input Sheet'!J14</f>
        <v>153.57919834187604</v>
      </c>
      <c r="K2" s="38">
        <f>'Input Sheet'!K14</f>
        <v>116.30000137241984</v>
      </c>
      <c r="L2" s="33">
        <f>'Input Sheet'!L14</f>
        <v>111.25990031897929</v>
      </c>
      <c r="M2" s="58">
        <f>'Input Sheet'!M14</f>
        <v>114.15081262939957</v>
      </c>
      <c r="N2" s="58">
        <f>'Input Sheet'!N14</f>
        <v>128.57950216450217</v>
      </c>
      <c r="O2" s="58">
        <f>'Input Sheet'!O14</f>
        <v>135.12954545454545</v>
      </c>
      <c r="P2" s="58">
        <f>'Input Sheet'!P14</f>
        <v>125.73055555555558</v>
      </c>
      <c r="Q2" s="58">
        <f>'Input Sheet'!Q14</f>
        <v>120</v>
      </c>
      <c r="R2" s="58">
        <f>'Input Sheet'!R14</f>
        <v>126.95336700336702</v>
      </c>
      <c r="S2" s="38">
        <f>'Input Sheet'!S14</f>
        <v>120.23589552906202</v>
      </c>
      <c r="T2" s="370">
        <f>'Input Sheet'!T14</f>
        <v>125</v>
      </c>
      <c r="U2" s="58">
        <f>'Input Sheet'!U14</f>
        <v>115</v>
      </c>
      <c r="V2" s="58">
        <f>'Input Sheet'!V14</f>
        <v>115</v>
      </c>
      <c r="W2" s="58">
        <f>'Input Sheet'!W14</f>
        <v>125</v>
      </c>
      <c r="X2" s="58">
        <f>'Input Sheet'!X14</f>
        <v>120</v>
      </c>
    </row>
    <row r="3" spans="1:24" s="5" customFormat="1">
      <c r="A3" s="369" t="s">
        <v>80</v>
      </c>
      <c r="B3" s="20" t="s">
        <v>2</v>
      </c>
      <c r="C3" s="33">
        <f>'Input Sheet'!C15</f>
        <v>112.61916666666666</v>
      </c>
      <c r="D3" s="58">
        <f>'Input Sheet'!D15</f>
        <v>82.59688295637126</v>
      </c>
      <c r="E3" s="58">
        <f>'Input Sheet'!E15</f>
        <v>164.20420250896055</v>
      </c>
      <c r="F3" s="58">
        <f>'Input Sheet'!F15</f>
        <v>203.55166107352355</v>
      </c>
      <c r="G3" s="58">
        <f>'Input Sheet'!G15</f>
        <v>201.52013676690692</v>
      </c>
      <c r="H3" s="58">
        <f>'Input Sheet'!H15</f>
        <v>164.76669183191362</v>
      </c>
      <c r="I3" s="58">
        <f>'Input Sheet'!I15</f>
        <v>117.21769654496916</v>
      </c>
      <c r="J3" s="58">
        <f>'Input Sheet'!J15</f>
        <v>312.39605072463763</v>
      </c>
      <c r="K3" s="38">
        <f>'Input Sheet'!K15</f>
        <v>330.21586003670245</v>
      </c>
      <c r="L3" s="33">
        <f>'Input Sheet'!L15</f>
        <v>243.69461532619425</v>
      </c>
      <c r="M3" s="58">
        <f>'Input Sheet'!M15</f>
        <v>264.24918909592822</v>
      </c>
      <c r="N3" s="58">
        <f>'Input Sheet'!N15</f>
        <v>333.48920634920631</v>
      </c>
      <c r="O3" s="58">
        <f>'Input Sheet'!O15</f>
        <v>332.09545454545457</v>
      </c>
      <c r="P3" s="58">
        <f>'Input Sheet'!P15</f>
        <v>315.59722222222223</v>
      </c>
      <c r="Q3" s="58">
        <f>'Input Sheet'!Q15</f>
        <v>310</v>
      </c>
      <c r="R3" s="58">
        <f>'Input Sheet'!R15</f>
        <v>319.23089225589229</v>
      </c>
      <c r="S3" s="38">
        <f>'Input Sheet'!S15</f>
        <v>290.16597575680527</v>
      </c>
      <c r="T3" s="370">
        <f>'Input Sheet'!T15</f>
        <v>290</v>
      </c>
      <c r="U3" s="58">
        <f>'Input Sheet'!U15</f>
        <v>280</v>
      </c>
      <c r="V3" s="58">
        <f>'Input Sheet'!V15</f>
        <v>265</v>
      </c>
      <c r="W3" s="58">
        <f>'Input Sheet'!W15</f>
        <v>285</v>
      </c>
      <c r="X3" s="58">
        <f>'Input Sheet'!X15</f>
        <v>280</v>
      </c>
    </row>
    <row r="4" spans="1:24" s="5" customFormat="1">
      <c r="A4" s="369" t="s">
        <v>148</v>
      </c>
      <c r="B4" s="20" t="s">
        <v>2</v>
      </c>
      <c r="C4" s="22">
        <f>((1.6*C2)+0.9*C3)</f>
        <v>233.56170594997596</v>
      </c>
      <c r="D4" s="7">
        <f t="shared" ref="D4:X4" si="0">((1.6*D2)+0.9*D3)</f>
        <v>157.52173229514278</v>
      </c>
      <c r="E4" s="7">
        <f t="shared" si="0"/>
        <v>255.95443663594466</v>
      </c>
      <c r="F4" s="7">
        <f t="shared" si="0"/>
        <v>292.58069827849351</v>
      </c>
      <c r="G4" s="7">
        <f t="shared" si="0"/>
        <v>295.91153322846509</v>
      </c>
      <c r="H4" s="7">
        <f t="shared" si="0"/>
        <v>300.00973617954241</v>
      </c>
      <c r="I4" s="7">
        <f t="shared" si="0"/>
        <v>309.46866239771862</v>
      </c>
      <c r="J4" s="7">
        <f t="shared" si="0"/>
        <v>526.88316299917551</v>
      </c>
      <c r="K4" s="19">
        <f t="shared" si="0"/>
        <v>483.274276228904</v>
      </c>
      <c r="L4" s="22">
        <f t="shared" si="0"/>
        <v>397.34099430394167</v>
      </c>
      <c r="M4" s="7">
        <f t="shared" si="0"/>
        <v>420.46557039337472</v>
      </c>
      <c r="N4" s="7">
        <f t="shared" si="0"/>
        <v>505.86748917748923</v>
      </c>
      <c r="O4" s="7">
        <f t="shared" si="0"/>
        <v>515.09318181818185</v>
      </c>
      <c r="P4" s="7">
        <f t="shared" si="0"/>
        <v>485.20638888888897</v>
      </c>
      <c r="Q4" s="7">
        <f t="shared" si="0"/>
        <v>471</v>
      </c>
      <c r="R4" s="7">
        <f t="shared" si="0"/>
        <v>490.43319023569035</v>
      </c>
      <c r="S4" s="19">
        <f t="shared" si="0"/>
        <v>453.52681102762398</v>
      </c>
      <c r="T4" s="371">
        <f t="shared" si="0"/>
        <v>461</v>
      </c>
      <c r="U4" s="7">
        <f t="shared" si="0"/>
        <v>436</v>
      </c>
      <c r="V4" s="7">
        <f t="shared" si="0"/>
        <v>422.5</v>
      </c>
      <c r="W4" s="7">
        <f t="shared" si="0"/>
        <v>456.5</v>
      </c>
      <c r="X4" s="7">
        <f t="shared" si="0"/>
        <v>444</v>
      </c>
    </row>
    <row r="5" spans="1:24" s="5" customFormat="1">
      <c r="A5" s="372" t="s">
        <v>221</v>
      </c>
      <c r="B5" s="20" t="s">
        <v>2</v>
      </c>
      <c r="C5" s="22">
        <f>'Input Sheet'!C19</f>
        <v>35.5</v>
      </c>
      <c r="D5" s="7">
        <f>'Input Sheet'!D19</f>
        <v>16.666666666666686</v>
      </c>
      <c r="E5" s="7">
        <f>'Input Sheet'!E19</f>
        <v>-19.583333333333314</v>
      </c>
      <c r="F5" s="7">
        <f>'Input Sheet'!F19</f>
        <v>-18.75</v>
      </c>
      <c r="G5" s="7">
        <f>'Input Sheet'!G19</f>
        <v>5.5333333333334167</v>
      </c>
      <c r="H5" s="7">
        <f>'Input Sheet'!H19</f>
        <v>6.7125000000000341</v>
      </c>
      <c r="I5" s="7">
        <f>'Input Sheet'!I19</f>
        <v>29.233333333333348</v>
      </c>
      <c r="J5" s="7">
        <f>'Input Sheet'!J19</f>
        <v>37.708333333333371</v>
      </c>
      <c r="K5" s="19">
        <f>'Input Sheet'!K19</f>
        <v>7.0083333333334394</v>
      </c>
      <c r="L5" s="22">
        <f>'Input Sheet'!L19</f>
        <v>52.5</v>
      </c>
      <c r="M5" s="7">
        <f>'Input Sheet'!M19</f>
        <v>54.333333333333371</v>
      </c>
      <c r="N5" s="7">
        <f>'Input Sheet'!N19</f>
        <v>47.777777777777715</v>
      </c>
      <c r="O5" s="7">
        <f>'Input Sheet'!O19</f>
        <v>15</v>
      </c>
      <c r="P5" s="7">
        <f>'Input Sheet'!P19</f>
        <v>40</v>
      </c>
      <c r="Q5" s="7">
        <f>'Input Sheet'!Q19</f>
        <v>40</v>
      </c>
      <c r="R5" s="7">
        <f>'Input Sheet'!R19</f>
        <v>11.666666666666629</v>
      </c>
      <c r="S5" s="19">
        <f>'Input Sheet'!S19</f>
        <v>41.569444444444457</v>
      </c>
      <c r="T5" s="371">
        <f>'Input Sheet'!T19</f>
        <v>25</v>
      </c>
      <c r="U5" s="7">
        <f>'Input Sheet'!U19</f>
        <v>25</v>
      </c>
      <c r="V5" s="7">
        <f>'Input Sheet'!V19</f>
        <v>25</v>
      </c>
      <c r="W5" s="7">
        <f>'Input Sheet'!W19</f>
        <v>25</v>
      </c>
      <c r="X5" s="7">
        <f>'Input Sheet'!X19</f>
        <v>25</v>
      </c>
    </row>
    <row r="6" spans="1:24" s="5" customFormat="1">
      <c r="A6" s="369" t="s">
        <v>11</v>
      </c>
      <c r="B6" s="373" t="s">
        <v>2</v>
      </c>
      <c r="C6" s="374">
        <f t="shared" ref="C6:S6" si="1">C7-C4-C5</f>
        <v>288.93829405002407</v>
      </c>
      <c r="D6" s="375">
        <f t="shared" si="1"/>
        <v>181.22826770485722</v>
      </c>
      <c r="E6" s="375">
        <f t="shared" si="1"/>
        <v>211.54556336405534</v>
      </c>
      <c r="F6" s="375">
        <f t="shared" si="1"/>
        <v>284.91930172150649</v>
      </c>
      <c r="G6" s="375">
        <f t="shared" si="1"/>
        <v>313.83846677153491</v>
      </c>
      <c r="H6" s="375">
        <f t="shared" si="1"/>
        <v>207.0735971537909</v>
      </c>
      <c r="I6" s="375">
        <f t="shared" si="1"/>
        <v>252.19800426894801</v>
      </c>
      <c r="J6" s="375">
        <f t="shared" si="1"/>
        <v>426.03350366749112</v>
      </c>
      <c r="K6" s="376">
        <f t="shared" si="1"/>
        <v>224.64239043776263</v>
      </c>
      <c r="L6" s="374">
        <f t="shared" si="1"/>
        <v>237.65900569605833</v>
      </c>
      <c r="M6" s="375">
        <f t="shared" si="1"/>
        <v>166.20109627329191</v>
      </c>
      <c r="N6" s="375">
        <f t="shared" si="1"/>
        <v>64.132510822510767</v>
      </c>
      <c r="O6" s="375">
        <f t="shared" si="1"/>
        <v>99.906818181818153</v>
      </c>
      <c r="P6" s="375">
        <f t="shared" si="1"/>
        <v>99.793611111111034</v>
      </c>
      <c r="Q6" s="375">
        <f t="shared" si="1"/>
        <v>114</v>
      </c>
      <c r="R6" s="375">
        <f t="shared" si="1"/>
        <v>124.56680976430965</v>
      </c>
      <c r="S6" s="376">
        <f t="shared" si="1"/>
        <v>148.13985563904265</v>
      </c>
      <c r="T6" s="377">
        <f>'Input Sheet'!T17</f>
        <v>100</v>
      </c>
      <c r="U6" s="377">
        <f>'Input Sheet'!U17</f>
        <v>110</v>
      </c>
      <c r="V6" s="469">
        <f>'Input Sheet'!V17+10</f>
        <v>135</v>
      </c>
      <c r="W6" s="469">
        <f>'Input Sheet'!W17+10</f>
        <v>135</v>
      </c>
      <c r="X6" s="377">
        <f>'Input Sheet'!X17</f>
        <v>115</v>
      </c>
    </row>
    <row r="7" spans="1:24" s="8" customFormat="1" ht="13">
      <c r="A7" s="378" t="s">
        <v>13</v>
      </c>
      <c r="B7" s="379" t="s">
        <v>2</v>
      </c>
      <c r="C7" s="306">
        <f>'Input Sheet'!C20</f>
        <v>558</v>
      </c>
      <c r="D7" s="304">
        <f>'Input Sheet'!D20</f>
        <v>355.41666666666669</v>
      </c>
      <c r="E7" s="304">
        <f>'Input Sheet'!E20</f>
        <v>447.91666666666669</v>
      </c>
      <c r="F7" s="304">
        <f>'Input Sheet'!F20</f>
        <v>558.75</v>
      </c>
      <c r="G7" s="304">
        <f>'Input Sheet'!G20</f>
        <v>615.28333333333342</v>
      </c>
      <c r="H7" s="304">
        <f>'Input Sheet'!H20</f>
        <v>513.79583333333335</v>
      </c>
      <c r="I7" s="304">
        <f>'Input Sheet'!I20</f>
        <v>590.9</v>
      </c>
      <c r="J7" s="304">
        <f>'Input Sheet'!J20</f>
        <v>990.625</v>
      </c>
      <c r="K7" s="307">
        <f>'Input Sheet'!K20</f>
        <v>714.92500000000007</v>
      </c>
      <c r="L7" s="306">
        <f>'Input Sheet'!L20</f>
        <v>687.5</v>
      </c>
      <c r="M7" s="304">
        <f>'Input Sheet'!M20</f>
        <v>641</v>
      </c>
      <c r="N7" s="304">
        <f>'Input Sheet'!N20</f>
        <v>617.77777777777771</v>
      </c>
      <c r="O7" s="304">
        <f>'Input Sheet'!O20</f>
        <v>630</v>
      </c>
      <c r="P7" s="304">
        <f>'Input Sheet'!P20</f>
        <v>625</v>
      </c>
      <c r="Q7" s="304">
        <f>'Input Sheet'!Q20</f>
        <v>625</v>
      </c>
      <c r="R7" s="304">
        <f>'Input Sheet'!R20</f>
        <v>626.66666666666663</v>
      </c>
      <c r="S7" s="307">
        <f>'Input Sheet'!S20</f>
        <v>643.23611111111109</v>
      </c>
      <c r="T7" s="380">
        <f>T4+T5+T6</f>
        <v>586</v>
      </c>
      <c r="U7" s="380">
        <f t="shared" ref="U7:X7" si="2">U4+U5+U6</f>
        <v>571</v>
      </c>
      <c r="V7" s="380">
        <f>V4+V5+V6</f>
        <v>582.5</v>
      </c>
      <c r="W7" s="380">
        <f>W4+W5+W6</f>
        <v>616.5</v>
      </c>
      <c r="X7" s="380">
        <f t="shared" si="2"/>
        <v>584</v>
      </c>
    </row>
    <row r="8" spans="1:24" s="9" customFormat="1" ht="13">
      <c r="A8" s="369" t="s">
        <v>223</v>
      </c>
      <c r="B8" s="20" t="s">
        <v>2</v>
      </c>
      <c r="C8" s="21">
        <f>C7*1%</f>
        <v>5.58</v>
      </c>
      <c r="D8" s="57">
        <f t="shared" ref="D8:X8" si="3">D7*1%</f>
        <v>3.5541666666666671</v>
      </c>
      <c r="E8" s="57">
        <f t="shared" si="3"/>
        <v>4.479166666666667</v>
      </c>
      <c r="F8" s="57">
        <f t="shared" si="3"/>
        <v>5.5875000000000004</v>
      </c>
      <c r="G8" s="57">
        <f t="shared" si="3"/>
        <v>6.1528333333333345</v>
      </c>
      <c r="H8" s="57">
        <f t="shared" si="3"/>
        <v>5.1379583333333336</v>
      </c>
      <c r="I8" s="57">
        <f t="shared" si="3"/>
        <v>5.9089999999999998</v>
      </c>
      <c r="J8" s="57">
        <f t="shared" si="3"/>
        <v>9.90625</v>
      </c>
      <c r="K8" s="18">
        <f t="shared" si="3"/>
        <v>7.1492500000000012</v>
      </c>
      <c r="L8" s="21">
        <f t="shared" si="3"/>
        <v>6.875</v>
      </c>
      <c r="M8" s="57">
        <f t="shared" si="3"/>
        <v>6.41</v>
      </c>
      <c r="N8" s="57">
        <f t="shared" si="3"/>
        <v>6.1777777777777771</v>
      </c>
      <c r="O8" s="57">
        <f t="shared" si="3"/>
        <v>6.3</v>
      </c>
      <c r="P8" s="57">
        <f t="shared" si="3"/>
        <v>6.25</v>
      </c>
      <c r="Q8" s="57">
        <f t="shared" si="3"/>
        <v>6.25</v>
      </c>
      <c r="R8" s="57">
        <f t="shared" si="3"/>
        <v>6.2666666666666666</v>
      </c>
      <c r="S8" s="18">
        <f t="shared" si="3"/>
        <v>6.4323611111111108</v>
      </c>
      <c r="T8" s="353">
        <f t="shared" si="3"/>
        <v>5.86</v>
      </c>
      <c r="U8" s="57">
        <f t="shared" si="3"/>
        <v>5.71</v>
      </c>
      <c r="V8" s="57">
        <f t="shared" si="3"/>
        <v>5.8250000000000002</v>
      </c>
      <c r="W8" s="57">
        <f t="shared" si="3"/>
        <v>6.165</v>
      </c>
      <c r="X8" s="57">
        <f t="shared" si="3"/>
        <v>5.84</v>
      </c>
    </row>
    <row r="9" spans="1:24" s="9" customFormat="1" ht="13">
      <c r="A9" s="381" t="s">
        <v>150</v>
      </c>
      <c r="B9" s="382" t="s">
        <v>2</v>
      </c>
      <c r="C9" s="23">
        <f>C8+C7</f>
        <v>563.58000000000004</v>
      </c>
      <c r="D9" s="10">
        <f t="shared" ref="D9:X9" si="4">D8+D7</f>
        <v>358.97083333333336</v>
      </c>
      <c r="E9" s="10">
        <f t="shared" si="4"/>
        <v>452.39583333333337</v>
      </c>
      <c r="F9" s="10">
        <f t="shared" si="4"/>
        <v>564.33749999999998</v>
      </c>
      <c r="G9" s="10">
        <f t="shared" si="4"/>
        <v>621.43616666666674</v>
      </c>
      <c r="H9" s="10">
        <f t="shared" si="4"/>
        <v>518.93379166666671</v>
      </c>
      <c r="I9" s="10">
        <f t="shared" si="4"/>
        <v>596.80899999999997</v>
      </c>
      <c r="J9" s="10">
        <f t="shared" si="4"/>
        <v>1000.53125</v>
      </c>
      <c r="K9" s="24">
        <f t="shared" si="4"/>
        <v>722.07425000000012</v>
      </c>
      <c r="L9" s="23">
        <f t="shared" si="4"/>
        <v>694.375</v>
      </c>
      <c r="M9" s="10">
        <f t="shared" si="4"/>
        <v>647.41</v>
      </c>
      <c r="N9" s="10">
        <f t="shared" si="4"/>
        <v>623.95555555555552</v>
      </c>
      <c r="O9" s="10">
        <f t="shared" si="4"/>
        <v>636.29999999999995</v>
      </c>
      <c r="P9" s="10">
        <f t="shared" si="4"/>
        <v>631.25</v>
      </c>
      <c r="Q9" s="10">
        <f t="shared" si="4"/>
        <v>631.25</v>
      </c>
      <c r="R9" s="10">
        <f t="shared" si="4"/>
        <v>632.93333333333328</v>
      </c>
      <c r="S9" s="24">
        <f t="shared" si="4"/>
        <v>649.66847222222225</v>
      </c>
      <c r="T9" s="383">
        <f t="shared" si="4"/>
        <v>591.86</v>
      </c>
      <c r="U9" s="10">
        <f t="shared" si="4"/>
        <v>576.71</v>
      </c>
      <c r="V9" s="10">
        <f t="shared" si="4"/>
        <v>588.32500000000005</v>
      </c>
      <c r="W9" s="10">
        <f t="shared" si="4"/>
        <v>622.66499999999996</v>
      </c>
      <c r="X9" s="10">
        <f t="shared" si="4"/>
        <v>589.84</v>
      </c>
    </row>
    <row r="10" spans="1:24" s="9" customFormat="1">
      <c r="A10" s="384" t="s">
        <v>222</v>
      </c>
      <c r="B10" s="20" t="s">
        <v>2</v>
      </c>
      <c r="C10" s="35">
        <f>C9*0%</f>
        <v>0</v>
      </c>
      <c r="D10" s="2">
        <f t="shared" ref="D10:X10" si="5">D9*0%</f>
        <v>0</v>
      </c>
      <c r="E10" s="2">
        <f t="shared" si="5"/>
        <v>0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34">
        <f t="shared" si="5"/>
        <v>0</v>
      </c>
      <c r="L10" s="35">
        <f t="shared" si="5"/>
        <v>0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34">
        <f t="shared" si="5"/>
        <v>0</v>
      </c>
      <c r="T10" s="385">
        <f t="shared" si="5"/>
        <v>0</v>
      </c>
      <c r="U10" s="2">
        <f t="shared" si="5"/>
        <v>0</v>
      </c>
      <c r="V10" s="2">
        <f t="shared" si="5"/>
        <v>0</v>
      </c>
      <c r="W10" s="2">
        <f t="shared" si="5"/>
        <v>0</v>
      </c>
      <c r="X10" s="2">
        <f t="shared" si="5"/>
        <v>0</v>
      </c>
    </row>
    <row r="11" spans="1:24" s="9" customFormat="1">
      <c r="A11" s="384" t="s">
        <v>151</v>
      </c>
      <c r="B11" s="20" t="s">
        <v>2</v>
      </c>
      <c r="C11" s="31">
        <f>C9*C10</f>
        <v>0</v>
      </c>
      <c r="D11" s="13">
        <f t="shared" ref="D11:X11" si="6">D9*D10</f>
        <v>0</v>
      </c>
      <c r="E11" s="13">
        <f t="shared" si="6"/>
        <v>0</v>
      </c>
      <c r="F11" s="13">
        <f t="shared" si="6"/>
        <v>0</v>
      </c>
      <c r="G11" s="13">
        <f t="shared" si="6"/>
        <v>0</v>
      </c>
      <c r="H11" s="13">
        <f t="shared" si="6"/>
        <v>0</v>
      </c>
      <c r="I11" s="13">
        <f t="shared" si="6"/>
        <v>0</v>
      </c>
      <c r="J11" s="13">
        <f t="shared" si="6"/>
        <v>0</v>
      </c>
      <c r="K11" s="32">
        <f t="shared" si="6"/>
        <v>0</v>
      </c>
      <c r="L11" s="31">
        <f t="shared" si="6"/>
        <v>0</v>
      </c>
      <c r="M11" s="13">
        <f t="shared" si="6"/>
        <v>0</v>
      </c>
      <c r="N11" s="13">
        <f t="shared" si="6"/>
        <v>0</v>
      </c>
      <c r="O11" s="13">
        <f t="shared" si="6"/>
        <v>0</v>
      </c>
      <c r="P11" s="13">
        <f t="shared" si="6"/>
        <v>0</v>
      </c>
      <c r="Q11" s="13">
        <f t="shared" si="6"/>
        <v>0</v>
      </c>
      <c r="R11" s="13">
        <f t="shared" si="6"/>
        <v>0</v>
      </c>
      <c r="S11" s="32">
        <f t="shared" si="6"/>
        <v>0</v>
      </c>
      <c r="T11" s="386">
        <f t="shared" si="6"/>
        <v>0</v>
      </c>
      <c r="U11" s="13">
        <f t="shared" si="6"/>
        <v>0</v>
      </c>
      <c r="V11" s="13">
        <f t="shared" si="6"/>
        <v>0</v>
      </c>
      <c r="W11" s="13">
        <f t="shared" si="6"/>
        <v>0</v>
      </c>
      <c r="X11" s="13">
        <f t="shared" si="6"/>
        <v>0</v>
      </c>
    </row>
    <row r="12" spans="1:24" s="9" customFormat="1" ht="13">
      <c r="A12" s="381" t="s">
        <v>152</v>
      </c>
      <c r="B12" s="382" t="s">
        <v>2</v>
      </c>
      <c r="C12" s="387">
        <f>C9+C11</f>
        <v>563.58000000000004</v>
      </c>
      <c r="D12" s="388">
        <f t="shared" ref="D12:X12" si="7">D9+D11</f>
        <v>358.97083333333336</v>
      </c>
      <c r="E12" s="388">
        <f t="shared" si="7"/>
        <v>452.39583333333337</v>
      </c>
      <c r="F12" s="388">
        <f t="shared" si="7"/>
        <v>564.33749999999998</v>
      </c>
      <c r="G12" s="388">
        <f t="shared" si="7"/>
        <v>621.43616666666674</v>
      </c>
      <c r="H12" s="388">
        <f t="shared" si="7"/>
        <v>518.93379166666671</v>
      </c>
      <c r="I12" s="388">
        <f t="shared" si="7"/>
        <v>596.80899999999997</v>
      </c>
      <c r="J12" s="388">
        <f t="shared" si="7"/>
        <v>1000.53125</v>
      </c>
      <c r="K12" s="389">
        <f t="shared" si="7"/>
        <v>722.07425000000012</v>
      </c>
      <c r="L12" s="387">
        <f t="shared" si="7"/>
        <v>694.375</v>
      </c>
      <c r="M12" s="388">
        <f t="shared" si="7"/>
        <v>647.41</v>
      </c>
      <c r="N12" s="388">
        <f t="shared" si="7"/>
        <v>623.95555555555552</v>
      </c>
      <c r="O12" s="388">
        <f t="shared" si="7"/>
        <v>636.29999999999995</v>
      </c>
      <c r="P12" s="388">
        <f t="shared" si="7"/>
        <v>631.25</v>
      </c>
      <c r="Q12" s="388">
        <f t="shared" si="7"/>
        <v>631.25</v>
      </c>
      <c r="R12" s="388">
        <f t="shared" si="7"/>
        <v>632.93333333333328</v>
      </c>
      <c r="S12" s="389">
        <f t="shared" si="7"/>
        <v>649.66847222222225</v>
      </c>
      <c r="T12" s="390">
        <f t="shared" si="7"/>
        <v>591.86</v>
      </c>
      <c r="U12" s="388">
        <f t="shared" si="7"/>
        <v>576.71</v>
      </c>
      <c r="V12" s="388">
        <f t="shared" si="7"/>
        <v>588.32500000000005</v>
      </c>
      <c r="W12" s="388">
        <f t="shared" si="7"/>
        <v>622.66499999999996</v>
      </c>
      <c r="X12" s="388">
        <f t="shared" si="7"/>
        <v>589.84</v>
      </c>
    </row>
    <row r="13" spans="1:24" s="9" customFormat="1" ht="32" customHeight="1">
      <c r="A13" s="384" t="s">
        <v>169</v>
      </c>
      <c r="B13" s="20" t="s">
        <v>3</v>
      </c>
      <c r="C13" s="35">
        <v>0</v>
      </c>
      <c r="D13" s="2">
        <v>0</v>
      </c>
      <c r="E13" s="2">
        <f>IF((489-E12)&lt;=0,0,((489-E12)))/2</f>
        <v>18.302083333333314</v>
      </c>
      <c r="F13" s="2">
        <f>IF((489-F12)&lt;=0,0,((489-F12)))</f>
        <v>0</v>
      </c>
      <c r="G13" s="2">
        <f>IF((489-G12)&lt;=0,0,((489-G12)))</f>
        <v>0</v>
      </c>
      <c r="H13" s="2">
        <f>IF((489-H12)&lt;=0,0,((489-H12)))</f>
        <v>0</v>
      </c>
      <c r="I13" s="2">
        <f>IF((489-I12)&lt;=0,0,((489-I12)))</f>
        <v>0</v>
      </c>
      <c r="J13" s="2">
        <v>0</v>
      </c>
      <c r="K13" s="34">
        <v>0</v>
      </c>
      <c r="L13" s="35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4">
        <v>0</v>
      </c>
      <c r="T13" s="385">
        <v>0</v>
      </c>
      <c r="U13" s="2">
        <v>0</v>
      </c>
      <c r="V13" s="2">
        <v>0</v>
      </c>
      <c r="W13" s="2">
        <v>0</v>
      </c>
      <c r="X13" s="2">
        <v>0</v>
      </c>
    </row>
    <row r="14" spans="1:24" s="9" customFormat="1">
      <c r="A14" s="372" t="s">
        <v>17</v>
      </c>
      <c r="B14" s="20" t="s">
        <v>3</v>
      </c>
      <c r="C14" s="33">
        <v>0</v>
      </c>
      <c r="D14" s="1">
        <f>10%</f>
        <v>0.1</v>
      </c>
      <c r="E14" s="1">
        <v>0.185</v>
      </c>
      <c r="F14" s="1">
        <v>0.125</v>
      </c>
      <c r="G14" s="1">
        <v>0</v>
      </c>
      <c r="H14" s="1">
        <v>0</v>
      </c>
      <c r="I14" s="1">
        <v>0</v>
      </c>
      <c r="J14" s="1">
        <v>0</v>
      </c>
      <c r="K14" s="26">
        <v>0</v>
      </c>
      <c r="L14" s="25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6">
        <v>0</v>
      </c>
      <c r="T14" s="39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s="9" customFormat="1">
      <c r="A15" s="372" t="s">
        <v>18</v>
      </c>
      <c r="B15" s="20" t="s">
        <v>2</v>
      </c>
      <c r="C15" s="35">
        <f>C9*C14</f>
        <v>0</v>
      </c>
      <c r="D15" s="2">
        <f t="shared" ref="D15:X15" si="8">D9*D14</f>
        <v>35.897083333333335</v>
      </c>
      <c r="E15" s="2">
        <f t="shared" si="8"/>
        <v>83.693229166666669</v>
      </c>
      <c r="F15" s="2">
        <f t="shared" si="8"/>
        <v>70.542187499999997</v>
      </c>
      <c r="G15" s="2">
        <f t="shared" si="8"/>
        <v>0</v>
      </c>
      <c r="H15" s="2">
        <f t="shared" si="8"/>
        <v>0</v>
      </c>
      <c r="I15" s="2">
        <f t="shared" si="8"/>
        <v>0</v>
      </c>
      <c r="J15" s="2">
        <f t="shared" si="8"/>
        <v>0</v>
      </c>
      <c r="K15" s="34">
        <f t="shared" si="8"/>
        <v>0</v>
      </c>
      <c r="L15" s="35">
        <f t="shared" si="8"/>
        <v>0</v>
      </c>
      <c r="M15" s="2">
        <f t="shared" si="8"/>
        <v>0</v>
      </c>
      <c r="N15" s="2">
        <f t="shared" si="8"/>
        <v>0</v>
      </c>
      <c r="O15" s="2">
        <f t="shared" si="8"/>
        <v>0</v>
      </c>
      <c r="P15" s="2">
        <f t="shared" si="8"/>
        <v>0</v>
      </c>
      <c r="Q15" s="2">
        <f t="shared" si="8"/>
        <v>0</v>
      </c>
      <c r="R15" s="2">
        <f t="shared" si="8"/>
        <v>0</v>
      </c>
      <c r="S15" s="34">
        <f t="shared" si="8"/>
        <v>0</v>
      </c>
      <c r="T15" s="385">
        <f t="shared" si="8"/>
        <v>0</v>
      </c>
      <c r="U15" s="2">
        <f t="shared" si="8"/>
        <v>0</v>
      </c>
      <c r="V15" s="2">
        <f t="shared" si="8"/>
        <v>0</v>
      </c>
      <c r="W15" s="2">
        <f t="shared" si="8"/>
        <v>0</v>
      </c>
      <c r="X15" s="2">
        <f t="shared" si="8"/>
        <v>0</v>
      </c>
    </row>
    <row r="16" spans="1:24" s="9" customFormat="1">
      <c r="A16" s="372" t="s">
        <v>19</v>
      </c>
      <c r="B16" s="20" t="s">
        <v>2</v>
      </c>
      <c r="C16" s="35">
        <f>C15</f>
        <v>0</v>
      </c>
      <c r="D16" s="2">
        <f>IF(D15&lt;D13,0,(D15-D13))</f>
        <v>35.897083333333335</v>
      </c>
      <c r="E16" s="2">
        <f>IF(E15&lt;E13,0,(E15-E13))</f>
        <v>65.391145833333354</v>
      </c>
      <c r="F16" s="2">
        <f>IF(F15&lt;F13,0,(F15-F13))</f>
        <v>70.542187499999997</v>
      </c>
      <c r="G16" s="2">
        <v>0</v>
      </c>
      <c r="H16" s="2">
        <v>0</v>
      </c>
      <c r="I16" s="2">
        <v>0</v>
      </c>
      <c r="J16" s="2">
        <v>0</v>
      </c>
      <c r="K16" s="34">
        <v>0</v>
      </c>
      <c r="L16" s="35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34">
        <v>0</v>
      </c>
      <c r="T16" s="385">
        <v>0</v>
      </c>
      <c r="U16" s="2">
        <v>0</v>
      </c>
      <c r="V16" s="2">
        <v>0</v>
      </c>
      <c r="W16" s="2">
        <v>0</v>
      </c>
      <c r="X16" s="2">
        <v>0</v>
      </c>
    </row>
    <row r="17" spans="1:24" s="9" customFormat="1">
      <c r="A17" s="384" t="s">
        <v>153</v>
      </c>
      <c r="B17" s="20" t="s">
        <v>2</v>
      </c>
      <c r="C17" s="35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34">
        <v>10</v>
      </c>
      <c r="L17" s="35">
        <v>10</v>
      </c>
      <c r="M17" s="2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10</v>
      </c>
      <c r="S17" s="34">
        <v>10</v>
      </c>
      <c r="T17" s="385">
        <v>10</v>
      </c>
      <c r="U17" s="2">
        <v>10</v>
      </c>
      <c r="V17" s="2">
        <v>10</v>
      </c>
      <c r="W17" s="2">
        <v>10</v>
      </c>
      <c r="X17" s="2">
        <v>10</v>
      </c>
    </row>
    <row r="18" spans="1:24" s="9" customFormat="1" ht="13">
      <c r="A18" s="381" t="s">
        <v>154</v>
      </c>
      <c r="B18" s="382" t="s">
        <v>2</v>
      </c>
      <c r="C18" s="387">
        <f>C12+C17</f>
        <v>573.58000000000004</v>
      </c>
      <c r="D18" s="388">
        <f t="shared" ref="D18:X18" si="9">D12+D17</f>
        <v>368.97083333333336</v>
      </c>
      <c r="E18" s="388">
        <f t="shared" si="9"/>
        <v>462.39583333333337</v>
      </c>
      <c r="F18" s="388">
        <f t="shared" si="9"/>
        <v>574.33749999999998</v>
      </c>
      <c r="G18" s="388">
        <f t="shared" si="9"/>
        <v>631.43616666666674</v>
      </c>
      <c r="H18" s="388">
        <f t="shared" si="9"/>
        <v>528.93379166666671</v>
      </c>
      <c r="I18" s="388">
        <f t="shared" si="9"/>
        <v>606.80899999999997</v>
      </c>
      <c r="J18" s="388">
        <f t="shared" si="9"/>
        <v>1010.53125</v>
      </c>
      <c r="K18" s="389">
        <f t="shared" si="9"/>
        <v>732.07425000000012</v>
      </c>
      <c r="L18" s="387">
        <f t="shared" si="9"/>
        <v>704.375</v>
      </c>
      <c r="M18" s="388">
        <f t="shared" si="9"/>
        <v>657.41</v>
      </c>
      <c r="N18" s="388">
        <f t="shared" si="9"/>
        <v>633.95555555555552</v>
      </c>
      <c r="O18" s="388">
        <f t="shared" si="9"/>
        <v>646.29999999999995</v>
      </c>
      <c r="P18" s="388">
        <f t="shared" si="9"/>
        <v>641.25</v>
      </c>
      <c r="Q18" s="388">
        <f t="shared" si="9"/>
        <v>641.25</v>
      </c>
      <c r="R18" s="388">
        <f t="shared" si="9"/>
        <v>642.93333333333328</v>
      </c>
      <c r="S18" s="389">
        <f t="shared" si="9"/>
        <v>659.66847222222225</v>
      </c>
      <c r="T18" s="390">
        <f t="shared" si="9"/>
        <v>601.86</v>
      </c>
      <c r="U18" s="388">
        <f t="shared" si="9"/>
        <v>586.71</v>
      </c>
      <c r="V18" s="388">
        <f t="shared" si="9"/>
        <v>598.32500000000005</v>
      </c>
      <c r="W18" s="388">
        <f t="shared" si="9"/>
        <v>632.66499999999996</v>
      </c>
      <c r="X18" s="388">
        <f t="shared" si="9"/>
        <v>599.84</v>
      </c>
    </row>
    <row r="19" spans="1:24" s="9" customFormat="1">
      <c r="A19" s="384" t="s">
        <v>155</v>
      </c>
      <c r="B19" s="392" t="s">
        <v>5</v>
      </c>
      <c r="C19" s="393">
        <f>'Input Sheet'!C21</f>
        <v>61.15</v>
      </c>
      <c r="D19" s="394">
        <f>'Input Sheet'!D21</f>
        <v>65.459999999999994</v>
      </c>
      <c r="E19" s="394">
        <f>'Input Sheet'!E21</f>
        <v>67.09</v>
      </c>
      <c r="F19" s="394">
        <f>'Input Sheet'!F21</f>
        <v>64.45</v>
      </c>
      <c r="G19" s="394">
        <f>'Input Sheet'!G21</f>
        <v>69.89</v>
      </c>
      <c r="H19" s="394">
        <f>'Input Sheet'!H21</f>
        <v>70.88</v>
      </c>
      <c r="I19" s="394">
        <f>'Input Sheet'!I21</f>
        <v>74.2</v>
      </c>
      <c r="J19" s="394">
        <f>'Input Sheet'!J21</f>
        <v>74.52</v>
      </c>
      <c r="K19" s="395">
        <f>'Input Sheet'!K21</f>
        <v>80.38</v>
      </c>
      <c r="L19" s="393">
        <f>'Input Sheet'!L21</f>
        <v>82.2</v>
      </c>
      <c r="M19" s="394">
        <f>'Input Sheet'!M21</f>
        <v>82.66</v>
      </c>
      <c r="N19" s="394">
        <f>'Input Sheet'!N21</f>
        <v>83.27</v>
      </c>
      <c r="O19" s="394">
        <f>'Input Sheet'!O21</f>
        <v>83.12</v>
      </c>
      <c r="P19" s="394">
        <f>'Input Sheet'!P21</f>
        <v>83.12</v>
      </c>
      <c r="Q19" s="394">
        <f>'Input Sheet'!Q21</f>
        <v>83.12</v>
      </c>
      <c r="R19" s="394">
        <f>'Input Sheet'!R21</f>
        <v>83.12</v>
      </c>
      <c r="S19" s="395">
        <f>'Input Sheet'!S21</f>
        <v>82.8125</v>
      </c>
      <c r="T19" s="396">
        <f>'Input Sheet'!T21</f>
        <v>83</v>
      </c>
      <c r="U19" s="394">
        <f>'Input Sheet'!U21</f>
        <v>82.75</v>
      </c>
      <c r="V19" s="394">
        <f>'Input Sheet'!V21</f>
        <v>82.25</v>
      </c>
      <c r="W19" s="394">
        <f>'Input Sheet'!W21</f>
        <v>82</v>
      </c>
      <c r="X19" s="394">
        <f>'Input Sheet'!X21</f>
        <v>82.5</v>
      </c>
    </row>
    <row r="20" spans="1:24" s="14" customFormat="1">
      <c r="A20" s="384" t="s">
        <v>61</v>
      </c>
      <c r="B20" s="20" t="s">
        <v>6</v>
      </c>
      <c r="C20" s="341">
        <f>C18*C19</f>
        <v>35074.417000000001</v>
      </c>
      <c r="D20" s="339">
        <f t="shared" ref="D20:X20" si="10">D18*D19</f>
        <v>24152.830750000001</v>
      </c>
      <c r="E20" s="339">
        <f t="shared" si="10"/>
        <v>31022.136458333338</v>
      </c>
      <c r="F20" s="339">
        <f t="shared" si="10"/>
        <v>37016.051874999997</v>
      </c>
      <c r="G20" s="339">
        <f t="shared" si="10"/>
        <v>44131.073688333337</v>
      </c>
      <c r="H20" s="339">
        <f t="shared" si="10"/>
        <v>37490.827153333332</v>
      </c>
      <c r="I20" s="339">
        <f t="shared" si="10"/>
        <v>45025.227800000001</v>
      </c>
      <c r="J20" s="339">
        <f t="shared" si="10"/>
        <v>75304.788749999992</v>
      </c>
      <c r="K20" s="342">
        <f t="shared" si="10"/>
        <v>58844.128215000004</v>
      </c>
      <c r="L20" s="341">
        <f t="shared" si="10"/>
        <v>57899.625</v>
      </c>
      <c r="M20" s="339">
        <f t="shared" si="10"/>
        <v>54341.510599999994</v>
      </c>
      <c r="N20" s="339">
        <f t="shared" si="10"/>
        <v>52789.479111111104</v>
      </c>
      <c r="O20" s="339">
        <f t="shared" si="10"/>
        <v>53720.455999999998</v>
      </c>
      <c r="P20" s="339">
        <f t="shared" si="10"/>
        <v>53300.700000000004</v>
      </c>
      <c r="Q20" s="339">
        <f t="shared" si="10"/>
        <v>53300.700000000004</v>
      </c>
      <c r="R20" s="339">
        <f t="shared" si="10"/>
        <v>53440.618666666662</v>
      </c>
      <c r="S20" s="342">
        <f t="shared" si="10"/>
        <v>54628.795355902781</v>
      </c>
      <c r="T20" s="397">
        <f t="shared" si="10"/>
        <v>49954.380000000005</v>
      </c>
      <c r="U20" s="339">
        <f t="shared" si="10"/>
        <v>48550.252500000002</v>
      </c>
      <c r="V20" s="339">
        <f t="shared" si="10"/>
        <v>49212.231250000004</v>
      </c>
      <c r="W20" s="339">
        <f t="shared" si="10"/>
        <v>51878.53</v>
      </c>
      <c r="X20" s="339">
        <f t="shared" si="10"/>
        <v>49486.8</v>
      </c>
    </row>
    <row r="21" spans="1:24" s="14" customFormat="1">
      <c r="A21" s="384" t="s">
        <v>156</v>
      </c>
      <c r="B21" s="392" t="s">
        <v>6</v>
      </c>
      <c r="C21" s="35">
        <v>500</v>
      </c>
      <c r="D21" s="2">
        <v>500</v>
      </c>
      <c r="E21" s="2">
        <v>500</v>
      </c>
      <c r="F21" s="2">
        <v>500</v>
      </c>
      <c r="G21" s="2">
        <v>500</v>
      </c>
      <c r="H21" s="2">
        <v>500</v>
      </c>
      <c r="I21" s="2">
        <v>500</v>
      </c>
      <c r="J21" s="2">
        <v>500</v>
      </c>
      <c r="K21" s="34">
        <v>500</v>
      </c>
      <c r="L21" s="35">
        <v>500</v>
      </c>
      <c r="M21" s="2">
        <v>500</v>
      </c>
      <c r="N21" s="2">
        <v>500</v>
      </c>
      <c r="O21" s="2">
        <v>500</v>
      </c>
      <c r="P21" s="2">
        <v>500</v>
      </c>
      <c r="Q21" s="2">
        <v>500</v>
      </c>
      <c r="R21" s="2">
        <v>500</v>
      </c>
      <c r="S21" s="34">
        <v>500</v>
      </c>
      <c r="T21" s="385">
        <v>500</v>
      </c>
      <c r="U21" s="2">
        <v>500</v>
      </c>
      <c r="V21" s="2">
        <v>500</v>
      </c>
      <c r="W21" s="2">
        <v>500</v>
      </c>
      <c r="X21" s="2">
        <v>500</v>
      </c>
    </row>
    <row r="22" spans="1:24" s="14" customFormat="1">
      <c r="A22" s="384" t="s">
        <v>157</v>
      </c>
      <c r="B22" s="392" t="s">
        <v>6</v>
      </c>
      <c r="C22" s="341">
        <f>C20+C21</f>
        <v>35574.417000000001</v>
      </c>
      <c r="D22" s="339">
        <f t="shared" ref="D22:X22" si="11">D20+D21</f>
        <v>24652.830750000001</v>
      </c>
      <c r="E22" s="339">
        <f t="shared" si="11"/>
        <v>31522.136458333338</v>
      </c>
      <c r="F22" s="339">
        <f t="shared" si="11"/>
        <v>37516.051874999997</v>
      </c>
      <c r="G22" s="339">
        <f t="shared" si="11"/>
        <v>44631.073688333337</v>
      </c>
      <c r="H22" s="339">
        <f t="shared" si="11"/>
        <v>37990.827153333332</v>
      </c>
      <c r="I22" s="339">
        <f t="shared" si="11"/>
        <v>45525.227800000001</v>
      </c>
      <c r="J22" s="339">
        <f t="shared" si="11"/>
        <v>75804.788749999992</v>
      </c>
      <c r="K22" s="342">
        <f t="shared" si="11"/>
        <v>59344.128215000004</v>
      </c>
      <c r="L22" s="341">
        <f t="shared" si="11"/>
        <v>58399.625</v>
      </c>
      <c r="M22" s="339">
        <f t="shared" si="11"/>
        <v>54841.510599999994</v>
      </c>
      <c r="N22" s="339">
        <f t="shared" si="11"/>
        <v>53289.479111111104</v>
      </c>
      <c r="O22" s="339">
        <f t="shared" si="11"/>
        <v>54220.455999999998</v>
      </c>
      <c r="P22" s="339">
        <f t="shared" si="11"/>
        <v>53800.700000000004</v>
      </c>
      <c r="Q22" s="339">
        <f t="shared" si="11"/>
        <v>53800.700000000004</v>
      </c>
      <c r="R22" s="339">
        <f t="shared" si="11"/>
        <v>53940.618666666662</v>
      </c>
      <c r="S22" s="342">
        <f t="shared" si="11"/>
        <v>55128.795355902781</v>
      </c>
      <c r="T22" s="397">
        <f t="shared" si="11"/>
        <v>50454.380000000005</v>
      </c>
      <c r="U22" s="339">
        <f t="shared" si="11"/>
        <v>49050.252500000002</v>
      </c>
      <c r="V22" s="339">
        <f t="shared" si="11"/>
        <v>49712.231250000004</v>
      </c>
      <c r="W22" s="339">
        <f t="shared" si="11"/>
        <v>52378.53</v>
      </c>
      <c r="X22" s="339">
        <f t="shared" si="11"/>
        <v>49986.8</v>
      </c>
    </row>
    <row r="23" spans="1:24" s="9" customFormat="1">
      <c r="A23" s="398" t="s">
        <v>22</v>
      </c>
      <c r="B23" s="392" t="s">
        <v>6</v>
      </c>
      <c r="C23" s="329">
        <v>2500</v>
      </c>
      <c r="D23" s="327">
        <v>2500</v>
      </c>
      <c r="E23" s="57">
        <v>2700</v>
      </c>
      <c r="F23" s="57">
        <v>2700</v>
      </c>
      <c r="G23" s="57">
        <v>2900</v>
      </c>
      <c r="H23" s="57">
        <v>2900</v>
      </c>
      <c r="I23" s="57">
        <v>2900</v>
      </c>
      <c r="J23" s="57">
        <v>2900</v>
      </c>
      <c r="K23" s="18">
        <v>2900</v>
      </c>
      <c r="L23" s="21">
        <v>3000</v>
      </c>
      <c r="M23" s="57">
        <v>3000</v>
      </c>
      <c r="N23" s="57">
        <v>3000</v>
      </c>
      <c r="O23" s="57">
        <v>3000</v>
      </c>
      <c r="P23" s="57">
        <v>3000</v>
      </c>
      <c r="Q23" s="57">
        <v>3000</v>
      </c>
      <c r="R23" s="57">
        <v>3000</v>
      </c>
      <c r="S23" s="18">
        <v>3000</v>
      </c>
      <c r="T23" s="353">
        <v>3000</v>
      </c>
      <c r="U23" s="57">
        <v>3000</v>
      </c>
      <c r="V23" s="57">
        <v>3000</v>
      </c>
      <c r="W23" s="57">
        <v>3000</v>
      </c>
      <c r="X23" s="57">
        <v>3000</v>
      </c>
    </row>
    <row r="24" spans="1:24" s="9" customFormat="1" ht="13" thickBot="1">
      <c r="A24" s="399" t="s">
        <v>23</v>
      </c>
      <c r="B24" s="400" t="s">
        <v>6</v>
      </c>
      <c r="C24" s="401">
        <f>C22-C23</f>
        <v>33074.417000000001</v>
      </c>
      <c r="D24" s="402">
        <f t="shared" ref="D24:X24" si="12">D22-D23</f>
        <v>22152.830750000001</v>
      </c>
      <c r="E24" s="402">
        <f t="shared" si="12"/>
        <v>28822.136458333338</v>
      </c>
      <c r="F24" s="402">
        <f t="shared" si="12"/>
        <v>34816.051874999997</v>
      </c>
      <c r="G24" s="402">
        <f t="shared" si="12"/>
        <v>41731.073688333337</v>
      </c>
      <c r="H24" s="402">
        <f t="shared" si="12"/>
        <v>35090.827153333332</v>
      </c>
      <c r="I24" s="402">
        <f t="shared" si="12"/>
        <v>42625.227800000001</v>
      </c>
      <c r="J24" s="402">
        <f t="shared" si="12"/>
        <v>72904.788749999992</v>
      </c>
      <c r="K24" s="403">
        <f t="shared" si="12"/>
        <v>56444.128215000004</v>
      </c>
      <c r="L24" s="401">
        <f t="shared" si="12"/>
        <v>55399.625</v>
      </c>
      <c r="M24" s="402">
        <f t="shared" si="12"/>
        <v>51841.510599999994</v>
      </c>
      <c r="N24" s="402">
        <f t="shared" si="12"/>
        <v>50289.479111111104</v>
      </c>
      <c r="O24" s="402">
        <f t="shared" si="12"/>
        <v>51220.455999999998</v>
      </c>
      <c r="P24" s="402">
        <f t="shared" si="12"/>
        <v>50800.700000000004</v>
      </c>
      <c r="Q24" s="402">
        <f t="shared" si="12"/>
        <v>50800.700000000004</v>
      </c>
      <c r="R24" s="402">
        <f t="shared" si="12"/>
        <v>50940.618666666662</v>
      </c>
      <c r="S24" s="403">
        <f t="shared" si="12"/>
        <v>52128.795355902781</v>
      </c>
      <c r="T24" s="404">
        <f t="shared" si="12"/>
        <v>47454.380000000005</v>
      </c>
      <c r="U24" s="402">
        <f t="shared" si="12"/>
        <v>46050.252500000002</v>
      </c>
      <c r="V24" s="402">
        <f t="shared" si="12"/>
        <v>46712.231250000004</v>
      </c>
      <c r="W24" s="402">
        <f t="shared" si="12"/>
        <v>49378.53</v>
      </c>
      <c r="X24" s="402">
        <f t="shared" si="12"/>
        <v>46986.8</v>
      </c>
    </row>
    <row r="25" spans="1:24" s="9" customFormat="1" ht="13.5" thickBot="1">
      <c r="A25" s="405" t="s">
        <v>158</v>
      </c>
      <c r="B25" s="406" t="s">
        <v>6</v>
      </c>
      <c r="C25" s="355">
        <v>32196</v>
      </c>
      <c r="D25" s="356">
        <v>24656</v>
      </c>
      <c r="E25" s="357">
        <v>28560</v>
      </c>
      <c r="F25" s="358">
        <v>33787</v>
      </c>
      <c r="G25" s="358">
        <v>39726</v>
      </c>
      <c r="H25" s="358">
        <v>33879</v>
      </c>
      <c r="I25" s="358">
        <v>39625</v>
      </c>
      <c r="J25" s="358">
        <v>60505</v>
      </c>
      <c r="K25" s="359">
        <v>53678</v>
      </c>
      <c r="L25" s="360">
        <v>53253.738377809139</v>
      </c>
      <c r="M25" s="358">
        <v>51769.126651259692</v>
      </c>
      <c r="N25" s="358">
        <v>52451.283286408165</v>
      </c>
      <c r="O25" s="358">
        <v>51250</v>
      </c>
      <c r="P25" s="358">
        <v>51750</v>
      </c>
      <c r="Q25" s="358">
        <v>52250</v>
      </c>
      <c r="R25" s="358">
        <v>51774.895425718525</v>
      </c>
      <c r="S25" s="361">
        <v>52333.582285014505</v>
      </c>
      <c r="T25" s="362">
        <f>ROUNDUP(T24,-2)</f>
        <v>47500</v>
      </c>
      <c r="U25" s="363">
        <f t="shared" ref="U25:X25" si="13">ROUNDUP(U24,-2)</f>
        <v>46100</v>
      </c>
      <c r="V25" s="363">
        <f t="shared" si="13"/>
        <v>46800</v>
      </c>
      <c r="W25" s="363">
        <f t="shared" si="13"/>
        <v>49400</v>
      </c>
      <c r="X25" s="364">
        <f t="shared" si="13"/>
        <v>47000</v>
      </c>
    </row>
    <row r="26" spans="1:24" ht="13.5" thickBot="1">
      <c r="T26" s="348" t="s">
        <v>218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D0B7-A8DA-459B-BABD-182CF8923834}">
  <dimension ref="A1:X3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25" sqref="T25:W25"/>
    </sheetView>
  </sheetViews>
  <sheetFormatPr defaultColWidth="41.26953125" defaultRowHeight="12.5"/>
  <cols>
    <col min="1" max="1" width="50.81640625" style="4" customWidth="1"/>
    <col min="2" max="2" width="6.08984375" style="3" bestFit="1" customWidth="1"/>
    <col min="3" max="11" width="7.26953125" style="3" bestFit="1" customWidth="1"/>
    <col min="12" max="18" width="7.26953125" style="3" hidden="1" customWidth="1"/>
    <col min="19" max="19" width="7.26953125" style="3" bestFit="1" customWidth="1"/>
    <col min="20" max="20" width="9.7265625" style="3" bestFit="1" customWidth="1"/>
    <col min="21" max="23" width="8.7265625" style="3" bestFit="1" customWidth="1"/>
    <col min="24" max="24" width="6.54296875" style="3" bestFit="1" customWidth="1"/>
    <col min="25" max="16384" width="41.26953125" style="3"/>
  </cols>
  <sheetData>
    <row r="1" spans="1:24" s="6" customFormat="1" ht="13">
      <c r="A1" s="368" t="s">
        <v>85</v>
      </c>
      <c r="B1" s="365" t="s">
        <v>1</v>
      </c>
      <c r="C1" s="293" t="s">
        <v>24</v>
      </c>
      <c r="D1" s="198" t="s">
        <v>72</v>
      </c>
      <c r="E1" s="294" t="s">
        <v>26</v>
      </c>
      <c r="F1" s="295" t="s">
        <v>27</v>
      </c>
      <c r="G1" s="295" t="s">
        <v>78</v>
      </c>
      <c r="H1" s="295" t="s">
        <v>86</v>
      </c>
      <c r="I1" s="295" t="s">
        <v>135</v>
      </c>
      <c r="J1" s="295" t="s">
        <v>138</v>
      </c>
      <c r="K1" s="298" t="s">
        <v>139</v>
      </c>
      <c r="L1" s="297" t="s">
        <v>182</v>
      </c>
      <c r="M1" s="295" t="s">
        <v>183</v>
      </c>
      <c r="N1" s="295" t="s">
        <v>184</v>
      </c>
      <c r="O1" s="295">
        <v>45292</v>
      </c>
      <c r="P1" s="295">
        <v>45323</v>
      </c>
      <c r="Q1" s="295">
        <v>45352</v>
      </c>
      <c r="R1" s="295" t="s">
        <v>185</v>
      </c>
      <c r="S1" s="298" t="s">
        <v>140</v>
      </c>
      <c r="T1" s="366" t="s">
        <v>186</v>
      </c>
      <c r="U1" s="367" t="s">
        <v>187</v>
      </c>
      <c r="V1" s="367" t="s">
        <v>188</v>
      </c>
      <c r="W1" s="367" t="s">
        <v>189</v>
      </c>
      <c r="X1" s="367" t="s">
        <v>137</v>
      </c>
    </row>
    <row r="2" spans="1:24" s="5" customFormat="1">
      <c r="A2" s="369" t="s">
        <v>79</v>
      </c>
      <c r="B2" s="20" t="s">
        <v>2</v>
      </c>
      <c r="C2" s="33">
        <f>'Input Sheet'!C14</f>
        <v>82.627784968734971</v>
      </c>
      <c r="D2" s="58">
        <f>'Input Sheet'!D14</f>
        <v>51.990336021505385</v>
      </c>
      <c r="E2" s="58">
        <f>'Input Sheet'!E14</f>
        <v>67.606658986175105</v>
      </c>
      <c r="F2" s="58">
        <f>'Input Sheet'!F14</f>
        <v>68.365127070201453</v>
      </c>
      <c r="G2" s="58">
        <f>'Input Sheet'!G14</f>
        <v>71.589631336405532</v>
      </c>
      <c r="H2" s="58">
        <f>'Input Sheet'!H14</f>
        <v>94.824820956762565</v>
      </c>
      <c r="I2" s="58">
        <f>'Input Sheet'!I14</f>
        <v>127.482959692029</v>
      </c>
      <c r="J2" s="58">
        <f>'Input Sheet'!J14</f>
        <v>153.57919834187604</v>
      </c>
      <c r="K2" s="38">
        <f>'Input Sheet'!K14</f>
        <v>116.30000137241984</v>
      </c>
      <c r="L2" s="33">
        <f>'Input Sheet'!L14</f>
        <v>111.25990031897929</v>
      </c>
      <c r="M2" s="58">
        <f>'Input Sheet'!M14</f>
        <v>114.15081262939957</v>
      </c>
      <c r="N2" s="58">
        <f>'Input Sheet'!N14</f>
        <v>128.57950216450217</v>
      </c>
      <c r="O2" s="58">
        <f>'Input Sheet'!O14</f>
        <v>135.12954545454545</v>
      </c>
      <c r="P2" s="58">
        <f>'Input Sheet'!P14</f>
        <v>125.73055555555558</v>
      </c>
      <c r="Q2" s="58">
        <f>'Input Sheet'!Q14</f>
        <v>120</v>
      </c>
      <c r="R2" s="58">
        <f>'Input Sheet'!R14</f>
        <v>126.95336700336702</v>
      </c>
      <c r="S2" s="38">
        <f>'Input Sheet'!S14</f>
        <v>120.23589552906202</v>
      </c>
      <c r="T2" s="370">
        <f>'Input Sheet'!T14</f>
        <v>125</v>
      </c>
      <c r="U2" s="58">
        <f>'Input Sheet'!U14</f>
        <v>115</v>
      </c>
      <c r="V2" s="58">
        <f>'Input Sheet'!V14</f>
        <v>115</v>
      </c>
      <c r="W2" s="58">
        <f>'Input Sheet'!W14</f>
        <v>125</v>
      </c>
      <c r="X2" s="58">
        <f>AVERAGE(T2:W2)</f>
        <v>120</v>
      </c>
    </row>
    <row r="3" spans="1:24" s="5" customFormat="1">
      <c r="A3" s="369" t="s">
        <v>80</v>
      </c>
      <c r="B3" s="20" t="s">
        <v>2</v>
      </c>
      <c r="C3" s="33">
        <f>'Input Sheet'!C15</f>
        <v>112.61916666666666</v>
      </c>
      <c r="D3" s="58">
        <f>'Input Sheet'!D15</f>
        <v>82.59688295637126</v>
      </c>
      <c r="E3" s="58">
        <f>'Input Sheet'!E15</f>
        <v>164.20420250896055</v>
      </c>
      <c r="F3" s="58">
        <f>'Input Sheet'!F15</f>
        <v>203.55166107352355</v>
      </c>
      <c r="G3" s="58">
        <f>'Input Sheet'!G15</f>
        <v>201.52013676690692</v>
      </c>
      <c r="H3" s="58">
        <f>'Input Sheet'!H15</f>
        <v>164.76669183191362</v>
      </c>
      <c r="I3" s="58">
        <f>'Input Sheet'!I15</f>
        <v>117.21769654496916</v>
      </c>
      <c r="J3" s="58">
        <f>'Input Sheet'!J15</f>
        <v>312.39605072463763</v>
      </c>
      <c r="K3" s="38">
        <f>'Input Sheet'!K15</f>
        <v>330.21586003670245</v>
      </c>
      <c r="L3" s="33">
        <f>'Input Sheet'!L15</f>
        <v>243.69461532619425</v>
      </c>
      <c r="M3" s="58">
        <f>'Input Sheet'!M15</f>
        <v>264.24918909592822</v>
      </c>
      <c r="N3" s="58">
        <f>'Input Sheet'!N15</f>
        <v>333.48920634920631</v>
      </c>
      <c r="O3" s="58">
        <f>'Input Sheet'!O15</f>
        <v>332.09545454545457</v>
      </c>
      <c r="P3" s="58">
        <f>'Input Sheet'!P15</f>
        <v>315.59722222222223</v>
      </c>
      <c r="Q3" s="58">
        <f>'Input Sheet'!Q15</f>
        <v>310</v>
      </c>
      <c r="R3" s="58">
        <f>'Input Sheet'!R15</f>
        <v>319.23089225589229</v>
      </c>
      <c r="S3" s="38">
        <f>'Input Sheet'!S15</f>
        <v>290.16597575680527</v>
      </c>
      <c r="T3" s="370">
        <f>'Input Sheet'!T15</f>
        <v>290</v>
      </c>
      <c r="U3" s="58">
        <f>'Input Sheet'!U15</f>
        <v>280</v>
      </c>
      <c r="V3" s="58">
        <f>'Input Sheet'!V15</f>
        <v>265</v>
      </c>
      <c r="W3" s="58">
        <f>'Input Sheet'!W15</f>
        <v>285</v>
      </c>
      <c r="X3" s="58">
        <f>AVERAGE(T3:W3)</f>
        <v>280</v>
      </c>
    </row>
    <row r="4" spans="1:24" s="5" customFormat="1">
      <c r="A4" s="369" t="s">
        <v>148</v>
      </c>
      <c r="B4" s="20" t="s">
        <v>2</v>
      </c>
      <c r="C4" s="22">
        <f>((1.6*C2)+0.9*C3)</f>
        <v>233.56170594997596</v>
      </c>
      <c r="D4" s="7">
        <f t="shared" ref="D4:X4" si="0">((1.6*D2)+0.9*D3)</f>
        <v>157.52173229514278</v>
      </c>
      <c r="E4" s="7">
        <f t="shared" si="0"/>
        <v>255.95443663594466</v>
      </c>
      <c r="F4" s="7">
        <f t="shared" si="0"/>
        <v>292.58069827849351</v>
      </c>
      <c r="G4" s="7">
        <f t="shared" si="0"/>
        <v>295.91153322846509</v>
      </c>
      <c r="H4" s="7">
        <f t="shared" si="0"/>
        <v>300.00973617954241</v>
      </c>
      <c r="I4" s="7">
        <f t="shared" si="0"/>
        <v>309.46866239771862</v>
      </c>
      <c r="J4" s="7">
        <f t="shared" si="0"/>
        <v>526.88316299917551</v>
      </c>
      <c r="K4" s="19">
        <f t="shared" si="0"/>
        <v>483.274276228904</v>
      </c>
      <c r="L4" s="22">
        <f t="shared" si="0"/>
        <v>397.34099430394167</v>
      </c>
      <c r="M4" s="7">
        <f t="shared" si="0"/>
        <v>420.46557039337472</v>
      </c>
      <c r="N4" s="7">
        <f t="shared" si="0"/>
        <v>505.86748917748923</v>
      </c>
      <c r="O4" s="7">
        <f t="shared" si="0"/>
        <v>515.09318181818185</v>
      </c>
      <c r="P4" s="7">
        <f t="shared" si="0"/>
        <v>485.20638888888897</v>
      </c>
      <c r="Q4" s="7">
        <f t="shared" si="0"/>
        <v>471</v>
      </c>
      <c r="R4" s="7">
        <f t="shared" si="0"/>
        <v>490.43319023569035</v>
      </c>
      <c r="S4" s="19">
        <f t="shared" si="0"/>
        <v>453.52681102762398</v>
      </c>
      <c r="T4" s="371">
        <f t="shared" si="0"/>
        <v>461</v>
      </c>
      <c r="U4" s="7">
        <f t="shared" si="0"/>
        <v>436</v>
      </c>
      <c r="V4" s="7">
        <f t="shared" si="0"/>
        <v>422.5</v>
      </c>
      <c r="W4" s="7">
        <f t="shared" si="0"/>
        <v>456.5</v>
      </c>
      <c r="X4" s="7">
        <f t="shared" si="0"/>
        <v>444</v>
      </c>
    </row>
    <row r="5" spans="1:24" s="5" customFormat="1">
      <c r="A5" s="372" t="s">
        <v>221</v>
      </c>
      <c r="B5" s="20" t="s">
        <v>2</v>
      </c>
      <c r="C5" s="22">
        <f>'Input Sheet'!C19</f>
        <v>35.5</v>
      </c>
      <c r="D5" s="7">
        <f>'Input Sheet'!D19</f>
        <v>16.666666666666686</v>
      </c>
      <c r="E5" s="7">
        <f>'Input Sheet'!E19</f>
        <v>-19.583333333333314</v>
      </c>
      <c r="F5" s="7">
        <f>'Input Sheet'!F19</f>
        <v>-18.75</v>
      </c>
      <c r="G5" s="7">
        <f>'Input Sheet'!G19</f>
        <v>5.5333333333334167</v>
      </c>
      <c r="H5" s="7">
        <f>'Input Sheet'!H19</f>
        <v>6.7125000000000341</v>
      </c>
      <c r="I5" s="7">
        <f>'Input Sheet'!I19</f>
        <v>29.233333333333348</v>
      </c>
      <c r="J5" s="7">
        <f>'Input Sheet'!J19</f>
        <v>37.708333333333371</v>
      </c>
      <c r="K5" s="19">
        <f>'Input Sheet'!K19</f>
        <v>7.0083333333334394</v>
      </c>
      <c r="L5" s="22">
        <f>'Input Sheet'!L19</f>
        <v>52.5</v>
      </c>
      <c r="M5" s="7">
        <f>'Input Sheet'!M19</f>
        <v>54.333333333333371</v>
      </c>
      <c r="N5" s="7">
        <f>'Input Sheet'!N19</f>
        <v>47.777777777777715</v>
      </c>
      <c r="O5" s="7">
        <f>'Input Sheet'!O19</f>
        <v>15</v>
      </c>
      <c r="P5" s="7">
        <f>'Input Sheet'!P19</f>
        <v>40</v>
      </c>
      <c r="Q5" s="7">
        <f>'Input Sheet'!Q19</f>
        <v>40</v>
      </c>
      <c r="R5" s="7">
        <f>'Input Sheet'!R19</f>
        <v>11.666666666666629</v>
      </c>
      <c r="S5" s="19">
        <f>'Input Sheet'!S19</f>
        <v>41.569444444444457</v>
      </c>
      <c r="T5" s="371">
        <f>'Input Sheet'!T19</f>
        <v>25</v>
      </c>
      <c r="U5" s="7">
        <f>'Input Sheet'!U19</f>
        <v>25</v>
      </c>
      <c r="V5" s="7">
        <f>'Input Sheet'!V19</f>
        <v>25</v>
      </c>
      <c r="W5" s="7">
        <f>'Input Sheet'!W19</f>
        <v>25</v>
      </c>
      <c r="X5" s="58">
        <f>AVERAGE(T5:W5)</f>
        <v>25</v>
      </c>
    </row>
    <row r="6" spans="1:24" s="5" customFormat="1">
      <c r="A6" s="369" t="s">
        <v>11</v>
      </c>
      <c r="B6" s="373" t="s">
        <v>2</v>
      </c>
      <c r="C6" s="374">
        <f t="shared" ref="C6:S6" si="1">C7-C4-C5</f>
        <v>288.93829405002407</v>
      </c>
      <c r="D6" s="375">
        <f t="shared" si="1"/>
        <v>181.22826770485722</v>
      </c>
      <c r="E6" s="375">
        <f t="shared" si="1"/>
        <v>211.54556336405534</v>
      </c>
      <c r="F6" s="375">
        <f t="shared" si="1"/>
        <v>284.91930172150649</v>
      </c>
      <c r="G6" s="375">
        <f t="shared" si="1"/>
        <v>313.83846677153491</v>
      </c>
      <c r="H6" s="375">
        <f t="shared" si="1"/>
        <v>207.0735971537909</v>
      </c>
      <c r="I6" s="375">
        <f t="shared" si="1"/>
        <v>252.19800426894801</v>
      </c>
      <c r="J6" s="375">
        <f t="shared" si="1"/>
        <v>426.03350366749112</v>
      </c>
      <c r="K6" s="376">
        <f t="shared" si="1"/>
        <v>224.64239043776263</v>
      </c>
      <c r="L6" s="374">
        <f t="shared" si="1"/>
        <v>237.65900569605833</v>
      </c>
      <c r="M6" s="375">
        <f t="shared" si="1"/>
        <v>166.20109627329191</v>
      </c>
      <c r="N6" s="375">
        <f t="shared" si="1"/>
        <v>64.132510822510767</v>
      </c>
      <c r="O6" s="375">
        <f t="shared" si="1"/>
        <v>99.906818181818153</v>
      </c>
      <c r="P6" s="375">
        <f t="shared" si="1"/>
        <v>99.793611111111034</v>
      </c>
      <c r="Q6" s="375">
        <f t="shared" si="1"/>
        <v>114</v>
      </c>
      <c r="R6" s="375">
        <f t="shared" si="1"/>
        <v>124.56680976430965</v>
      </c>
      <c r="S6" s="376">
        <f t="shared" si="1"/>
        <v>148.13985563904265</v>
      </c>
      <c r="T6" s="377">
        <f>'JPKR (S1 - Current Spreads)'!T6+15</f>
        <v>115</v>
      </c>
      <c r="U6" s="377">
        <f>'JPKR (S1 - Current Spreads)'!U6+40</f>
        <v>150</v>
      </c>
      <c r="V6" s="377">
        <v>170</v>
      </c>
      <c r="W6" s="377">
        <v>170</v>
      </c>
      <c r="X6" s="58">
        <f>AVERAGE(T6:W6)</f>
        <v>151.25</v>
      </c>
    </row>
    <row r="7" spans="1:24" s="8" customFormat="1" ht="13">
      <c r="A7" s="378" t="s">
        <v>13</v>
      </c>
      <c r="B7" s="379" t="s">
        <v>2</v>
      </c>
      <c r="C7" s="306">
        <f>'Input Sheet'!C20</f>
        <v>558</v>
      </c>
      <c r="D7" s="304">
        <f>'Input Sheet'!D20</f>
        <v>355.41666666666669</v>
      </c>
      <c r="E7" s="304">
        <f>'Input Sheet'!E20</f>
        <v>447.91666666666669</v>
      </c>
      <c r="F7" s="304">
        <f>'Input Sheet'!F20</f>
        <v>558.75</v>
      </c>
      <c r="G7" s="304">
        <f>'Input Sheet'!G20</f>
        <v>615.28333333333342</v>
      </c>
      <c r="H7" s="304">
        <f>'Input Sheet'!H20</f>
        <v>513.79583333333335</v>
      </c>
      <c r="I7" s="304">
        <f>'Input Sheet'!I20</f>
        <v>590.9</v>
      </c>
      <c r="J7" s="304">
        <f>'Input Sheet'!J20</f>
        <v>990.625</v>
      </c>
      <c r="K7" s="307">
        <f>'Input Sheet'!K20</f>
        <v>714.92500000000007</v>
      </c>
      <c r="L7" s="306">
        <f>'Input Sheet'!L20</f>
        <v>687.5</v>
      </c>
      <c r="M7" s="304">
        <f>'Input Sheet'!M20</f>
        <v>641</v>
      </c>
      <c r="N7" s="304">
        <f>'Input Sheet'!N20</f>
        <v>617.77777777777771</v>
      </c>
      <c r="O7" s="304">
        <f>'Input Sheet'!O20</f>
        <v>630</v>
      </c>
      <c r="P7" s="304">
        <f>'Input Sheet'!P20</f>
        <v>625</v>
      </c>
      <c r="Q7" s="304">
        <f>'Input Sheet'!Q20</f>
        <v>625</v>
      </c>
      <c r="R7" s="304">
        <f>'Input Sheet'!R20</f>
        <v>626.66666666666663</v>
      </c>
      <c r="S7" s="307">
        <f>'Input Sheet'!S20</f>
        <v>643.23611111111109</v>
      </c>
      <c r="T7" s="380">
        <f>T4+T5+T6</f>
        <v>601</v>
      </c>
      <c r="U7" s="380">
        <f t="shared" ref="U7:W7" si="2">U4+U5+U6</f>
        <v>611</v>
      </c>
      <c r="V7" s="380">
        <f t="shared" si="2"/>
        <v>617.5</v>
      </c>
      <c r="W7" s="380">
        <f t="shared" si="2"/>
        <v>651.5</v>
      </c>
      <c r="X7" s="380">
        <f>AVERAGE(T7:W7)</f>
        <v>620.25</v>
      </c>
    </row>
    <row r="8" spans="1:24" s="9" customFormat="1" ht="13" hidden="1">
      <c r="A8" s="369" t="s">
        <v>223</v>
      </c>
      <c r="B8" s="20" t="s">
        <v>2</v>
      </c>
      <c r="C8" s="21">
        <f>C7*1%</f>
        <v>5.58</v>
      </c>
      <c r="D8" s="57">
        <f t="shared" ref="D8:X8" si="3">D7*1%</f>
        <v>3.5541666666666671</v>
      </c>
      <c r="E8" s="57">
        <f t="shared" si="3"/>
        <v>4.479166666666667</v>
      </c>
      <c r="F8" s="57">
        <f t="shared" si="3"/>
        <v>5.5875000000000004</v>
      </c>
      <c r="G8" s="57">
        <f t="shared" si="3"/>
        <v>6.1528333333333345</v>
      </c>
      <c r="H8" s="57">
        <f t="shared" si="3"/>
        <v>5.1379583333333336</v>
      </c>
      <c r="I8" s="57">
        <f t="shared" si="3"/>
        <v>5.9089999999999998</v>
      </c>
      <c r="J8" s="57">
        <f t="shared" si="3"/>
        <v>9.90625</v>
      </c>
      <c r="K8" s="18">
        <f t="shared" si="3"/>
        <v>7.1492500000000012</v>
      </c>
      <c r="L8" s="21">
        <f t="shared" si="3"/>
        <v>6.875</v>
      </c>
      <c r="M8" s="57">
        <f t="shared" si="3"/>
        <v>6.41</v>
      </c>
      <c r="N8" s="57">
        <f t="shared" si="3"/>
        <v>6.1777777777777771</v>
      </c>
      <c r="O8" s="57">
        <f t="shared" si="3"/>
        <v>6.3</v>
      </c>
      <c r="P8" s="57">
        <f t="shared" si="3"/>
        <v>6.25</v>
      </c>
      <c r="Q8" s="57">
        <f t="shared" si="3"/>
        <v>6.25</v>
      </c>
      <c r="R8" s="57">
        <f t="shared" si="3"/>
        <v>6.2666666666666666</v>
      </c>
      <c r="S8" s="18">
        <f t="shared" si="3"/>
        <v>6.4323611111111108</v>
      </c>
      <c r="T8" s="353">
        <f t="shared" si="3"/>
        <v>6.01</v>
      </c>
      <c r="U8" s="57">
        <f t="shared" si="3"/>
        <v>6.11</v>
      </c>
      <c r="V8" s="57">
        <f t="shared" si="3"/>
        <v>6.1749999999999998</v>
      </c>
      <c r="W8" s="57">
        <f t="shared" si="3"/>
        <v>6.5150000000000006</v>
      </c>
      <c r="X8" s="57">
        <f t="shared" si="3"/>
        <v>6.2025000000000006</v>
      </c>
    </row>
    <row r="9" spans="1:24" s="9" customFormat="1" ht="13" hidden="1">
      <c r="A9" s="381" t="s">
        <v>150</v>
      </c>
      <c r="B9" s="382" t="s">
        <v>2</v>
      </c>
      <c r="C9" s="23">
        <f>C8+C7</f>
        <v>563.58000000000004</v>
      </c>
      <c r="D9" s="10">
        <f t="shared" ref="D9:X9" si="4">D8+D7</f>
        <v>358.97083333333336</v>
      </c>
      <c r="E9" s="10">
        <f t="shared" si="4"/>
        <v>452.39583333333337</v>
      </c>
      <c r="F9" s="10">
        <f t="shared" si="4"/>
        <v>564.33749999999998</v>
      </c>
      <c r="G9" s="10">
        <f t="shared" si="4"/>
        <v>621.43616666666674</v>
      </c>
      <c r="H9" s="10">
        <f t="shared" si="4"/>
        <v>518.93379166666671</v>
      </c>
      <c r="I9" s="10">
        <f t="shared" si="4"/>
        <v>596.80899999999997</v>
      </c>
      <c r="J9" s="10">
        <f t="shared" si="4"/>
        <v>1000.53125</v>
      </c>
      <c r="K9" s="24">
        <f t="shared" si="4"/>
        <v>722.07425000000012</v>
      </c>
      <c r="L9" s="23">
        <f t="shared" si="4"/>
        <v>694.375</v>
      </c>
      <c r="M9" s="10">
        <f t="shared" si="4"/>
        <v>647.41</v>
      </c>
      <c r="N9" s="10">
        <f t="shared" si="4"/>
        <v>623.95555555555552</v>
      </c>
      <c r="O9" s="10">
        <f t="shared" si="4"/>
        <v>636.29999999999995</v>
      </c>
      <c r="P9" s="10">
        <f t="shared" si="4"/>
        <v>631.25</v>
      </c>
      <c r="Q9" s="10">
        <f t="shared" si="4"/>
        <v>631.25</v>
      </c>
      <c r="R9" s="10">
        <f t="shared" si="4"/>
        <v>632.93333333333328</v>
      </c>
      <c r="S9" s="24">
        <f t="shared" si="4"/>
        <v>649.66847222222225</v>
      </c>
      <c r="T9" s="383">
        <f t="shared" si="4"/>
        <v>607.01</v>
      </c>
      <c r="U9" s="10">
        <f t="shared" si="4"/>
        <v>617.11</v>
      </c>
      <c r="V9" s="10">
        <f t="shared" si="4"/>
        <v>623.67499999999995</v>
      </c>
      <c r="W9" s="10">
        <f t="shared" si="4"/>
        <v>658.01499999999999</v>
      </c>
      <c r="X9" s="10">
        <f t="shared" si="4"/>
        <v>626.45249999999999</v>
      </c>
    </row>
    <row r="10" spans="1:24" s="9" customFormat="1" hidden="1">
      <c r="A10" s="384" t="s">
        <v>222</v>
      </c>
      <c r="B10" s="20" t="s">
        <v>2</v>
      </c>
      <c r="C10" s="35">
        <f>C9*0%</f>
        <v>0</v>
      </c>
      <c r="D10" s="2">
        <f t="shared" ref="D10:X10" si="5">D9*0%</f>
        <v>0</v>
      </c>
      <c r="E10" s="2">
        <f t="shared" si="5"/>
        <v>0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34">
        <f t="shared" si="5"/>
        <v>0</v>
      </c>
      <c r="L10" s="35">
        <f t="shared" si="5"/>
        <v>0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34">
        <f t="shared" si="5"/>
        <v>0</v>
      </c>
      <c r="T10" s="385">
        <f t="shared" si="5"/>
        <v>0</v>
      </c>
      <c r="U10" s="2">
        <f t="shared" si="5"/>
        <v>0</v>
      </c>
      <c r="V10" s="2">
        <f t="shared" si="5"/>
        <v>0</v>
      </c>
      <c r="W10" s="2">
        <f t="shared" si="5"/>
        <v>0</v>
      </c>
      <c r="X10" s="2">
        <f t="shared" si="5"/>
        <v>0</v>
      </c>
    </row>
    <row r="11" spans="1:24" s="9" customFormat="1" hidden="1">
      <c r="A11" s="384" t="s">
        <v>151</v>
      </c>
      <c r="B11" s="20" t="s">
        <v>2</v>
      </c>
      <c r="C11" s="31">
        <f>C9*C10</f>
        <v>0</v>
      </c>
      <c r="D11" s="13">
        <f t="shared" ref="D11:X11" si="6">D9*D10</f>
        <v>0</v>
      </c>
      <c r="E11" s="13">
        <f t="shared" si="6"/>
        <v>0</v>
      </c>
      <c r="F11" s="13">
        <f t="shared" si="6"/>
        <v>0</v>
      </c>
      <c r="G11" s="13">
        <f t="shared" si="6"/>
        <v>0</v>
      </c>
      <c r="H11" s="13">
        <f t="shared" si="6"/>
        <v>0</v>
      </c>
      <c r="I11" s="13">
        <f t="shared" si="6"/>
        <v>0</v>
      </c>
      <c r="J11" s="13">
        <f t="shared" si="6"/>
        <v>0</v>
      </c>
      <c r="K11" s="32">
        <f t="shared" si="6"/>
        <v>0</v>
      </c>
      <c r="L11" s="31">
        <f t="shared" si="6"/>
        <v>0</v>
      </c>
      <c r="M11" s="13">
        <f t="shared" si="6"/>
        <v>0</v>
      </c>
      <c r="N11" s="13">
        <f t="shared" si="6"/>
        <v>0</v>
      </c>
      <c r="O11" s="13">
        <f t="shared" si="6"/>
        <v>0</v>
      </c>
      <c r="P11" s="13">
        <f t="shared" si="6"/>
        <v>0</v>
      </c>
      <c r="Q11" s="13">
        <f t="shared" si="6"/>
        <v>0</v>
      </c>
      <c r="R11" s="13">
        <f t="shared" si="6"/>
        <v>0</v>
      </c>
      <c r="S11" s="32">
        <f t="shared" si="6"/>
        <v>0</v>
      </c>
      <c r="T11" s="386">
        <f t="shared" si="6"/>
        <v>0</v>
      </c>
      <c r="U11" s="13">
        <f t="shared" si="6"/>
        <v>0</v>
      </c>
      <c r="V11" s="13">
        <f t="shared" si="6"/>
        <v>0</v>
      </c>
      <c r="W11" s="13">
        <f t="shared" si="6"/>
        <v>0</v>
      </c>
      <c r="X11" s="13">
        <f t="shared" si="6"/>
        <v>0</v>
      </c>
    </row>
    <row r="12" spans="1:24" s="9" customFormat="1" ht="13">
      <c r="A12" s="381" t="s">
        <v>152</v>
      </c>
      <c r="B12" s="382" t="s">
        <v>2</v>
      </c>
      <c r="C12" s="387">
        <f>C9+C11</f>
        <v>563.58000000000004</v>
      </c>
      <c r="D12" s="388">
        <f t="shared" ref="D12:X12" si="7">D9+D11</f>
        <v>358.97083333333336</v>
      </c>
      <c r="E12" s="388">
        <f t="shared" si="7"/>
        <v>452.39583333333337</v>
      </c>
      <c r="F12" s="388">
        <f t="shared" si="7"/>
        <v>564.33749999999998</v>
      </c>
      <c r="G12" s="388">
        <f t="shared" si="7"/>
        <v>621.43616666666674</v>
      </c>
      <c r="H12" s="388">
        <f t="shared" si="7"/>
        <v>518.93379166666671</v>
      </c>
      <c r="I12" s="388">
        <f t="shared" si="7"/>
        <v>596.80899999999997</v>
      </c>
      <c r="J12" s="388">
        <f t="shared" si="7"/>
        <v>1000.53125</v>
      </c>
      <c r="K12" s="389">
        <f t="shared" si="7"/>
        <v>722.07425000000012</v>
      </c>
      <c r="L12" s="387">
        <f t="shared" si="7"/>
        <v>694.375</v>
      </c>
      <c r="M12" s="388">
        <f t="shared" si="7"/>
        <v>647.41</v>
      </c>
      <c r="N12" s="388">
        <f t="shared" si="7"/>
        <v>623.95555555555552</v>
      </c>
      <c r="O12" s="388">
        <f t="shared" si="7"/>
        <v>636.29999999999995</v>
      </c>
      <c r="P12" s="388">
        <f t="shared" si="7"/>
        <v>631.25</v>
      </c>
      <c r="Q12" s="388">
        <f t="shared" si="7"/>
        <v>631.25</v>
      </c>
      <c r="R12" s="388">
        <f t="shared" si="7"/>
        <v>632.93333333333328</v>
      </c>
      <c r="S12" s="389">
        <f t="shared" si="7"/>
        <v>649.66847222222225</v>
      </c>
      <c r="T12" s="390">
        <f t="shared" si="7"/>
        <v>607.01</v>
      </c>
      <c r="U12" s="388">
        <f t="shared" si="7"/>
        <v>617.11</v>
      </c>
      <c r="V12" s="388">
        <f t="shared" si="7"/>
        <v>623.67499999999995</v>
      </c>
      <c r="W12" s="388">
        <f t="shared" si="7"/>
        <v>658.01499999999999</v>
      </c>
      <c r="X12" s="388">
        <f t="shared" si="7"/>
        <v>626.45249999999999</v>
      </c>
    </row>
    <row r="13" spans="1:24" s="9" customFormat="1" ht="32" hidden="1" customHeight="1">
      <c r="A13" s="384" t="s">
        <v>169</v>
      </c>
      <c r="B13" s="20" t="s">
        <v>3</v>
      </c>
      <c r="C13" s="35">
        <v>0</v>
      </c>
      <c r="D13" s="2">
        <v>0</v>
      </c>
      <c r="E13" s="2">
        <f>IF((489-E12)&lt;=0,0,((489-E12)))/2</f>
        <v>18.302083333333314</v>
      </c>
      <c r="F13" s="2">
        <f>IF((489-F12)&lt;=0,0,((489-F12)))</f>
        <v>0</v>
      </c>
      <c r="G13" s="2">
        <f>IF((489-G12)&lt;=0,0,((489-G12)))</f>
        <v>0</v>
      </c>
      <c r="H13" s="2">
        <f>IF((489-H12)&lt;=0,0,((489-H12)))</f>
        <v>0</v>
      </c>
      <c r="I13" s="2">
        <f>IF((489-I12)&lt;=0,0,((489-I12)))</f>
        <v>0</v>
      </c>
      <c r="J13" s="2">
        <v>0</v>
      </c>
      <c r="K13" s="34">
        <v>0</v>
      </c>
      <c r="L13" s="35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4">
        <v>0</v>
      </c>
      <c r="T13" s="385">
        <v>0</v>
      </c>
      <c r="U13" s="2">
        <v>0</v>
      </c>
      <c r="V13" s="2">
        <v>0</v>
      </c>
      <c r="W13" s="2">
        <v>0</v>
      </c>
      <c r="X13" s="2">
        <v>0</v>
      </c>
    </row>
    <row r="14" spans="1:24" s="9" customFormat="1" hidden="1">
      <c r="A14" s="372" t="s">
        <v>17</v>
      </c>
      <c r="B14" s="20" t="s">
        <v>3</v>
      </c>
      <c r="C14" s="33">
        <v>0</v>
      </c>
      <c r="D14" s="1">
        <f>10%</f>
        <v>0.1</v>
      </c>
      <c r="E14" s="1">
        <v>0.185</v>
      </c>
      <c r="F14" s="1">
        <v>0.125</v>
      </c>
      <c r="G14" s="1">
        <v>0</v>
      </c>
      <c r="H14" s="1">
        <v>0</v>
      </c>
      <c r="I14" s="1">
        <v>0</v>
      </c>
      <c r="J14" s="1">
        <v>0</v>
      </c>
      <c r="K14" s="26">
        <v>0</v>
      </c>
      <c r="L14" s="25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6">
        <v>0</v>
      </c>
      <c r="T14" s="39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s="9" customFormat="1" hidden="1">
      <c r="A15" s="372" t="s">
        <v>18</v>
      </c>
      <c r="B15" s="20" t="s">
        <v>2</v>
      </c>
      <c r="C15" s="35">
        <f>C9*C14</f>
        <v>0</v>
      </c>
      <c r="D15" s="2">
        <f t="shared" ref="D15:X15" si="8">D9*D14</f>
        <v>35.897083333333335</v>
      </c>
      <c r="E15" s="2">
        <f t="shared" si="8"/>
        <v>83.693229166666669</v>
      </c>
      <c r="F15" s="2">
        <f t="shared" si="8"/>
        <v>70.542187499999997</v>
      </c>
      <c r="G15" s="2">
        <f t="shared" si="8"/>
        <v>0</v>
      </c>
      <c r="H15" s="2">
        <f t="shared" si="8"/>
        <v>0</v>
      </c>
      <c r="I15" s="2">
        <f t="shared" si="8"/>
        <v>0</v>
      </c>
      <c r="J15" s="2">
        <f t="shared" si="8"/>
        <v>0</v>
      </c>
      <c r="K15" s="34">
        <f t="shared" si="8"/>
        <v>0</v>
      </c>
      <c r="L15" s="35">
        <f t="shared" si="8"/>
        <v>0</v>
      </c>
      <c r="M15" s="2">
        <f t="shared" si="8"/>
        <v>0</v>
      </c>
      <c r="N15" s="2">
        <f t="shared" si="8"/>
        <v>0</v>
      </c>
      <c r="O15" s="2">
        <f t="shared" si="8"/>
        <v>0</v>
      </c>
      <c r="P15" s="2">
        <f t="shared" si="8"/>
        <v>0</v>
      </c>
      <c r="Q15" s="2">
        <f t="shared" si="8"/>
        <v>0</v>
      </c>
      <c r="R15" s="2">
        <f t="shared" si="8"/>
        <v>0</v>
      </c>
      <c r="S15" s="34">
        <f t="shared" si="8"/>
        <v>0</v>
      </c>
      <c r="T15" s="385">
        <f t="shared" si="8"/>
        <v>0</v>
      </c>
      <c r="U15" s="2">
        <f t="shared" si="8"/>
        <v>0</v>
      </c>
      <c r="V15" s="2">
        <f t="shared" si="8"/>
        <v>0</v>
      </c>
      <c r="W15" s="2">
        <f t="shared" si="8"/>
        <v>0</v>
      </c>
      <c r="X15" s="2">
        <f t="shared" si="8"/>
        <v>0</v>
      </c>
    </row>
    <row r="16" spans="1:24" s="9" customFormat="1" hidden="1">
      <c r="A16" s="372" t="s">
        <v>19</v>
      </c>
      <c r="B16" s="20" t="s">
        <v>2</v>
      </c>
      <c r="C16" s="35">
        <f>C15</f>
        <v>0</v>
      </c>
      <c r="D16" s="2">
        <f>IF(D15&lt;D13,0,(D15-D13))</f>
        <v>35.897083333333335</v>
      </c>
      <c r="E16" s="2">
        <f>IF(E15&lt;E13,0,(E15-E13))</f>
        <v>65.391145833333354</v>
      </c>
      <c r="F16" s="2">
        <f>IF(F15&lt;F13,0,(F15-F13))</f>
        <v>70.542187499999997</v>
      </c>
      <c r="G16" s="2">
        <v>0</v>
      </c>
      <c r="H16" s="2">
        <v>0</v>
      </c>
      <c r="I16" s="2">
        <v>0</v>
      </c>
      <c r="J16" s="2">
        <v>0</v>
      </c>
      <c r="K16" s="34">
        <v>0</v>
      </c>
      <c r="L16" s="35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34">
        <v>0</v>
      </c>
      <c r="T16" s="385">
        <v>0</v>
      </c>
      <c r="U16" s="2">
        <v>0</v>
      </c>
      <c r="V16" s="2">
        <v>0</v>
      </c>
      <c r="W16" s="2">
        <v>0</v>
      </c>
      <c r="X16" s="2">
        <v>0</v>
      </c>
    </row>
    <row r="17" spans="1:24" s="9" customFormat="1" hidden="1">
      <c r="A17" s="384" t="s">
        <v>153</v>
      </c>
      <c r="B17" s="20" t="s">
        <v>2</v>
      </c>
      <c r="C17" s="35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34">
        <v>10</v>
      </c>
      <c r="L17" s="35">
        <v>10</v>
      </c>
      <c r="M17" s="2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10</v>
      </c>
      <c r="S17" s="34">
        <v>10</v>
      </c>
      <c r="T17" s="385">
        <v>10</v>
      </c>
      <c r="U17" s="2">
        <v>10</v>
      </c>
      <c r="V17" s="2">
        <v>10</v>
      </c>
      <c r="W17" s="2">
        <v>10</v>
      </c>
      <c r="X17" s="2">
        <v>10</v>
      </c>
    </row>
    <row r="18" spans="1:24" s="9" customFormat="1" ht="13">
      <c r="A18" s="381" t="s">
        <v>154</v>
      </c>
      <c r="B18" s="382" t="s">
        <v>2</v>
      </c>
      <c r="C18" s="387">
        <f>C12+C17</f>
        <v>573.58000000000004</v>
      </c>
      <c r="D18" s="388">
        <f t="shared" ref="D18:X18" si="9">D12+D17</f>
        <v>368.97083333333336</v>
      </c>
      <c r="E18" s="388">
        <f t="shared" si="9"/>
        <v>462.39583333333337</v>
      </c>
      <c r="F18" s="388">
        <f t="shared" si="9"/>
        <v>574.33749999999998</v>
      </c>
      <c r="G18" s="388">
        <f t="shared" si="9"/>
        <v>631.43616666666674</v>
      </c>
      <c r="H18" s="388">
        <f t="shared" si="9"/>
        <v>528.93379166666671</v>
      </c>
      <c r="I18" s="388">
        <f t="shared" si="9"/>
        <v>606.80899999999997</v>
      </c>
      <c r="J18" s="388">
        <f t="shared" si="9"/>
        <v>1010.53125</v>
      </c>
      <c r="K18" s="389">
        <f t="shared" si="9"/>
        <v>732.07425000000012</v>
      </c>
      <c r="L18" s="387">
        <f t="shared" si="9"/>
        <v>704.375</v>
      </c>
      <c r="M18" s="388">
        <f t="shared" si="9"/>
        <v>657.41</v>
      </c>
      <c r="N18" s="388">
        <f t="shared" si="9"/>
        <v>633.95555555555552</v>
      </c>
      <c r="O18" s="388">
        <f t="shared" si="9"/>
        <v>646.29999999999995</v>
      </c>
      <c r="P18" s="388">
        <f t="shared" si="9"/>
        <v>641.25</v>
      </c>
      <c r="Q18" s="388">
        <f t="shared" si="9"/>
        <v>641.25</v>
      </c>
      <c r="R18" s="388">
        <f t="shared" si="9"/>
        <v>642.93333333333328</v>
      </c>
      <c r="S18" s="389">
        <f t="shared" si="9"/>
        <v>659.66847222222225</v>
      </c>
      <c r="T18" s="390">
        <f t="shared" si="9"/>
        <v>617.01</v>
      </c>
      <c r="U18" s="388">
        <f t="shared" si="9"/>
        <v>627.11</v>
      </c>
      <c r="V18" s="388">
        <f t="shared" si="9"/>
        <v>633.67499999999995</v>
      </c>
      <c r="W18" s="388">
        <f t="shared" si="9"/>
        <v>668.01499999999999</v>
      </c>
      <c r="X18" s="388">
        <f t="shared" si="9"/>
        <v>636.45249999999999</v>
      </c>
    </row>
    <row r="19" spans="1:24" s="9" customFormat="1">
      <c r="A19" s="384" t="s">
        <v>155</v>
      </c>
      <c r="B19" s="392" t="s">
        <v>5</v>
      </c>
      <c r="C19" s="393">
        <f>'Input Sheet'!C21</f>
        <v>61.15</v>
      </c>
      <c r="D19" s="394">
        <f>'Input Sheet'!D21</f>
        <v>65.459999999999994</v>
      </c>
      <c r="E19" s="394">
        <f>'Input Sheet'!E21</f>
        <v>67.09</v>
      </c>
      <c r="F19" s="394">
        <f>'Input Sheet'!F21</f>
        <v>64.45</v>
      </c>
      <c r="G19" s="394">
        <f>'Input Sheet'!G21</f>
        <v>69.89</v>
      </c>
      <c r="H19" s="394">
        <f>'Input Sheet'!H21</f>
        <v>70.88</v>
      </c>
      <c r="I19" s="394">
        <f>'Input Sheet'!I21</f>
        <v>74.2</v>
      </c>
      <c r="J19" s="394">
        <f>'Input Sheet'!J21</f>
        <v>74.52</v>
      </c>
      <c r="K19" s="395">
        <f>'Input Sheet'!K21</f>
        <v>80.38</v>
      </c>
      <c r="L19" s="393">
        <f>'Input Sheet'!L21</f>
        <v>82.2</v>
      </c>
      <c r="M19" s="394">
        <f>'Input Sheet'!M21</f>
        <v>82.66</v>
      </c>
      <c r="N19" s="394">
        <f>'Input Sheet'!N21</f>
        <v>83.27</v>
      </c>
      <c r="O19" s="394">
        <f>'Input Sheet'!O21</f>
        <v>83.12</v>
      </c>
      <c r="P19" s="394">
        <f>'Input Sheet'!P21</f>
        <v>83.12</v>
      </c>
      <c r="Q19" s="394">
        <f>'Input Sheet'!Q21</f>
        <v>83.12</v>
      </c>
      <c r="R19" s="394">
        <f>'Input Sheet'!R21</f>
        <v>83.12</v>
      </c>
      <c r="S19" s="395">
        <f>'Input Sheet'!S21</f>
        <v>82.8125</v>
      </c>
      <c r="T19" s="396">
        <f>'Input Sheet'!T21</f>
        <v>83</v>
      </c>
      <c r="U19" s="394">
        <f>'Input Sheet'!U21</f>
        <v>82.75</v>
      </c>
      <c r="V19" s="394">
        <f>'Input Sheet'!V21</f>
        <v>82.25</v>
      </c>
      <c r="W19" s="394">
        <f>'Input Sheet'!W21</f>
        <v>82</v>
      </c>
      <c r="X19" s="394">
        <f>'Input Sheet'!X21</f>
        <v>82.5</v>
      </c>
    </row>
    <row r="20" spans="1:24" s="14" customFormat="1">
      <c r="A20" s="384" t="s">
        <v>61</v>
      </c>
      <c r="B20" s="20" t="s">
        <v>6</v>
      </c>
      <c r="C20" s="341">
        <f>C18*C19</f>
        <v>35074.417000000001</v>
      </c>
      <c r="D20" s="339">
        <f t="shared" ref="D20:X20" si="10">D18*D19</f>
        <v>24152.830750000001</v>
      </c>
      <c r="E20" s="339">
        <f t="shared" si="10"/>
        <v>31022.136458333338</v>
      </c>
      <c r="F20" s="339">
        <f t="shared" si="10"/>
        <v>37016.051874999997</v>
      </c>
      <c r="G20" s="339">
        <f t="shared" si="10"/>
        <v>44131.073688333337</v>
      </c>
      <c r="H20" s="339">
        <f t="shared" si="10"/>
        <v>37490.827153333332</v>
      </c>
      <c r="I20" s="339">
        <f t="shared" si="10"/>
        <v>45025.227800000001</v>
      </c>
      <c r="J20" s="339">
        <f t="shared" si="10"/>
        <v>75304.788749999992</v>
      </c>
      <c r="K20" s="342">
        <f t="shared" si="10"/>
        <v>58844.128215000004</v>
      </c>
      <c r="L20" s="341">
        <f t="shared" si="10"/>
        <v>57899.625</v>
      </c>
      <c r="M20" s="339">
        <f t="shared" si="10"/>
        <v>54341.510599999994</v>
      </c>
      <c r="N20" s="339">
        <f t="shared" si="10"/>
        <v>52789.479111111104</v>
      </c>
      <c r="O20" s="339">
        <f t="shared" si="10"/>
        <v>53720.455999999998</v>
      </c>
      <c r="P20" s="339">
        <f t="shared" si="10"/>
        <v>53300.700000000004</v>
      </c>
      <c r="Q20" s="339">
        <f t="shared" si="10"/>
        <v>53300.700000000004</v>
      </c>
      <c r="R20" s="339">
        <f t="shared" si="10"/>
        <v>53440.618666666662</v>
      </c>
      <c r="S20" s="342">
        <f t="shared" si="10"/>
        <v>54628.795355902781</v>
      </c>
      <c r="T20" s="397">
        <f t="shared" si="10"/>
        <v>51211.83</v>
      </c>
      <c r="U20" s="339">
        <f t="shared" si="10"/>
        <v>51893.352500000001</v>
      </c>
      <c r="V20" s="339">
        <f t="shared" si="10"/>
        <v>52119.768749999996</v>
      </c>
      <c r="W20" s="339">
        <f t="shared" si="10"/>
        <v>54777.229999999996</v>
      </c>
      <c r="X20" s="339">
        <f t="shared" si="10"/>
        <v>52507.331249999996</v>
      </c>
    </row>
    <row r="21" spans="1:24" s="14" customFormat="1">
      <c r="A21" s="384" t="s">
        <v>156</v>
      </c>
      <c r="B21" s="392" t="s">
        <v>6</v>
      </c>
      <c r="C21" s="35">
        <v>500</v>
      </c>
      <c r="D21" s="2">
        <v>500</v>
      </c>
      <c r="E21" s="2">
        <v>500</v>
      </c>
      <c r="F21" s="2">
        <v>500</v>
      </c>
      <c r="G21" s="2">
        <v>500</v>
      </c>
      <c r="H21" s="2">
        <v>500</v>
      </c>
      <c r="I21" s="2">
        <v>500</v>
      </c>
      <c r="J21" s="2">
        <v>500</v>
      </c>
      <c r="K21" s="34">
        <v>500</v>
      </c>
      <c r="L21" s="35">
        <v>500</v>
      </c>
      <c r="M21" s="2">
        <v>500</v>
      </c>
      <c r="N21" s="2">
        <v>500</v>
      </c>
      <c r="O21" s="2">
        <v>500</v>
      </c>
      <c r="P21" s="2">
        <v>500</v>
      </c>
      <c r="Q21" s="2">
        <v>500</v>
      </c>
      <c r="R21" s="2">
        <v>500</v>
      </c>
      <c r="S21" s="34">
        <v>500</v>
      </c>
      <c r="T21" s="385">
        <v>500</v>
      </c>
      <c r="U21" s="2">
        <v>500</v>
      </c>
      <c r="V21" s="2">
        <v>500</v>
      </c>
      <c r="W21" s="2">
        <v>500</v>
      </c>
      <c r="X21" s="2">
        <v>500</v>
      </c>
    </row>
    <row r="22" spans="1:24" s="14" customFormat="1">
      <c r="A22" s="384" t="s">
        <v>157</v>
      </c>
      <c r="B22" s="392" t="s">
        <v>6</v>
      </c>
      <c r="C22" s="341">
        <f>C20+C21</f>
        <v>35574.417000000001</v>
      </c>
      <c r="D22" s="339">
        <f t="shared" ref="D22:X22" si="11">D20+D21</f>
        <v>24652.830750000001</v>
      </c>
      <c r="E22" s="339">
        <f t="shared" si="11"/>
        <v>31522.136458333338</v>
      </c>
      <c r="F22" s="339">
        <f t="shared" si="11"/>
        <v>37516.051874999997</v>
      </c>
      <c r="G22" s="339">
        <f t="shared" si="11"/>
        <v>44631.073688333337</v>
      </c>
      <c r="H22" s="339">
        <f t="shared" si="11"/>
        <v>37990.827153333332</v>
      </c>
      <c r="I22" s="339">
        <f t="shared" si="11"/>
        <v>45525.227800000001</v>
      </c>
      <c r="J22" s="339">
        <f t="shared" si="11"/>
        <v>75804.788749999992</v>
      </c>
      <c r="K22" s="342">
        <f t="shared" si="11"/>
        <v>59344.128215000004</v>
      </c>
      <c r="L22" s="341">
        <f t="shared" si="11"/>
        <v>58399.625</v>
      </c>
      <c r="M22" s="339">
        <f t="shared" si="11"/>
        <v>54841.510599999994</v>
      </c>
      <c r="N22" s="339">
        <f t="shared" si="11"/>
        <v>53289.479111111104</v>
      </c>
      <c r="O22" s="339">
        <f t="shared" si="11"/>
        <v>54220.455999999998</v>
      </c>
      <c r="P22" s="339">
        <f t="shared" si="11"/>
        <v>53800.700000000004</v>
      </c>
      <c r="Q22" s="339">
        <f t="shared" si="11"/>
        <v>53800.700000000004</v>
      </c>
      <c r="R22" s="339">
        <f t="shared" si="11"/>
        <v>53940.618666666662</v>
      </c>
      <c r="S22" s="342">
        <f t="shared" si="11"/>
        <v>55128.795355902781</v>
      </c>
      <c r="T22" s="397">
        <f t="shared" si="11"/>
        <v>51711.83</v>
      </c>
      <c r="U22" s="339">
        <f t="shared" si="11"/>
        <v>52393.352500000001</v>
      </c>
      <c r="V22" s="339">
        <f t="shared" si="11"/>
        <v>52619.768749999996</v>
      </c>
      <c r="W22" s="339">
        <f t="shared" si="11"/>
        <v>55277.229999999996</v>
      </c>
      <c r="X22" s="339">
        <f t="shared" si="11"/>
        <v>53007.331249999996</v>
      </c>
    </row>
    <row r="23" spans="1:24" s="9" customFormat="1">
      <c r="A23" s="398" t="s">
        <v>22</v>
      </c>
      <c r="B23" s="392" t="s">
        <v>6</v>
      </c>
      <c r="C23" s="329">
        <v>2500</v>
      </c>
      <c r="D23" s="327">
        <v>2500</v>
      </c>
      <c r="E23" s="57">
        <v>2700</v>
      </c>
      <c r="F23" s="57">
        <v>2700</v>
      </c>
      <c r="G23" s="57">
        <v>2900</v>
      </c>
      <c r="H23" s="57">
        <v>2900</v>
      </c>
      <c r="I23" s="57">
        <v>2900</v>
      </c>
      <c r="J23" s="57">
        <v>2900</v>
      </c>
      <c r="K23" s="18">
        <v>2900</v>
      </c>
      <c r="L23" s="21">
        <v>3000</v>
      </c>
      <c r="M23" s="57">
        <v>3000</v>
      </c>
      <c r="N23" s="57">
        <v>3000</v>
      </c>
      <c r="O23" s="57">
        <v>3000</v>
      </c>
      <c r="P23" s="57">
        <v>3000</v>
      </c>
      <c r="Q23" s="57">
        <v>3000</v>
      </c>
      <c r="R23" s="57">
        <v>3000</v>
      </c>
      <c r="S23" s="18">
        <v>3000</v>
      </c>
      <c r="T23" s="353">
        <v>3000</v>
      </c>
      <c r="U23" s="57">
        <v>3000</v>
      </c>
      <c r="V23" s="57">
        <v>3000</v>
      </c>
      <c r="W23" s="57">
        <v>3000</v>
      </c>
      <c r="X23" s="57">
        <v>3000</v>
      </c>
    </row>
    <row r="24" spans="1:24" s="9" customFormat="1" ht="13" thickBot="1">
      <c r="A24" s="399" t="s">
        <v>23</v>
      </c>
      <c r="B24" s="400" t="s">
        <v>6</v>
      </c>
      <c r="C24" s="401">
        <f>C22-C23</f>
        <v>33074.417000000001</v>
      </c>
      <c r="D24" s="402">
        <f t="shared" ref="D24:X24" si="12">D22-D23</f>
        <v>22152.830750000001</v>
      </c>
      <c r="E24" s="402">
        <f t="shared" si="12"/>
        <v>28822.136458333338</v>
      </c>
      <c r="F24" s="402">
        <f t="shared" si="12"/>
        <v>34816.051874999997</v>
      </c>
      <c r="G24" s="402">
        <f t="shared" si="12"/>
        <v>41731.073688333337</v>
      </c>
      <c r="H24" s="402">
        <f t="shared" si="12"/>
        <v>35090.827153333332</v>
      </c>
      <c r="I24" s="402">
        <f t="shared" si="12"/>
        <v>42625.227800000001</v>
      </c>
      <c r="J24" s="402">
        <f t="shared" si="12"/>
        <v>72904.788749999992</v>
      </c>
      <c r="K24" s="403">
        <f t="shared" si="12"/>
        <v>56444.128215000004</v>
      </c>
      <c r="L24" s="401">
        <f t="shared" si="12"/>
        <v>55399.625</v>
      </c>
      <c r="M24" s="402">
        <f t="shared" si="12"/>
        <v>51841.510599999994</v>
      </c>
      <c r="N24" s="402">
        <f t="shared" si="12"/>
        <v>50289.479111111104</v>
      </c>
      <c r="O24" s="402">
        <f t="shared" si="12"/>
        <v>51220.455999999998</v>
      </c>
      <c r="P24" s="402">
        <f t="shared" si="12"/>
        <v>50800.700000000004</v>
      </c>
      <c r="Q24" s="402">
        <f t="shared" si="12"/>
        <v>50800.700000000004</v>
      </c>
      <c r="R24" s="402">
        <f t="shared" si="12"/>
        <v>50940.618666666662</v>
      </c>
      <c r="S24" s="403">
        <f t="shared" si="12"/>
        <v>52128.795355902781</v>
      </c>
      <c r="T24" s="404">
        <f t="shared" si="12"/>
        <v>48711.83</v>
      </c>
      <c r="U24" s="402">
        <f t="shared" si="12"/>
        <v>49393.352500000001</v>
      </c>
      <c r="V24" s="402">
        <f t="shared" si="12"/>
        <v>49619.768749999996</v>
      </c>
      <c r="W24" s="402">
        <f t="shared" si="12"/>
        <v>52277.229999999996</v>
      </c>
      <c r="X24" s="402">
        <f t="shared" si="12"/>
        <v>50007.331249999996</v>
      </c>
    </row>
    <row r="25" spans="1:24" s="9" customFormat="1" ht="13.5" thickBot="1">
      <c r="A25" s="405" t="s">
        <v>158</v>
      </c>
      <c r="B25" s="406" t="s">
        <v>6</v>
      </c>
      <c r="C25" s="355">
        <v>32196</v>
      </c>
      <c r="D25" s="356">
        <v>24656</v>
      </c>
      <c r="E25" s="357">
        <v>28560</v>
      </c>
      <c r="F25" s="358">
        <v>33787</v>
      </c>
      <c r="G25" s="358">
        <v>39726</v>
      </c>
      <c r="H25" s="358">
        <v>33879</v>
      </c>
      <c r="I25" s="358">
        <v>39625</v>
      </c>
      <c r="J25" s="358">
        <v>60505</v>
      </c>
      <c r="K25" s="359">
        <v>53678</v>
      </c>
      <c r="L25" s="360">
        <v>53253.738377809139</v>
      </c>
      <c r="M25" s="358">
        <v>51769.126651259692</v>
      </c>
      <c r="N25" s="358">
        <v>52451.283286408165</v>
      </c>
      <c r="O25" s="358">
        <v>51250</v>
      </c>
      <c r="P25" s="358">
        <v>51750</v>
      </c>
      <c r="Q25" s="358">
        <v>52250</v>
      </c>
      <c r="R25" s="358">
        <v>51774.895425718525</v>
      </c>
      <c r="S25" s="361">
        <v>51814.083364967802</v>
      </c>
      <c r="T25" s="362">
        <f>ROUNDUP(T24,-2)</f>
        <v>48800</v>
      </c>
      <c r="U25" s="363">
        <f t="shared" ref="U25:X25" si="13">ROUNDUP(U24,-2)</f>
        <v>49400</v>
      </c>
      <c r="V25" s="363">
        <f t="shared" si="13"/>
        <v>49700</v>
      </c>
      <c r="W25" s="363">
        <f t="shared" si="13"/>
        <v>52300</v>
      </c>
      <c r="X25" s="364">
        <f t="shared" si="13"/>
        <v>50100</v>
      </c>
    </row>
    <row r="26" spans="1:24" ht="13.5" thickBot="1">
      <c r="A26" s="4" t="s">
        <v>232</v>
      </c>
      <c r="C26" s="54">
        <f>C25-C24</f>
        <v>-878.41700000000128</v>
      </c>
      <c r="D26" s="54">
        <f t="shared" ref="D26:T27" si="14">D25-D24</f>
        <v>2503.169249999999</v>
      </c>
      <c r="E26" s="54">
        <f t="shared" si="14"/>
        <v>-262.13645833333794</v>
      </c>
      <c r="F26" s="54">
        <f t="shared" si="14"/>
        <v>-1029.0518749999974</v>
      </c>
      <c r="G26" s="54">
        <f t="shared" si="14"/>
        <v>-2005.0736883333375</v>
      </c>
      <c r="H26" s="54">
        <f t="shared" si="14"/>
        <v>-1211.8271533333318</v>
      </c>
      <c r="I26" s="54">
        <f t="shared" si="14"/>
        <v>-3000.2278000000006</v>
      </c>
      <c r="J26" s="54">
        <f t="shared" si="14"/>
        <v>-12399.788749999992</v>
      </c>
      <c r="K26" s="54">
        <f t="shared" si="14"/>
        <v>-2766.1282150000043</v>
      </c>
      <c r="L26" s="54">
        <f t="shared" si="14"/>
        <v>-2145.8866221908611</v>
      </c>
      <c r="M26" s="54">
        <f t="shared" si="14"/>
        <v>-72.383948740302003</v>
      </c>
      <c r="N26" s="54">
        <f t="shared" si="14"/>
        <v>2161.8041752970603</v>
      </c>
      <c r="O26" s="54">
        <f t="shared" si="14"/>
        <v>29.544000000001688</v>
      </c>
      <c r="P26" s="54">
        <f t="shared" si="14"/>
        <v>949.29999999999563</v>
      </c>
      <c r="Q26" s="54">
        <f t="shared" si="14"/>
        <v>1449.2999999999956</v>
      </c>
      <c r="R26" s="54">
        <f t="shared" si="14"/>
        <v>834.27675905186334</v>
      </c>
      <c r="S26" s="54">
        <f t="shared" si="14"/>
        <v>-314.71199093497853</v>
      </c>
      <c r="T26" s="348">
        <v>49750</v>
      </c>
      <c r="U26" s="54">
        <v>49600</v>
      </c>
      <c r="V26" s="54">
        <v>51750</v>
      </c>
      <c r="W26" s="54">
        <v>52425</v>
      </c>
      <c r="X26" s="54">
        <v>50850</v>
      </c>
    </row>
    <row r="27" spans="1:24">
      <c r="C27" s="54">
        <f>C24-C25</f>
        <v>878.41700000000128</v>
      </c>
      <c r="D27" s="54">
        <f t="shared" ref="D27:O27" si="15">D24-D25</f>
        <v>-2503.169249999999</v>
      </c>
      <c r="E27" s="54">
        <f t="shared" si="15"/>
        <v>262.13645833333794</v>
      </c>
      <c r="F27" s="54">
        <f t="shared" si="15"/>
        <v>1029.0518749999974</v>
      </c>
      <c r="G27" s="54">
        <f t="shared" si="15"/>
        <v>2005.0736883333375</v>
      </c>
      <c r="H27" s="54">
        <f t="shared" si="15"/>
        <v>1211.8271533333318</v>
      </c>
      <c r="I27" s="54">
        <f t="shared" si="15"/>
        <v>3000.2278000000006</v>
      </c>
      <c r="J27" s="54">
        <f t="shared" si="15"/>
        <v>12399.788749999992</v>
      </c>
      <c r="K27" s="54">
        <f t="shared" si="15"/>
        <v>2766.1282150000043</v>
      </c>
      <c r="L27" s="54">
        <f t="shared" si="15"/>
        <v>2145.8866221908611</v>
      </c>
      <c r="M27" s="54">
        <f t="shared" si="15"/>
        <v>72.383948740302003</v>
      </c>
      <c r="N27" s="54">
        <f t="shared" si="15"/>
        <v>-2161.8041752970603</v>
      </c>
      <c r="O27" s="54">
        <f t="shared" si="15"/>
        <v>-29.544000000001688</v>
      </c>
      <c r="T27" s="54">
        <f t="shared" si="14"/>
        <v>950</v>
      </c>
      <c r="U27" s="54">
        <f t="shared" ref="U27" si="16">U26-U25</f>
        <v>200</v>
      </c>
      <c r="V27" s="54">
        <f t="shared" ref="V27" si="17">V26-V25</f>
        <v>2050</v>
      </c>
      <c r="W27" s="54">
        <f t="shared" ref="W27" si="18">W26-W25</f>
        <v>125</v>
      </c>
      <c r="X27" s="54">
        <f t="shared" ref="X27" si="19">X26-X25</f>
        <v>750</v>
      </c>
    </row>
    <row r="30" spans="1:24">
      <c r="T30" s="3">
        <v>49600</v>
      </c>
      <c r="U30" s="3">
        <v>49400</v>
      </c>
      <c r="V30" s="3">
        <v>50100</v>
      </c>
      <c r="W30" s="3">
        <v>52700</v>
      </c>
    </row>
    <row r="31" spans="1:24">
      <c r="T31" s="54">
        <f>T30-T25</f>
        <v>800</v>
      </c>
      <c r="U31" s="54">
        <f>U30-U25</f>
        <v>0</v>
      </c>
      <c r="V31" s="54">
        <f>V30-V25</f>
        <v>400</v>
      </c>
      <c r="W31" s="54">
        <f>W30-W25</f>
        <v>400</v>
      </c>
    </row>
    <row r="33" spans="21:23">
      <c r="U33" s="54">
        <v>51819</v>
      </c>
      <c r="V33" s="54">
        <v>50850</v>
      </c>
      <c r="W33" s="54">
        <f>V33-U33</f>
        <v>-969</v>
      </c>
    </row>
    <row r="34" spans="21:23">
      <c r="U34" s="54">
        <v>25000</v>
      </c>
      <c r="V34" s="54">
        <v>23875</v>
      </c>
      <c r="W34" s="54">
        <f>V34-U34</f>
        <v>-1125</v>
      </c>
    </row>
    <row r="35" spans="21:23">
      <c r="W35" s="5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0263-5661-4BBF-B985-0E16B6247732}">
  <dimension ref="A1:X10"/>
  <sheetViews>
    <sheetView showGridLines="0" topLeftCell="B1" zoomScale="80" zoomScaleNormal="80" workbookViewId="0">
      <selection activeCell="S9" sqref="S9"/>
    </sheetView>
  </sheetViews>
  <sheetFormatPr defaultColWidth="41.26953125" defaultRowHeight="12.5"/>
  <cols>
    <col min="1" max="1" width="40.7265625" style="4" bestFit="1" customWidth="1"/>
    <col min="2" max="2" width="5.36328125" style="3" bestFit="1" customWidth="1"/>
    <col min="3" max="11" width="6.54296875" style="3" bestFit="1" customWidth="1"/>
    <col min="12" max="14" width="8.1796875" style="3" bestFit="1" customWidth="1"/>
    <col min="15" max="15" width="6.81640625" style="3" bestFit="1" customWidth="1"/>
    <col min="16" max="16" width="6.90625" style="3" bestFit="1" customWidth="1"/>
    <col min="17" max="17" width="6.81640625" style="3" bestFit="1" customWidth="1"/>
    <col min="18" max="18" width="8.1796875" style="3" bestFit="1" customWidth="1"/>
    <col min="19" max="19" width="6.54296875" style="3" bestFit="1" customWidth="1"/>
    <col min="20" max="20" width="9.7265625" style="3" bestFit="1" customWidth="1"/>
    <col min="21" max="23" width="8.7265625" style="3" bestFit="1" customWidth="1"/>
    <col min="24" max="24" width="6.54296875" style="3" bestFit="1" customWidth="1"/>
    <col min="25" max="16384" width="41.26953125" style="3"/>
  </cols>
  <sheetData>
    <row r="1" spans="1:24" s="6" customFormat="1" ht="23.5" customHeight="1" thickBot="1">
      <c r="A1" s="413" t="s">
        <v>224</v>
      </c>
      <c r="B1" s="46" t="s">
        <v>1</v>
      </c>
      <c r="C1" s="411" t="s">
        <v>24</v>
      </c>
      <c r="D1" s="412" t="s">
        <v>72</v>
      </c>
      <c r="E1" s="47" t="s">
        <v>26</v>
      </c>
      <c r="F1" s="49" t="s">
        <v>27</v>
      </c>
      <c r="G1" s="49" t="s">
        <v>78</v>
      </c>
      <c r="H1" s="49" t="s">
        <v>86</v>
      </c>
      <c r="I1" s="49" t="s">
        <v>135</v>
      </c>
      <c r="J1" s="49" t="s">
        <v>138</v>
      </c>
      <c r="K1" s="445" t="s">
        <v>139</v>
      </c>
      <c r="L1" s="297" t="s">
        <v>182</v>
      </c>
      <c r="M1" s="295" t="s">
        <v>183</v>
      </c>
      <c r="N1" s="295" t="s">
        <v>184</v>
      </c>
      <c r="O1" s="295">
        <v>45292</v>
      </c>
      <c r="P1" s="295">
        <v>45323</v>
      </c>
      <c r="Q1" s="295">
        <v>45352</v>
      </c>
      <c r="R1" s="295" t="s">
        <v>185</v>
      </c>
      <c r="S1" s="296" t="s">
        <v>140</v>
      </c>
      <c r="T1" s="297" t="s">
        <v>186</v>
      </c>
      <c r="U1" s="295" t="s">
        <v>187</v>
      </c>
      <c r="V1" s="295" t="s">
        <v>188</v>
      </c>
      <c r="W1" s="295" t="s">
        <v>189</v>
      </c>
      <c r="X1" s="298" t="s">
        <v>137</v>
      </c>
    </row>
    <row r="2" spans="1:24" s="5" customFormat="1" ht="23.5" customHeight="1">
      <c r="A2" s="308" t="s">
        <v>177</v>
      </c>
      <c r="B2" s="407" t="s">
        <v>6</v>
      </c>
      <c r="C2" s="420"/>
      <c r="D2" s="350"/>
      <c r="E2" s="350"/>
      <c r="F2" s="350"/>
      <c r="G2" s="350"/>
      <c r="H2" s="350">
        <f>'Input Sheet'!H24</f>
        <v>2913</v>
      </c>
      <c r="I2" s="350">
        <f>'Input Sheet'!I24</f>
        <v>3788</v>
      </c>
      <c r="J2" s="350">
        <f>'Input Sheet'!J24</f>
        <v>6800.833333333333</v>
      </c>
      <c r="K2" s="446">
        <f>'Input Sheet'!K24</f>
        <v>4355.416666666667</v>
      </c>
      <c r="L2" s="329">
        <f>'Input Sheet'!L24</f>
        <v>5481.666666666667</v>
      </c>
      <c r="M2" s="327">
        <f>'Input Sheet'!M24</f>
        <v>4617.5</v>
      </c>
      <c r="N2" s="327">
        <f>'Input Sheet'!N24</f>
        <v>5060</v>
      </c>
      <c r="O2" s="327">
        <f>'Input Sheet'!O24</f>
        <v>5662.5</v>
      </c>
      <c r="P2" s="327">
        <f>'Input Sheet'!P24</f>
        <v>5590</v>
      </c>
      <c r="Q2" s="327">
        <f>'Input Sheet'!Q24</f>
        <v>4875</v>
      </c>
      <c r="R2" s="327">
        <f>'Input Sheet'!R24</f>
        <v>5375.833333333333</v>
      </c>
      <c r="S2" s="328">
        <f>'Input Sheet'!S24</f>
        <v>5133.75</v>
      </c>
      <c r="T2" s="329">
        <f>'Input Sheet'!T24</f>
        <v>5100</v>
      </c>
      <c r="U2" s="327">
        <f>'Input Sheet'!U24</f>
        <v>5000</v>
      </c>
      <c r="V2" s="327">
        <f>'Input Sheet'!V24</f>
        <v>4800</v>
      </c>
      <c r="W2" s="327">
        <f>'Input Sheet'!W24</f>
        <v>4700</v>
      </c>
      <c r="X2" s="330">
        <f>'Input Sheet'!X24</f>
        <v>4900</v>
      </c>
    </row>
    <row r="3" spans="1:24" s="5" customFormat="1" ht="23.5" customHeight="1">
      <c r="A3" s="52" t="s">
        <v>178</v>
      </c>
      <c r="B3" s="20" t="s">
        <v>6</v>
      </c>
      <c r="C3" s="421"/>
      <c r="D3" s="331"/>
      <c r="E3" s="331"/>
      <c r="F3" s="331"/>
      <c r="G3" s="331"/>
      <c r="H3" s="331">
        <f>'Input Sheet'!H26</f>
        <v>12642.080283500418</v>
      </c>
      <c r="I3" s="331">
        <f>'Input Sheet'!I26</f>
        <v>9615.3544675925932</v>
      </c>
      <c r="J3" s="331">
        <f>'Input Sheet'!J26</f>
        <v>24965.14773068182</v>
      </c>
      <c r="K3" s="332">
        <f>'Input Sheet'!K26</f>
        <v>28241.016188275738</v>
      </c>
      <c r="L3" s="333">
        <f>'Input Sheet'!L26</f>
        <v>21400.18285714286</v>
      </c>
      <c r="M3" s="331">
        <f>'Input Sheet'!M26</f>
        <v>22861.512527009225</v>
      </c>
      <c r="N3" s="331">
        <f>'Input Sheet'!N26</f>
        <v>29109.011119047616</v>
      </c>
      <c r="O3" s="331">
        <f>'Input Sheet'!O26</f>
        <v>28877.550400000004</v>
      </c>
      <c r="P3" s="331">
        <f>'Input Sheet'!P26</f>
        <v>27546.04</v>
      </c>
      <c r="Q3" s="331">
        <f>'Input Sheet'!Q26</f>
        <v>24899.384210526314</v>
      </c>
      <c r="R3" s="331">
        <f>'Input Sheet'!R26</f>
        <v>27107.658203508774</v>
      </c>
      <c r="S3" s="332">
        <f>'Input Sheet'!S26</f>
        <v>25119.591176677121</v>
      </c>
      <c r="T3" s="333">
        <f>'Input Sheet'!T26</f>
        <v>25730</v>
      </c>
      <c r="U3" s="331">
        <f>'Input Sheet'!U26</f>
        <v>24825</v>
      </c>
      <c r="V3" s="331">
        <f>'Input Sheet'!V26</f>
        <v>23441.25</v>
      </c>
      <c r="W3" s="331">
        <f>'Input Sheet'!W26</f>
        <v>25010</v>
      </c>
      <c r="X3" s="334">
        <f>'Input Sheet'!X26</f>
        <v>24750</v>
      </c>
    </row>
    <row r="4" spans="1:24" s="5" customFormat="1" ht="23.5" customHeight="1">
      <c r="A4" s="52" t="s">
        <v>148</v>
      </c>
      <c r="B4" s="20" t="s">
        <v>6</v>
      </c>
      <c r="C4" s="421"/>
      <c r="D4" s="331"/>
      <c r="E4" s="331"/>
      <c r="F4" s="331"/>
      <c r="G4" s="331"/>
      <c r="H4" s="331">
        <f>((1.6*H2)+0.9*H3)</f>
        <v>16038.672255150377</v>
      </c>
      <c r="I4" s="331">
        <f t="shared" ref="I4:X4" si="0">((1.6*I2)+0.9*I3)</f>
        <v>14714.619020833336</v>
      </c>
      <c r="J4" s="331">
        <f t="shared" si="0"/>
        <v>33349.96629094697</v>
      </c>
      <c r="K4" s="332">
        <f t="shared" si="0"/>
        <v>32385.581236114835</v>
      </c>
      <c r="L4" s="333">
        <f t="shared" si="0"/>
        <v>28030.831238095241</v>
      </c>
      <c r="M4" s="331">
        <f t="shared" si="0"/>
        <v>27963.361274308303</v>
      </c>
      <c r="N4" s="331">
        <f t="shared" si="0"/>
        <v>34294.110007142852</v>
      </c>
      <c r="O4" s="331">
        <f t="shared" si="0"/>
        <v>35049.795360000004</v>
      </c>
      <c r="P4" s="331">
        <f t="shared" si="0"/>
        <v>33735.436000000002</v>
      </c>
      <c r="Q4" s="331">
        <f t="shared" si="0"/>
        <v>30209.445789473684</v>
      </c>
      <c r="R4" s="331">
        <f t="shared" si="0"/>
        <v>32998.22571649123</v>
      </c>
      <c r="S4" s="332">
        <f t="shared" si="0"/>
        <v>30821.632059009407</v>
      </c>
      <c r="T4" s="333">
        <f t="shared" si="0"/>
        <v>31317</v>
      </c>
      <c r="U4" s="331">
        <f t="shared" si="0"/>
        <v>30342.5</v>
      </c>
      <c r="V4" s="331">
        <f t="shared" si="0"/>
        <v>28777.125</v>
      </c>
      <c r="W4" s="331">
        <f t="shared" si="0"/>
        <v>30029</v>
      </c>
      <c r="X4" s="334">
        <f t="shared" si="0"/>
        <v>30115</v>
      </c>
    </row>
    <row r="5" spans="1:24" s="5" customFormat="1" ht="23.5" customHeight="1">
      <c r="A5" s="408" t="s">
        <v>173</v>
      </c>
      <c r="B5" s="20" t="s">
        <v>6</v>
      </c>
      <c r="C5" s="422"/>
      <c r="D5" s="43"/>
      <c r="E5" s="43"/>
      <c r="F5" s="43"/>
      <c r="G5" s="43"/>
      <c r="H5" s="43">
        <f>H6-H4</f>
        <v>22031.605522627397</v>
      </c>
      <c r="I5" s="43">
        <f t="shared" ref="I5:S5" si="1">I6-I4</f>
        <v>29831.311534722219</v>
      </c>
      <c r="J5" s="43">
        <f t="shared" si="1"/>
        <v>31937.592042386357</v>
      </c>
      <c r="K5" s="426">
        <f t="shared" si="1"/>
        <v>27014.83543055183</v>
      </c>
      <c r="L5" s="425">
        <f t="shared" si="1"/>
        <v>29865.835428571423</v>
      </c>
      <c r="M5" s="43">
        <f t="shared" si="1"/>
        <v>28544.972059025033</v>
      </c>
      <c r="N5" s="43">
        <f t="shared" si="1"/>
        <v>22827.556659523812</v>
      </c>
      <c r="O5" s="43">
        <f t="shared" si="1"/>
        <v>19920.204639999996</v>
      </c>
      <c r="P5" s="43">
        <f t="shared" si="1"/>
        <v>19827.063999999998</v>
      </c>
      <c r="Q5" s="43">
        <f t="shared" si="1"/>
        <v>22253.054210526316</v>
      </c>
      <c r="R5" s="43">
        <f t="shared" si="1"/>
        <v>20666.77428350877</v>
      </c>
      <c r="S5" s="426">
        <f t="shared" si="1"/>
        <v>25476.284607657257</v>
      </c>
      <c r="T5" s="425">
        <f t="shared" ref="T5" si="2">T6-T4</f>
        <v>20000</v>
      </c>
      <c r="U5" s="43">
        <f t="shared" ref="U5" si="3">U6-U4</f>
        <v>21000</v>
      </c>
      <c r="V5" s="43">
        <f t="shared" ref="V5" si="4">V6-V4</f>
        <v>24000</v>
      </c>
      <c r="W5" s="43">
        <f t="shared" ref="W5" si="5">W6-W4</f>
        <v>23000</v>
      </c>
      <c r="X5" s="423">
        <f t="shared" ref="X5" si="6">X6-X4</f>
        <v>22001.40625</v>
      </c>
    </row>
    <row r="6" spans="1:24" s="8" customFormat="1" ht="23.5" customHeight="1">
      <c r="A6" s="414" t="s">
        <v>225</v>
      </c>
      <c r="B6" s="418" t="s">
        <v>6</v>
      </c>
      <c r="C6" s="380"/>
      <c r="D6" s="304"/>
      <c r="E6" s="304"/>
      <c r="F6" s="304"/>
      <c r="G6" s="304"/>
      <c r="H6" s="304">
        <f>'Input Sheet'!H29</f>
        <v>38070.277777777774</v>
      </c>
      <c r="I6" s="304">
        <f>'Input Sheet'!I29</f>
        <v>44545.930555555555</v>
      </c>
      <c r="J6" s="304">
        <f>'Input Sheet'!J29</f>
        <v>65287.558333333327</v>
      </c>
      <c r="K6" s="305">
        <f>'Input Sheet'!K29</f>
        <v>59400.416666666664</v>
      </c>
      <c r="L6" s="306">
        <f>'Input Sheet'!L29</f>
        <v>57896.666666666664</v>
      </c>
      <c r="M6" s="304">
        <f>'Input Sheet'!M29</f>
        <v>56508.333333333336</v>
      </c>
      <c r="N6" s="304">
        <f>'Input Sheet'!N29</f>
        <v>57121.666666666664</v>
      </c>
      <c r="O6" s="304">
        <f>'Input Sheet'!O29</f>
        <v>54970</v>
      </c>
      <c r="P6" s="304">
        <f>'Input Sheet'!P29</f>
        <v>53562.5</v>
      </c>
      <c r="Q6" s="304">
        <f>'Input Sheet'!Q29</f>
        <v>52462.5</v>
      </c>
      <c r="R6" s="304">
        <f>'Input Sheet'!R29</f>
        <v>53665</v>
      </c>
      <c r="S6" s="305">
        <f>'Input Sheet'!S29</f>
        <v>56297.916666666664</v>
      </c>
      <c r="T6" s="306">
        <f>'Input Sheet'!T29</f>
        <v>51317</v>
      </c>
      <c r="U6" s="304">
        <f>'Input Sheet'!U29</f>
        <v>51342.5</v>
      </c>
      <c r="V6" s="304">
        <f>'Input Sheet'!V29</f>
        <v>52777.125</v>
      </c>
      <c r="W6" s="304">
        <f>'Input Sheet'!W29</f>
        <v>53029</v>
      </c>
      <c r="X6" s="307">
        <f>'Input Sheet'!X29</f>
        <v>52116.40625</v>
      </c>
    </row>
    <row r="7" spans="1:24" s="9" customFormat="1" ht="23.5" customHeight="1">
      <c r="A7" s="415" t="s">
        <v>22</v>
      </c>
      <c r="B7" s="392" t="s">
        <v>6</v>
      </c>
      <c r="C7" s="352"/>
      <c r="D7" s="327"/>
      <c r="E7" s="57"/>
      <c r="F7" s="57"/>
      <c r="G7" s="57"/>
      <c r="H7" s="57">
        <v>2900</v>
      </c>
      <c r="I7" s="57">
        <v>2900</v>
      </c>
      <c r="J7" s="57">
        <v>2900</v>
      </c>
      <c r="K7" s="39">
        <v>2900</v>
      </c>
      <c r="L7" s="21">
        <v>3000</v>
      </c>
      <c r="M7" s="57">
        <v>3000</v>
      </c>
      <c r="N7" s="57">
        <v>3000</v>
      </c>
      <c r="O7" s="57">
        <v>3000</v>
      </c>
      <c r="P7" s="57">
        <v>3000</v>
      </c>
      <c r="Q7" s="57">
        <v>3000</v>
      </c>
      <c r="R7" s="57">
        <v>3000</v>
      </c>
      <c r="S7" s="39">
        <v>3000</v>
      </c>
      <c r="T7" s="21">
        <v>3000</v>
      </c>
      <c r="U7" s="57">
        <v>3000</v>
      </c>
      <c r="V7" s="57">
        <v>3000</v>
      </c>
      <c r="W7" s="57">
        <v>3000</v>
      </c>
      <c r="X7" s="18">
        <v>3000</v>
      </c>
    </row>
    <row r="8" spans="1:24" s="9" customFormat="1" ht="23.5" customHeight="1">
      <c r="A8" s="415" t="s">
        <v>23</v>
      </c>
      <c r="B8" s="392" t="s">
        <v>6</v>
      </c>
      <c r="C8" s="397"/>
      <c r="D8" s="339"/>
      <c r="E8" s="339"/>
      <c r="F8" s="339"/>
      <c r="G8" s="339"/>
      <c r="H8" s="339">
        <f>H6-H7</f>
        <v>35170.277777777774</v>
      </c>
      <c r="I8" s="339">
        <f t="shared" ref="I8:X8" si="7">I6-I7</f>
        <v>41645.930555555555</v>
      </c>
      <c r="J8" s="339">
        <f t="shared" si="7"/>
        <v>62387.558333333327</v>
      </c>
      <c r="K8" s="340">
        <f t="shared" si="7"/>
        <v>56500.416666666664</v>
      </c>
      <c r="L8" s="341">
        <f t="shared" si="7"/>
        <v>54896.666666666664</v>
      </c>
      <c r="M8" s="339">
        <f t="shared" si="7"/>
        <v>53508.333333333336</v>
      </c>
      <c r="N8" s="339">
        <f t="shared" si="7"/>
        <v>54121.666666666664</v>
      </c>
      <c r="O8" s="339">
        <f t="shared" si="7"/>
        <v>51970</v>
      </c>
      <c r="P8" s="339">
        <f t="shared" si="7"/>
        <v>50562.5</v>
      </c>
      <c r="Q8" s="339">
        <f t="shared" si="7"/>
        <v>49462.5</v>
      </c>
      <c r="R8" s="339">
        <f t="shared" si="7"/>
        <v>50665</v>
      </c>
      <c r="S8" s="340">
        <f t="shared" si="7"/>
        <v>53297.916666666664</v>
      </c>
      <c r="T8" s="341">
        <f t="shared" si="7"/>
        <v>48317</v>
      </c>
      <c r="U8" s="339">
        <f t="shared" si="7"/>
        <v>48342.5</v>
      </c>
      <c r="V8" s="339">
        <f t="shared" si="7"/>
        <v>49777.125</v>
      </c>
      <c r="W8" s="339">
        <f t="shared" si="7"/>
        <v>50029</v>
      </c>
      <c r="X8" s="342">
        <f t="shared" si="7"/>
        <v>49116.40625</v>
      </c>
    </row>
    <row r="9" spans="1:24" s="9" customFormat="1" ht="23.5" customHeight="1" thickBot="1">
      <c r="A9" s="416" t="s">
        <v>158</v>
      </c>
      <c r="B9" s="419" t="s">
        <v>6</v>
      </c>
      <c r="C9" s="417">
        <v>32196</v>
      </c>
      <c r="D9" s="343">
        <v>24656</v>
      </c>
      <c r="E9" s="325">
        <v>28560</v>
      </c>
      <c r="F9" s="15">
        <v>33787</v>
      </c>
      <c r="G9" s="15">
        <v>39726</v>
      </c>
      <c r="H9" s="15">
        <v>33879</v>
      </c>
      <c r="I9" s="15">
        <v>39625</v>
      </c>
      <c r="J9" s="15">
        <v>60505</v>
      </c>
      <c r="K9" s="326">
        <v>53678</v>
      </c>
      <c r="L9" s="37">
        <v>53253.738377809139</v>
      </c>
      <c r="M9" s="15">
        <v>51769.126651259692</v>
      </c>
      <c r="N9" s="15">
        <v>52451.283286408165</v>
      </c>
      <c r="O9" s="15">
        <v>51250</v>
      </c>
      <c r="P9" s="15">
        <v>51750</v>
      </c>
      <c r="Q9" s="15">
        <v>52250</v>
      </c>
      <c r="R9" s="15">
        <v>51774.895425718525</v>
      </c>
      <c r="S9" s="344">
        <v>52333.582285014505</v>
      </c>
      <c r="T9" s="345">
        <f>ROUNDUP(T8,-2)</f>
        <v>48400</v>
      </c>
      <c r="U9" s="346">
        <f t="shared" ref="U9:X9" si="8">ROUNDUP(U8,-2)</f>
        <v>48400</v>
      </c>
      <c r="V9" s="346">
        <f t="shared" si="8"/>
        <v>49800</v>
      </c>
      <c r="W9" s="346">
        <f t="shared" si="8"/>
        <v>50100</v>
      </c>
      <c r="X9" s="347">
        <f t="shared" si="8"/>
        <v>49200</v>
      </c>
    </row>
    <row r="10" spans="1:24" ht="13.5" thickBot="1">
      <c r="T10" s="348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F29D-A09F-4ABC-91F0-BA234E57E37C}">
  <dimension ref="A1:AC21"/>
  <sheetViews>
    <sheetView showGridLines="0" zoomScale="90" zoomScaleNormal="9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T9" sqref="T9"/>
    </sheetView>
  </sheetViews>
  <sheetFormatPr defaultColWidth="41.26953125" defaultRowHeight="12.5"/>
  <cols>
    <col min="1" max="1" width="40.7265625" style="4" bestFit="1" customWidth="1"/>
    <col min="2" max="2" width="5.36328125" style="3" bestFit="1" customWidth="1"/>
    <col min="3" max="11" width="6.54296875" style="3" hidden="1" customWidth="1"/>
    <col min="12" max="14" width="8.1796875" style="3" bestFit="1" customWidth="1"/>
    <col min="15" max="15" width="6.81640625" style="3" bestFit="1" customWidth="1"/>
    <col min="16" max="16" width="6.90625" style="3" bestFit="1" customWidth="1"/>
    <col min="17" max="17" width="6.81640625" style="3" bestFit="1" customWidth="1"/>
    <col min="18" max="18" width="8.1796875" style="3" bestFit="1" customWidth="1"/>
    <col min="19" max="19" width="6.54296875" style="3" bestFit="1" customWidth="1"/>
    <col min="20" max="20" width="9.81640625" style="3" bestFit="1" customWidth="1"/>
    <col min="21" max="23" width="9.6328125" style="3" bestFit="1" customWidth="1"/>
    <col min="24" max="24" width="6.54296875" style="3" bestFit="1" customWidth="1"/>
    <col min="25" max="25" width="19.453125" style="3" customWidth="1"/>
    <col min="26" max="28" width="10.36328125" style="3" customWidth="1"/>
    <col min="29" max="16384" width="41.26953125" style="3"/>
  </cols>
  <sheetData>
    <row r="1" spans="1:29" s="6" customFormat="1" ht="23.5" customHeight="1" thickBot="1">
      <c r="A1" s="433" t="s">
        <v>224</v>
      </c>
      <c r="B1" s="434" t="s">
        <v>1</v>
      </c>
      <c r="C1" s="435" t="s">
        <v>24</v>
      </c>
      <c r="D1" s="436" t="s">
        <v>72</v>
      </c>
      <c r="E1" s="437" t="s">
        <v>26</v>
      </c>
      <c r="F1" s="438" t="s">
        <v>27</v>
      </c>
      <c r="G1" s="438" t="s">
        <v>78</v>
      </c>
      <c r="H1" s="438" t="s">
        <v>86</v>
      </c>
      <c r="I1" s="438" t="s">
        <v>135</v>
      </c>
      <c r="J1" s="438" t="s">
        <v>138</v>
      </c>
      <c r="K1" s="439" t="s">
        <v>139</v>
      </c>
      <c r="L1" s="440" t="s">
        <v>182</v>
      </c>
      <c r="M1" s="438" t="s">
        <v>183</v>
      </c>
      <c r="N1" s="438" t="s">
        <v>184</v>
      </c>
      <c r="O1" s="438">
        <v>45292</v>
      </c>
      <c r="P1" s="438">
        <v>45323</v>
      </c>
      <c r="Q1" s="438">
        <v>45352</v>
      </c>
      <c r="R1" s="438" t="s">
        <v>185</v>
      </c>
      <c r="S1" s="439" t="s">
        <v>140</v>
      </c>
      <c r="T1" s="297" t="s">
        <v>186</v>
      </c>
      <c r="U1" s="295" t="s">
        <v>187</v>
      </c>
      <c r="V1" s="295" t="s">
        <v>188</v>
      </c>
      <c r="W1" s="295" t="s">
        <v>189</v>
      </c>
      <c r="X1" s="298" t="s">
        <v>137</v>
      </c>
    </row>
    <row r="2" spans="1:29" s="5" customFormat="1" ht="23.5" customHeight="1">
      <c r="A2" s="427" t="s">
        <v>177</v>
      </c>
      <c r="B2" s="428" t="s">
        <v>6</v>
      </c>
      <c r="C2" s="429"/>
      <c r="D2" s="430"/>
      <c r="E2" s="430"/>
      <c r="F2" s="430"/>
      <c r="G2" s="430"/>
      <c r="H2" s="430">
        <f>'Input Sheet'!H24</f>
        <v>2913</v>
      </c>
      <c r="I2" s="430">
        <f>'Input Sheet'!I24</f>
        <v>3788</v>
      </c>
      <c r="J2" s="430">
        <f>'Input Sheet'!J24</f>
        <v>6800.833333333333</v>
      </c>
      <c r="K2" s="431">
        <f>'Input Sheet'!K24</f>
        <v>4355.416666666667</v>
      </c>
      <c r="L2" s="429">
        <f>'Input Sheet'!L24</f>
        <v>5481.666666666667</v>
      </c>
      <c r="M2" s="430">
        <f>'Input Sheet'!M24</f>
        <v>4617.5</v>
      </c>
      <c r="N2" s="430">
        <f>'Input Sheet'!N24</f>
        <v>5060</v>
      </c>
      <c r="O2" s="430">
        <f>'Input Sheet'!O24</f>
        <v>5662.5</v>
      </c>
      <c r="P2" s="430">
        <f>'Input Sheet'!P24</f>
        <v>5590</v>
      </c>
      <c r="Q2" s="430">
        <f>'Input Sheet'!Q24</f>
        <v>4875</v>
      </c>
      <c r="R2" s="430">
        <f>AVERAGE(O2:Q2)</f>
        <v>5375.833333333333</v>
      </c>
      <c r="S2" s="431">
        <f>AVERAGE(L2,M2,N2,R2)</f>
        <v>5133.75</v>
      </c>
      <c r="T2" s="329">
        <v>5010</v>
      </c>
      <c r="U2" s="327">
        <v>4800</v>
      </c>
      <c r="V2" s="327">
        <v>4600</v>
      </c>
      <c r="W2" s="327">
        <v>4500</v>
      </c>
      <c r="X2" s="330">
        <f>AVERAGE(T2:W2)</f>
        <v>4727.5</v>
      </c>
    </row>
    <row r="3" spans="1:29" s="5" customFormat="1" ht="23.5" customHeight="1">
      <c r="A3" s="52" t="s">
        <v>178</v>
      </c>
      <c r="B3" s="41" t="s">
        <v>6</v>
      </c>
      <c r="C3" s="333"/>
      <c r="D3" s="331"/>
      <c r="E3" s="331"/>
      <c r="F3" s="331"/>
      <c r="G3" s="331"/>
      <c r="H3" s="331">
        <f>'Input Sheet'!H26</f>
        <v>12642.080283500418</v>
      </c>
      <c r="I3" s="331">
        <f>'Input Sheet'!I26</f>
        <v>9615.3544675925932</v>
      </c>
      <c r="J3" s="331">
        <f>'Input Sheet'!J26</f>
        <v>24965.14773068182</v>
      </c>
      <c r="K3" s="332">
        <f>'Input Sheet'!K26</f>
        <v>28241.016188275738</v>
      </c>
      <c r="L3" s="333">
        <f>'Input Sheet'!L26</f>
        <v>21400.18285714286</v>
      </c>
      <c r="M3" s="331">
        <f>'Input Sheet'!M26</f>
        <v>22861.512527009225</v>
      </c>
      <c r="N3" s="331">
        <f>'Input Sheet'!N26</f>
        <v>29109.011119047616</v>
      </c>
      <c r="O3" s="331">
        <f>'Input Sheet'!O26</f>
        <v>28877.550400000004</v>
      </c>
      <c r="P3" s="331">
        <f>'Input Sheet'!P26</f>
        <v>27546.04</v>
      </c>
      <c r="Q3" s="331">
        <f>'Input Sheet'!Q26</f>
        <v>24899.384210526314</v>
      </c>
      <c r="R3" s="430">
        <f>AVERAGE(O3:Q3)</f>
        <v>27107.658203508774</v>
      </c>
      <c r="S3" s="431">
        <f>AVERAGE(L3,M3,N3,R3)</f>
        <v>25119.591176677121</v>
      </c>
      <c r="T3" s="333">
        <v>21726</v>
      </c>
      <c r="U3" s="331">
        <v>20335</v>
      </c>
      <c r="V3" s="331">
        <v>19090</v>
      </c>
      <c r="W3" s="331">
        <v>19090</v>
      </c>
      <c r="X3" s="330">
        <f>AVERAGE(T3:W3)</f>
        <v>20060.25</v>
      </c>
      <c r="Y3" s="650">
        <v>21726</v>
      </c>
    </row>
    <row r="4" spans="1:29" s="5" customFormat="1" ht="23.5" customHeight="1">
      <c r="A4" s="52" t="s">
        <v>148</v>
      </c>
      <c r="B4" s="41" t="s">
        <v>6</v>
      </c>
      <c r="C4" s="333"/>
      <c r="D4" s="331"/>
      <c r="E4" s="331"/>
      <c r="F4" s="331"/>
      <c r="G4" s="331"/>
      <c r="H4" s="331">
        <f>((1.6*H2)+0.9*H3)</f>
        <v>16038.672255150377</v>
      </c>
      <c r="I4" s="331">
        <f t="shared" ref="I4:Q4" si="0">((1.6*I2)+0.9*I3)</f>
        <v>14714.619020833336</v>
      </c>
      <c r="J4" s="331">
        <f t="shared" si="0"/>
        <v>33349.96629094697</v>
      </c>
      <c r="K4" s="332">
        <f t="shared" si="0"/>
        <v>32385.581236114835</v>
      </c>
      <c r="L4" s="333">
        <f t="shared" si="0"/>
        <v>28030.831238095241</v>
      </c>
      <c r="M4" s="331">
        <f t="shared" si="0"/>
        <v>27963.361274308303</v>
      </c>
      <c r="N4" s="331">
        <f t="shared" si="0"/>
        <v>34294.110007142852</v>
      </c>
      <c r="O4" s="331">
        <f t="shared" si="0"/>
        <v>35049.795360000004</v>
      </c>
      <c r="P4" s="331">
        <f t="shared" si="0"/>
        <v>33735.436000000002</v>
      </c>
      <c r="Q4" s="331">
        <f t="shared" si="0"/>
        <v>30209.445789473684</v>
      </c>
      <c r="R4" s="430">
        <f>AVERAGE(O4:Q4)</f>
        <v>32998.22571649123</v>
      </c>
      <c r="S4" s="431">
        <f>AVERAGE(L4,M4,N4,R4)</f>
        <v>30821.632059009407</v>
      </c>
      <c r="T4" s="333">
        <f>((1.6*T2)+(0.9*T3))</f>
        <v>27569.4</v>
      </c>
      <c r="U4" s="331">
        <f>((1.6*U2)+(0.9*U3))</f>
        <v>25981.5</v>
      </c>
      <c r="V4" s="331">
        <f>((1.6*V2)+(0.9*V3))</f>
        <v>24541</v>
      </c>
      <c r="W4" s="331">
        <f>((1.6*W2)+(0.9*W3))</f>
        <v>24381</v>
      </c>
      <c r="X4" s="334">
        <f>((1.6*X2)+0.9*X3)</f>
        <v>25618.225000000002</v>
      </c>
      <c r="Y4" s="650">
        <v>20335</v>
      </c>
      <c r="AA4" s="474">
        <v>26625</v>
      </c>
      <c r="AB4" s="5">
        <v>23800</v>
      </c>
      <c r="AC4" s="475">
        <f>AA4-AB4</f>
        <v>2825</v>
      </c>
    </row>
    <row r="5" spans="1:29" s="5" customFormat="1" ht="23.5" customHeight="1">
      <c r="A5" s="408" t="s">
        <v>173</v>
      </c>
      <c r="B5" s="41" t="s">
        <v>6</v>
      </c>
      <c r="C5" s="425"/>
      <c r="D5" s="43"/>
      <c r="E5" s="43"/>
      <c r="F5" s="43"/>
      <c r="G5" s="43"/>
      <c r="H5" s="43">
        <f>H6-H4</f>
        <v>22031.605522627397</v>
      </c>
      <c r="I5" s="43">
        <f t="shared" ref="I5:S5" si="1">I6-I4</f>
        <v>29831.311534722219</v>
      </c>
      <c r="J5" s="43">
        <f t="shared" si="1"/>
        <v>31937.592042386357</v>
      </c>
      <c r="K5" s="426">
        <f t="shared" si="1"/>
        <v>27014.83543055183</v>
      </c>
      <c r="L5" s="425">
        <f t="shared" si="1"/>
        <v>29865.835428571423</v>
      </c>
      <c r="M5" s="43">
        <f t="shared" si="1"/>
        <v>28544.972059025033</v>
      </c>
      <c r="N5" s="43">
        <f t="shared" si="1"/>
        <v>22827.556659523812</v>
      </c>
      <c r="O5" s="43">
        <f t="shared" si="1"/>
        <v>19920.204639999996</v>
      </c>
      <c r="P5" s="43">
        <f t="shared" si="1"/>
        <v>19827.063999999998</v>
      </c>
      <c r="Q5" s="43">
        <f t="shared" si="1"/>
        <v>21753.054210526316</v>
      </c>
      <c r="R5" s="43">
        <f t="shared" si="1"/>
        <v>20500.107616842106</v>
      </c>
      <c r="S5" s="426">
        <f t="shared" si="1"/>
        <v>25434.617940990593</v>
      </c>
      <c r="T5" s="425">
        <f>T6-T4</f>
        <v>25926.6</v>
      </c>
      <c r="U5" s="43">
        <f>T5+2250</f>
        <v>28176.6</v>
      </c>
      <c r="V5" s="43">
        <v>27500</v>
      </c>
      <c r="W5" s="43">
        <v>27000</v>
      </c>
      <c r="X5" s="423">
        <f>AVERAGE(T5:W5)</f>
        <v>27150.799999999999</v>
      </c>
      <c r="Y5" s="650">
        <v>19090</v>
      </c>
      <c r="AA5" s="474">
        <v>53700</v>
      </c>
      <c r="AB5" s="5">
        <v>50850</v>
      </c>
      <c r="AC5" s="475">
        <f>AA5-AB5</f>
        <v>2850</v>
      </c>
    </row>
    <row r="6" spans="1:29" s="8" customFormat="1" ht="23.5" customHeight="1">
      <c r="A6" s="414" t="s">
        <v>225</v>
      </c>
      <c r="B6" s="409" t="s">
        <v>6</v>
      </c>
      <c r="C6" s="306"/>
      <c r="D6" s="304"/>
      <c r="E6" s="304"/>
      <c r="F6" s="304"/>
      <c r="G6" s="304"/>
      <c r="H6" s="304">
        <f>'Input Sheet'!H29</f>
        <v>38070.277777777774</v>
      </c>
      <c r="I6" s="304">
        <f>'Input Sheet'!I29</f>
        <v>44545.930555555555</v>
      </c>
      <c r="J6" s="304">
        <f>'Input Sheet'!J29</f>
        <v>65287.558333333327</v>
      </c>
      <c r="K6" s="305">
        <f>'Input Sheet'!K29</f>
        <v>59400.416666666664</v>
      </c>
      <c r="L6" s="306">
        <f>'Input Sheet'!L29</f>
        <v>57896.666666666664</v>
      </c>
      <c r="M6" s="304">
        <f>'Input Sheet'!M29</f>
        <v>56508.333333333336</v>
      </c>
      <c r="N6" s="304">
        <f>'Input Sheet'!N29</f>
        <v>57121.666666666664</v>
      </c>
      <c r="O6" s="304">
        <f>'Input Sheet'!O29</f>
        <v>54970</v>
      </c>
      <c r="P6" s="304">
        <f>'Input Sheet'!P29</f>
        <v>53562.5</v>
      </c>
      <c r="Q6" s="304">
        <f>'Input Sheet'!Q29-500</f>
        <v>51962.5</v>
      </c>
      <c r="R6" s="304">
        <f>AVERAGE(O6:Q6)</f>
        <v>53498.333333333336</v>
      </c>
      <c r="S6" s="305">
        <f>AVERAGE(L6,M6,N6,R6)</f>
        <v>56256.25</v>
      </c>
      <c r="T6" s="304">
        <v>53496</v>
      </c>
      <c r="U6" s="304">
        <f>U5+U4</f>
        <v>54158.1</v>
      </c>
      <c r="V6" s="304">
        <f t="shared" ref="V6:W6" si="2">V5+V4</f>
        <v>52041</v>
      </c>
      <c r="W6" s="304">
        <f t="shared" si="2"/>
        <v>51381</v>
      </c>
      <c r="X6" s="307">
        <f>AVERAGE(T6:W6)</f>
        <v>52769.025000000001</v>
      </c>
      <c r="Y6" s="650">
        <v>19090</v>
      </c>
    </row>
    <row r="7" spans="1:29" s="9" customFormat="1" ht="23.5" customHeight="1">
      <c r="A7" s="415" t="s">
        <v>22</v>
      </c>
      <c r="B7" s="410" t="s">
        <v>6</v>
      </c>
      <c r="C7" s="329"/>
      <c r="D7" s="327"/>
      <c r="E7" s="57"/>
      <c r="F7" s="57"/>
      <c r="G7" s="57"/>
      <c r="H7" s="57">
        <v>2900</v>
      </c>
      <c r="I7" s="57">
        <v>2900</v>
      </c>
      <c r="J7" s="57">
        <v>2900</v>
      </c>
      <c r="K7" s="39">
        <v>2900</v>
      </c>
      <c r="L7" s="21">
        <v>3000</v>
      </c>
      <c r="M7" s="57">
        <v>3000</v>
      </c>
      <c r="N7" s="57">
        <v>3000</v>
      </c>
      <c r="O7" s="57">
        <v>3000</v>
      </c>
      <c r="P7" s="57">
        <v>3000</v>
      </c>
      <c r="Q7" s="477">
        <v>3500</v>
      </c>
      <c r="R7" s="430">
        <f>AVERAGE(O7:Q7)</f>
        <v>3166.6666666666665</v>
      </c>
      <c r="S7" s="431">
        <f>AVERAGE(L7,M7,N7,R7)</f>
        <v>3041.6666666666665</v>
      </c>
      <c r="T7" s="57">
        <v>3000</v>
      </c>
      <c r="U7" s="57">
        <v>3000</v>
      </c>
      <c r="V7" s="57">
        <v>3000</v>
      </c>
      <c r="W7" s="57">
        <v>3000</v>
      </c>
      <c r="X7" s="423">
        <f>AVERAGE(T7:W7)</f>
        <v>3000</v>
      </c>
    </row>
    <row r="8" spans="1:29" s="9" customFormat="1" ht="23.5" customHeight="1">
      <c r="A8" s="415" t="s">
        <v>23</v>
      </c>
      <c r="B8" s="410" t="s">
        <v>6</v>
      </c>
      <c r="C8" s="341"/>
      <c r="D8" s="339"/>
      <c r="E8" s="339"/>
      <c r="F8" s="339"/>
      <c r="G8" s="339"/>
      <c r="H8" s="339">
        <f>H6-H7</f>
        <v>35170.277777777774</v>
      </c>
      <c r="I8" s="339">
        <f t="shared" ref="I8:X8" si="3">I6-I7</f>
        <v>41645.930555555555</v>
      </c>
      <c r="J8" s="339">
        <f t="shared" si="3"/>
        <v>62387.558333333327</v>
      </c>
      <c r="K8" s="340">
        <f t="shared" si="3"/>
        <v>56500.416666666664</v>
      </c>
      <c r="L8" s="341">
        <f t="shared" si="3"/>
        <v>54896.666666666664</v>
      </c>
      <c r="M8" s="339">
        <f t="shared" si="3"/>
        <v>53508.333333333336</v>
      </c>
      <c r="N8" s="339">
        <f t="shared" si="3"/>
        <v>54121.666666666664</v>
      </c>
      <c r="O8" s="339">
        <f t="shared" si="3"/>
        <v>51970</v>
      </c>
      <c r="P8" s="339">
        <f t="shared" si="3"/>
        <v>50562.5</v>
      </c>
      <c r="Q8" s="339">
        <f>Q6-Q7</f>
        <v>48462.5</v>
      </c>
      <c r="R8" s="339">
        <f t="shared" si="3"/>
        <v>50331.666666666672</v>
      </c>
      <c r="S8" s="340">
        <f t="shared" si="3"/>
        <v>53214.583333333336</v>
      </c>
      <c r="T8" s="341">
        <f t="shared" si="3"/>
        <v>50496</v>
      </c>
      <c r="U8" s="339">
        <f t="shared" si="3"/>
        <v>51158.1</v>
      </c>
      <c r="V8" s="339">
        <f t="shared" si="3"/>
        <v>49041</v>
      </c>
      <c r="W8" s="339">
        <f t="shared" si="3"/>
        <v>48381</v>
      </c>
      <c r="X8" s="342">
        <f t="shared" si="3"/>
        <v>49769.025000000001</v>
      </c>
    </row>
    <row r="9" spans="1:29" s="9" customFormat="1" ht="23.5" customHeight="1" thickBot="1">
      <c r="A9" s="416" t="s">
        <v>158</v>
      </c>
      <c r="B9" s="424" t="s">
        <v>6</v>
      </c>
      <c r="C9" s="354">
        <v>32196</v>
      </c>
      <c r="D9" s="343">
        <v>24656</v>
      </c>
      <c r="E9" s="325">
        <v>28560</v>
      </c>
      <c r="F9" s="15">
        <v>33787</v>
      </c>
      <c r="G9" s="15">
        <v>39726</v>
      </c>
      <c r="H9" s="15">
        <v>33879</v>
      </c>
      <c r="I9" s="15">
        <v>39625</v>
      </c>
      <c r="J9" s="15">
        <v>60505</v>
      </c>
      <c r="K9" s="326">
        <v>53678</v>
      </c>
      <c r="L9" s="37">
        <v>53253.738377809139</v>
      </c>
      <c r="M9" s="15">
        <v>51769.126651259692</v>
      </c>
      <c r="N9" s="15">
        <v>52451.283286408165</v>
      </c>
      <c r="O9" s="15">
        <v>50847.889098607702</v>
      </c>
      <c r="P9" s="15">
        <v>49130.93081181759</v>
      </c>
      <c r="Q9" s="15">
        <v>47280.244414132758</v>
      </c>
      <c r="R9" s="15">
        <v>48820.61264933768</v>
      </c>
      <c r="S9" s="344">
        <v>51526.064727251527</v>
      </c>
      <c r="T9" s="345">
        <f>ROUNDDOWN(T8,-2)</f>
        <v>50400</v>
      </c>
      <c r="U9" s="346">
        <f>ROUNDUP(U8,-1)</f>
        <v>51160</v>
      </c>
      <c r="V9" s="346">
        <f>ROUNDUP(V8,-1)</f>
        <v>49050</v>
      </c>
      <c r="W9" s="346">
        <f>ROUNDUP(W8,-1)</f>
        <v>48390</v>
      </c>
      <c r="X9" s="347">
        <f t="shared" ref="X9" si="4">ROUNDUP(X8,-1)</f>
        <v>49770</v>
      </c>
    </row>
    <row r="10" spans="1:29" ht="13.5" thickBot="1">
      <c r="L10" s="54">
        <f t="shared" ref="L10:S10" si="5">L9-L8</f>
        <v>-1642.9282888575253</v>
      </c>
      <c r="M10" s="54">
        <f t="shared" si="5"/>
        <v>-1739.2066820736436</v>
      </c>
      <c r="N10" s="54">
        <f t="shared" si="5"/>
        <v>-1670.3833802584995</v>
      </c>
      <c r="O10" s="54">
        <f t="shared" si="5"/>
        <v>-1122.1109013922978</v>
      </c>
      <c r="P10" s="54">
        <f t="shared" si="5"/>
        <v>-1431.5691881824096</v>
      </c>
      <c r="Q10" s="54">
        <f t="shared" si="5"/>
        <v>-1182.2555858672422</v>
      </c>
      <c r="R10" s="54">
        <f t="shared" si="5"/>
        <v>-1511.0540173289919</v>
      </c>
      <c r="S10" s="54">
        <f t="shared" si="5"/>
        <v>-1688.5186060818087</v>
      </c>
      <c r="T10" s="348" t="s">
        <v>218</v>
      </c>
    </row>
    <row r="11" spans="1:29">
      <c r="T11" s="54">
        <f>T9-Q9</f>
        <v>3119.7555858672422</v>
      </c>
      <c r="U11" s="54">
        <f>U9-T9</f>
        <v>760</v>
      </c>
      <c r="V11" s="54">
        <f>V9-U9</f>
        <v>-2110</v>
      </c>
      <c r="W11" s="54">
        <f>W9-V9</f>
        <v>-660</v>
      </c>
      <c r="Y11" s="471"/>
      <c r="Z11" s="471" t="s">
        <v>233</v>
      </c>
      <c r="AA11" s="471" t="s">
        <v>233</v>
      </c>
      <c r="AB11" s="471" t="s">
        <v>234</v>
      </c>
    </row>
    <row r="12" spans="1:29">
      <c r="U12" s="54">
        <f>U9-T9</f>
        <v>760</v>
      </c>
      <c r="V12" s="54">
        <f>V9-U9</f>
        <v>-2110</v>
      </c>
      <c r="W12" s="54">
        <f>W9-V9</f>
        <v>-660</v>
      </c>
      <c r="X12" s="54"/>
      <c r="Y12" s="471" t="s">
        <v>235</v>
      </c>
      <c r="Z12" s="473">
        <v>114.42400000000001</v>
      </c>
      <c r="AA12" s="473">
        <v>135</v>
      </c>
      <c r="AB12" s="473">
        <f>AB19*96%</f>
        <v>144</v>
      </c>
    </row>
    <row r="13" spans="1:29">
      <c r="T13" s="468">
        <v>50460.32500990884</v>
      </c>
      <c r="U13" s="468">
        <v>49677.256562235394</v>
      </c>
      <c r="V13" s="468">
        <v>51826.967865926155</v>
      </c>
      <c r="W13" s="468">
        <v>52500</v>
      </c>
      <c r="Y13" s="471" t="s">
        <v>236</v>
      </c>
      <c r="Z13" s="473">
        <v>6.7389999999999999</v>
      </c>
      <c r="AA13" s="473">
        <f t="shared" ref="AA13" si="6">Z13*12/10</f>
        <v>8.0868000000000002</v>
      </c>
      <c r="AB13" s="473">
        <v>8.5</v>
      </c>
    </row>
    <row r="14" spans="1:29">
      <c r="T14" s="54">
        <f>T13-T9</f>
        <v>60.325009908840002</v>
      </c>
      <c r="U14" s="54">
        <f t="shared" ref="U14:W14" si="7">U13-U9</f>
        <v>-1482.7434377646059</v>
      </c>
      <c r="V14" s="54">
        <f t="shared" si="7"/>
        <v>2776.9678659261554</v>
      </c>
      <c r="W14" s="54">
        <f t="shared" si="7"/>
        <v>4110</v>
      </c>
      <c r="Y14" s="471" t="s">
        <v>237</v>
      </c>
      <c r="Z14" s="473">
        <v>5.5209999999999999</v>
      </c>
      <c r="AA14" s="473">
        <v>7.5</v>
      </c>
      <c r="AB14" s="473">
        <v>9</v>
      </c>
    </row>
    <row r="15" spans="1:29">
      <c r="Y15" s="471" t="s">
        <v>238</v>
      </c>
      <c r="Z15" s="473">
        <v>3.1259999999999999</v>
      </c>
      <c r="AA15" s="473">
        <v>3.8</v>
      </c>
      <c r="AB15" s="473">
        <v>2</v>
      </c>
    </row>
    <row r="16" spans="1:29">
      <c r="T16" s="3">
        <v>50300</v>
      </c>
      <c r="U16" s="3">
        <v>49800</v>
      </c>
      <c r="V16" s="3">
        <v>51700</v>
      </c>
      <c r="W16" s="3">
        <v>53000</v>
      </c>
      <c r="Y16" s="471" t="s">
        <v>239</v>
      </c>
      <c r="Z16" s="473">
        <f>Z12+Z13-Z14-Z15</f>
        <v>112.51600000000001</v>
      </c>
      <c r="AA16" s="473">
        <f t="shared" ref="AA16:AB16" si="8">AA12+AA13-AA14-AA15</f>
        <v>131.7868</v>
      </c>
      <c r="AB16" s="473">
        <f t="shared" si="8"/>
        <v>141.5</v>
      </c>
    </row>
    <row r="17" spans="20:28">
      <c r="T17" s="54">
        <f>T16-T9</f>
        <v>-100</v>
      </c>
      <c r="U17" s="54">
        <f t="shared" ref="U17:W17" si="9">U16-U9</f>
        <v>-1360</v>
      </c>
      <c r="V17" s="54">
        <f t="shared" si="9"/>
        <v>2650</v>
      </c>
      <c r="W17" s="54">
        <f t="shared" si="9"/>
        <v>4610</v>
      </c>
      <c r="Y17" s="3" t="s">
        <v>240</v>
      </c>
      <c r="Z17" s="468">
        <f>AA17*10/12</f>
        <v>136.66666666666666</v>
      </c>
      <c r="AA17" s="3">
        <v>164</v>
      </c>
      <c r="AB17" s="3">
        <v>178</v>
      </c>
    </row>
    <row r="18" spans="20:28">
      <c r="Y18" s="3" t="s">
        <v>241</v>
      </c>
      <c r="Z18" s="472">
        <f>Z19/Z17</f>
        <v>0.87034390243902449</v>
      </c>
      <c r="AA18" s="472">
        <f>AA19/AA17</f>
        <v>0.87034390243902438</v>
      </c>
      <c r="AB18" s="472">
        <f>AB19/AB17</f>
        <v>0.84269662921348309</v>
      </c>
    </row>
    <row r="19" spans="20:28">
      <c r="T19" s="3">
        <v>22000</v>
      </c>
      <c r="U19" s="3">
        <v>22500</v>
      </c>
      <c r="V19" s="3">
        <v>26000</v>
      </c>
      <c r="W19" s="3">
        <v>26000</v>
      </c>
      <c r="Z19" s="468">
        <v>118.947</v>
      </c>
      <c r="AA19" s="468">
        <f>Z19*12/10</f>
        <v>142.7364</v>
      </c>
      <c r="AB19" s="468">
        <v>150</v>
      </c>
    </row>
    <row r="20" spans="20:28">
      <c r="T20" s="54">
        <f>T19-T5</f>
        <v>-3926.5999999999985</v>
      </c>
      <c r="U20" s="54">
        <f t="shared" ref="U20:W20" si="10">U19-U5</f>
        <v>-5676.5999999999985</v>
      </c>
      <c r="V20" s="54">
        <f t="shared" si="10"/>
        <v>-1500</v>
      </c>
      <c r="W20" s="54">
        <f t="shared" si="10"/>
        <v>-1000</v>
      </c>
      <c r="Z20" s="472">
        <f>Z12/Z19</f>
        <v>0.96197466098346329</v>
      </c>
    </row>
    <row r="21" spans="20:28">
      <c r="T21" s="3">
        <v>49600</v>
      </c>
      <c r="U21" s="3">
        <v>49400</v>
      </c>
      <c r="V21" s="3">
        <v>50100</v>
      </c>
      <c r="W21" s="3">
        <v>52700</v>
      </c>
      <c r="X21" s="3">
        <v>50500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E25F-B610-4A34-BA53-A6AE8278E248}">
  <dimension ref="A1:M7"/>
  <sheetViews>
    <sheetView showGridLines="0" workbookViewId="0">
      <selection activeCell="J13" sqref="J13"/>
    </sheetView>
  </sheetViews>
  <sheetFormatPr defaultRowHeight="14.5"/>
  <sheetData>
    <row r="1" spans="1:13" s="64" customFormat="1">
      <c r="A1" s="470">
        <v>44986</v>
      </c>
      <c r="B1" s="470">
        <v>45017</v>
      </c>
      <c r="C1" s="470">
        <v>45047</v>
      </c>
      <c r="D1" s="470">
        <v>45078</v>
      </c>
      <c r="E1" s="470">
        <v>45108</v>
      </c>
      <c r="F1" s="470">
        <v>45139</v>
      </c>
      <c r="G1" s="470">
        <v>45170</v>
      </c>
      <c r="H1" s="470">
        <v>45200</v>
      </c>
      <c r="I1" s="470">
        <v>45231</v>
      </c>
      <c r="J1" s="470">
        <v>45261</v>
      </c>
      <c r="K1" s="470">
        <v>45292</v>
      </c>
      <c r="L1" s="470">
        <v>45323</v>
      </c>
      <c r="M1" s="470">
        <v>45352</v>
      </c>
    </row>
    <row r="2" spans="1:13">
      <c r="A2" s="51">
        <v>57566.244498512991</v>
      </c>
      <c r="B2" s="51">
        <v>58971.67889404895</v>
      </c>
      <c r="C2" s="51">
        <v>57560.77068254225</v>
      </c>
      <c r="D2" s="51">
        <v>55947.785617765883</v>
      </c>
      <c r="E2" s="51">
        <v>54859.816697784096</v>
      </c>
      <c r="F2" s="51">
        <v>55428.392431071225</v>
      </c>
      <c r="G2" s="51">
        <v>56339.461313494699</v>
      </c>
      <c r="H2" s="51">
        <v>57838.338491036426</v>
      </c>
      <c r="I2" s="51">
        <v>56591.640953445109</v>
      </c>
      <c r="J2" s="51">
        <v>55265.087760985683</v>
      </c>
      <c r="K2" s="51">
        <v>54748.310865275598</v>
      </c>
      <c r="L2" s="51">
        <v>53815.523882032605</v>
      </c>
      <c r="M2" s="51">
        <v>53169.676907887464</v>
      </c>
    </row>
    <row r="3" spans="1:13">
      <c r="M3" s="51">
        <f>M2-A2</f>
        <v>-4396.5675906255274</v>
      </c>
    </row>
    <row r="4" spans="1:13">
      <c r="A4">
        <v>55671.934869213881</v>
      </c>
      <c r="B4">
        <v>56188.086265735481</v>
      </c>
      <c r="C4">
        <v>53413.471037009549</v>
      </c>
      <c r="D4">
        <v>51113.75349015792</v>
      </c>
      <c r="E4">
        <v>50989.985254837091</v>
      </c>
      <c r="F4">
        <v>51546.572921630985</v>
      </c>
      <c r="G4">
        <v>52636.792601869376</v>
      </c>
      <c r="H4">
        <v>53878.597067907984</v>
      </c>
      <c r="I4">
        <v>52835.467550171961</v>
      </c>
      <c r="J4">
        <v>51167.618932479374</v>
      </c>
      <c r="K4">
        <v>50847.889098607702</v>
      </c>
      <c r="L4">
        <v>49250</v>
      </c>
      <c r="M4">
        <v>49250</v>
      </c>
    </row>
    <row r="5" spans="1:13">
      <c r="M5" s="51">
        <f>M4-A4</f>
        <v>-6421.934869213881</v>
      </c>
    </row>
    <row r="7" spans="1:13">
      <c r="A7" s="51">
        <f>A2-A4</f>
        <v>1894.3096292991104</v>
      </c>
      <c r="B7" s="51">
        <f t="shared" ref="B7:M7" si="0">B2-B4</f>
        <v>2783.5926283134686</v>
      </c>
      <c r="C7" s="51">
        <f t="shared" si="0"/>
        <v>4147.2996455327011</v>
      </c>
      <c r="D7" s="51">
        <f t="shared" si="0"/>
        <v>4834.032127607963</v>
      </c>
      <c r="E7" s="51">
        <f t="shared" si="0"/>
        <v>3869.8314429470047</v>
      </c>
      <c r="F7" s="51">
        <f t="shared" si="0"/>
        <v>3881.8195094402399</v>
      </c>
      <c r="G7" s="51">
        <f t="shared" si="0"/>
        <v>3702.6687116253233</v>
      </c>
      <c r="H7" s="51">
        <f t="shared" si="0"/>
        <v>3959.741423128442</v>
      </c>
      <c r="I7" s="51">
        <f t="shared" si="0"/>
        <v>3756.1734032731474</v>
      </c>
      <c r="J7" s="51">
        <f t="shared" si="0"/>
        <v>4097.4688285063094</v>
      </c>
      <c r="K7" s="51">
        <f t="shared" si="0"/>
        <v>3900.421766667896</v>
      </c>
      <c r="L7" s="51">
        <f t="shared" si="0"/>
        <v>4565.5238820326049</v>
      </c>
      <c r="M7" s="51">
        <f t="shared" si="0"/>
        <v>3919.676907887464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A72D-1627-40B4-B884-308C815CB9FF}">
  <dimension ref="A1:P29"/>
  <sheetViews>
    <sheetView showGridLines="0" zoomScale="80" zoomScaleNormal="80" workbookViewId="0">
      <selection activeCell="J13" sqref="J13"/>
    </sheetView>
  </sheetViews>
  <sheetFormatPr defaultRowHeight="14.5"/>
  <cols>
    <col min="1" max="1" width="48.7265625" bestFit="1" customWidth="1"/>
    <col min="2" max="2" width="5.36328125" bestFit="1" customWidth="1"/>
    <col min="3" max="5" width="8.1796875" hidden="1" customWidth="1"/>
    <col min="6" max="6" width="6.81640625" hidden="1" customWidth="1"/>
    <col min="7" max="7" width="6.90625" hidden="1" customWidth="1"/>
    <col min="8" max="8" width="6.81640625" hidden="1" customWidth="1"/>
    <col min="9" max="9" width="8.1796875" hidden="1" customWidth="1"/>
    <col min="10" max="10" width="8.7265625" customWidth="1"/>
    <col min="15" max="15" width="6.54296875" bestFit="1" customWidth="1"/>
    <col min="16" max="16" width="32.7265625" bestFit="1" customWidth="1"/>
  </cols>
  <sheetData>
    <row r="1" spans="1:16" ht="15" thickBot="1">
      <c r="A1" s="448" t="s">
        <v>227</v>
      </c>
      <c r="B1" s="434" t="s">
        <v>1</v>
      </c>
      <c r="C1" s="440" t="s">
        <v>182</v>
      </c>
      <c r="D1" s="438" t="s">
        <v>183</v>
      </c>
      <c r="E1" s="438" t="s">
        <v>184</v>
      </c>
      <c r="F1" s="438">
        <v>45292</v>
      </c>
      <c r="G1" s="438">
        <v>45323</v>
      </c>
      <c r="H1" s="438">
        <v>45352</v>
      </c>
      <c r="I1" s="438" t="s">
        <v>185</v>
      </c>
      <c r="J1" s="439" t="s">
        <v>140</v>
      </c>
      <c r="K1" s="440" t="s">
        <v>186</v>
      </c>
      <c r="L1" s="438" t="s">
        <v>187</v>
      </c>
      <c r="M1" s="438" t="s">
        <v>188</v>
      </c>
      <c r="N1" s="438" t="s">
        <v>189</v>
      </c>
      <c r="O1" s="441" t="s">
        <v>137</v>
      </c>
      <c r="P1" s="447" t="s">
        <v>229</v>
      </c>
    </row>
    <row r="2" spans="1:16" hidden="1">
      <c r="A2" s="427" t="s">
        <v>177</v>
      </c>
      <c r="B2" s="428" t="s">
        <v>6</v>
      </c>
      <c r="C2" s="429">
        <f>'Input Sheet'!L24</f>
        <v>5481.666666666667</v>
      </c>
      <c r="D2" s="430">
        <f>'Input Sheet'!M24</f>
        <v>4617.5</v>
      </c>
      <c r="E2" s="430">
        <f>'Input Sheet'!N24</f>
        <v>5060</v>
      </c>
      <c r="F2" s="430">
        <f>'Input Sheet'!O24</f>
        <v>5662.5</v>
      </c>
      <c r="G2" s="430">
        <f>'Input Sheet'!P24</f>
        <v>5590</v>
      </c>
      <c r="H2" s="430">
        <f>'Input Sheet'!Q24</f>
        <v>4875</v>
      </c>
      <c r="I2" s="430">
        <f>'Input Sheet'!R24</f>
        <v>5375.833333333333</v>
      </c>
      <c r="J2" s="431">
        <f>'Input Sheet'!S24</f>
        <v>5133.75</v>
      </c>
      <c r="K2" s="429">
        <f>'Input Sheet'!T24</f>
        <v>5100</v>
      </c>
      <c r="L2" s="430">
        <f>'Input Sheet'!U24</f>
        <v>5000</v>
      </c>
      <c r="M2" s="430">
        <f>'Input Sheet'!V24</f>
        <v>4800</v>
      </c>
      <c r="N2" s="430">
        <f>'Input Sheet'!W24</f>
        <v>4700</v>
      </c>
      <c r="O2" s="432">
        <f>AVERAGE(K2:N2)</f>
        <v>4900</v>
      </c>
    </row>
    <row r="3" spans="1:16" hidden="1">
      <c r="A3" s="52" t="s">
        <v>178</v>
      </c>
      <c r="B3" s="41" t="s">
        <v>6</v>
      </c>
      <c r="C3" s="333">
        <f>'Input Sheet'!L26</f>
        <v>21400.18285714286</v>
      </c>
      <c r="D3" s="331">
        <f>'Input Sheet'!M26</f>
        <v>22861.512527009225</v>
      </c>
      <c r="E3" s="331">
        <f>'Input Sheet'!N26</f>
        <v>29109.011119047616</v>
      </c>
      <c r="F3" s="331">
        <f>'Input Sheet'!O26</f>
        <v>28877.550400000004</v>
      </c>
      <c r="G3" s="331">
        <f>'Input Sheet'!P26</f>
        <v>27546.04</v>
      </c>
      <c r="H3" s="331">
        <f>'Input Sheet'!Q26</f>
        <v>24899.384210526314</v>
      </c>
      <c r="I3" s="331">
        <f>'Input Sheet'!R26</f>
        <v>27107.658203508774</v>
      </c>
      <c r="J3" s="332">
        <f>'Input Sheet'!S26</f>
        <v>25119.591176677121</v>
      </c>
      <c r="K3" s="333">
        <f>'Input Sheet'!T26</f>
        <v>25730</v>
      </c>
      <c r="L3" s="331">
        <f>'Input Sheet'!U26</f>
        <v>24825</v>
      </c>
      <c r="M3" s="331">
        <f>'Input Sheet'!V26</f>
        <v>23441.25</v>
      </c>
      <c r="N3" s="331">
        <f>'Input Sheet'!W26</f>
        <v>25010</v>
      </c>
      <c r="O3" s="330">
        <f>AVERAGE(K3:N3)</f>
        <v>24751.5625</v>
      </c>
    </row>
    <row r="4" spans="1:16" hidden="1">
      <c r="A4" s="449" t="s">
        <v>148</v>
      </c>
      <c r="B4" s="450" t="s">
        <v>6</v>
      </c>
      <c r="C4" s="451">
        <f t="shared" ref="C4:O4" si="0">((1.6*C2)+0.9*C3)</f>
        <v>28030.831238095241</v>
      </c>
      <c r="D4" s="452">
        <f t="shared" si="0"/>
        <v>27963.361274308303</v>
      </c>
      <c r="E4" s="452">
        <f t="shared" si="0"/>
        <v>34294.110007142852</v>
      </c>
      <c r="F4" s="452">
        <f t="shared" si="0"/>
        <v>35049.795360000004</v>
      </c>
      <c r="G4" s="452">
        <f t="shared" si="0"/>
        <v>33735.436000000002</v>
      </c>
      <c r="H4" s="452">
        <f t="shared" si="0"/>
        <v>30209.445789473684</v>
      </c>
      <c r="I4" s="452">
        <f t="shared" si="0"/>
        <v>32998.22571649123</v>
      </c>
      <c r="J4" s="453">
        <f t="shared" si="0"/>
        <v>30821.632059009407</v>
      </c>
      <c r="K4" s="451">
        <f t="shared" si="0"/>
        <v>31317</v>
      </c>
      <c r="L4" s="452">
        <f t="shared" si="0"/>
        <v>30342.5</v>
      </c>
      <c r="M4" s="452">
        <f t="shared" si="0"/>
        <v>28777.125</v>
      </c>
      <c r="N4" s="452">
        <f t="shared" si="0"/>
        <v>30029</v>
      </c>
      <c r="O4" s="454">
        <f t="shared" si="0"/>
        <v>30116.40625</v>
      </c>
    </row>
    <row r="5" spans="1:16">
      <c r="A5" s="455" t="s">
        <v>173</v>
      </c>
      <c r="B5" s="456" t="s">
        <v>6</v>
      </c>
      <c r="C5" s="43">
        <f t="shared" ref="C5:O5" si="1">C6-C4</f>
        <v>29865.835428571423</v>
      </c>
      <c r="D5" s="43">
        <f t="shared" si="1"/>
        <v>28544.972059025033</v>
      </c>
      <c r="E5" s="43">
        <f t="shared" si="1"/>
        <v>22827.556659523812</v>
      </c>
      <c r="F5" s="43">
        <f t="shared" si="1"/>
        <v>19920.204639999996</v>
      </c>
      <c r="G5" s="43">
        <f t="shared" si="1"/>
        <v>19827.063999999998</v>
      </c>
      <c r="H5" s="43">
        <f t="shared" si="1"/>
        <v>22253.054210526316</v>
      </c>
      <c r="I5" s="43">
        <f t="shared" si="1"/>
        <v>20666.77428350877</v>
      </c>
      <c r="J5" s="43">
        <f t="shared" si="1"/>
        <v>25476.284607657257</v>
      </c>
      <c r="K5" s="43">
        <v>24000</v>
      </c>
      <c r="L5" s="43">
        <v>25000</v>
      </c>
      <c r="M5" s="43">
        <v>27500</v>
      </c>
      <c r="N5" s="43">
        <v>27500</v>
      </c>
      <c r="O5" s="43">
        <f t="shared" si="1"/>
        <v>26000</v>
      </c>
      <c r="P5" s="457">
        <f>O5-J5</f>
        <v>523.71539234274314</v>
      </c>
    </row>
    <row r="6" spans="1:16" hidden="1">
      <c r="A6" s="458" t="s">
        <v>225</v>
      </c>
      <c r="B6" s="304" t="s">
        <v>6</v>
      </c>
      <c r="C6" s="304">
        <f>'Input Sheet'!L29</f>
        <v>57896.666666666664</v>
      </c>
      <c r="D6" s="304">
        <f>'Input Sheet'!M29</f>
        <v>56508.333333333336</v>
      </c>
      <c r="E6" s="304">
        <f>'Input Sheet'!N29</f>
        <v>57121.666666666664</v>
      </c>
      <c r="F6" s="304">
        <f>'Input Sheet'!O29</f>
        <v>54970</v>
      </c>
      <c r="G6" s="304">
        <f>'Input Sheet'!P29</f>
        <v>53562.5</v>
      </c>
      <c r="H6" s="304">
        <f>'Input Sheet'!Q29</f>
        <v>52462.5</v>
      </c>
      <c r="I6" s="304">
        <f>'Input Sheet'!R29</f>
        <v>53665</v>
      </c>
      <c r="J6" s="304">
        <f>'Input Sheet'!S29</f>
        <v>56297.916666666664</v>
      </c>
      <c r="K6" s="304">
        <f>K5+K4</f>
        <v>55317</v>
      </c>
      <c r="L6" s="304">
        <f>L5+L4</f>
        <v>55342.5</v>
      </c>
      <c r="M6" s="304">
        <f t="shared" ref="M6:N6" si="2">M5+M4</f>
        <v>56277.125</v>
      </c>
      <c r="N6" s="304">
        <f t="shared" si="2"/>
        <v>57529</v>
      </c>
      <c r="O6" s="304">
        <f>AVERAGE(K6:N6)</f>
        <v>56116.40625</v>
      </c>
      <c r="P6" s="459"/>
    </row>
    <row r="7" spans="1:16" hidden="1">
      <c r="A7" s="460" t="s">
        <v>22</v>
      </c>
      <c r="B7" s="461" t="s">
        <v>6</v>
      </c>
      <c r="C7" s="57">
        <v>3000</v>
      </c>
      <c r="D7" s="57">
        <v>3000</v>
      </c>
      <c r="E7" s="57">
        <v>3000</v>
      </c>
      <c r="F7" s="57">
        <v>3000</v>
      </c>
      <c r="G7" s="57">
        <v>3000</v>
      </c>
      <c r="H7" s="57">
        <v>3000</v>
      </c>
      <c r="I7" s="57">
        <v>3000</v>
      </c>
      <c r="J7" s="57">
        <v>3000</v>
      </c>
      <c r="K7" s="57">
        <v>3000</v>
      </c>
      <c r="L7" s="57">
        <v>3000</v>
      </c>
      <c r="M7" s="57">
        <v>3000</v>
      </c>
      <c r="N7" s="57">
        <v>3000</v>
      </c>
      <c r="O7" s="57">
        <v>3000</v>
      </c>
      <c r="P7" s="459"/>
    </row>
    <row r="8" spans="1:16">
      <c r="A8" s="460" t="s">
        <v>23</v>
      </c>
      <c r="B8" s="461" t="s">
        <v>6</v>
      </c>
      <c r="C8" s="339">
        <f t="shared" ref="C8:O8" si="3">C6-C7</f>
        <v>54896.666666666664</v>
      </c>
      <c r="D8" s="339">
        <f t="shared" si="3"/>
        <v>53508.333333333336</v>
      </c>
      <c r="E8" s="339">
        <f t="shared" si="3"/>
        <v>54121.666666666664</v>
      </c>
      <c r="F8" s="339">
        <f t="shared" si="3"/>
        <v>51970</v>
      </c>
      <c r="G8" s="339">
        <f t="shared" si="3"/>
        <v>50562.5</v>
      </c>
      <c r="H8" s="339">
        <f t="shared" si="3"/>
        <v>49462.5</v>
      </c>
      <c r="I8" s="339">
        <f t="shared" si="3"/>
        <v>50665</v>
      </c>
      <c r="J8" s="339">
        <f t="shared" si="3"/>
        <v>53297.916666666664</v>
      </c>
      <c r="K8" s="339">
        <f t="shared" si="3"/>
        <v>52317</v>
      </c>
      <c r="L8" s="339">
        <f t="shared" si="3"/>
        <v>52342.5</v>
      </c>
      <c r="M8" s="339">
        <f t="shared" si="3"/>
        <v>53277.125</v>
      </c>
      <c r="N8" s="339">
        <f t="shared" si="3"/>
        <v>54529</v>
      </c>
      <c r="O8" s="339">
        <f t="shared" si="3"/>
        <v>53116.40625</v>
      </c>
      <c r="P8" s="457">
        <f>O8-J9</f>
        <v>782.82396498549497</v>
      </c>
    </row>
    <row r="9" spans="1:16">
      <c r="A9" s="460" t="s">
        <v>158</v>
      </c>
      <c r="B9" s="461" t="s">
        <v>6</v>
      </c>
      <c r="C9" s="57">
        <v>53253.738377809139</v>
      </c>
      <c r="D9" s="57">
        <v>51769.126651259692</v>
      </c>
      <c r="E9" s="57">
        <v>52451.283286408165</v>
      </c>
      <c r="F9" s="57">
        <v>51250</v>
      </c>
      <c r="G9" s="57">
        <v>51750</v>
      </c>
      <c r="H9" s="57">
        <v>52250</v>
      </c>
      <c r="I9" s="57">
        <v>51774.895425718525</v>
      </c>
      <c r="J9" s="462">
        <v>52333.582285014505</v>
      </c>
      <c r="K9" s="466">
        <f>ROUNDUP(K8,-2)</f>
        <v>52400</v>
      </c>
      <c r="L9" s="466">
        <f t="shared" ref="L9:O9" si="4">ROUNDUP(L8,-2)</f>
        <v>52400</v>
      </c>
      <c r="M9" s="466">
        <f t="shared" si="4"/>
        <v>53300</v>
      </c>
      <c r="N9" s="466">
        <f t="shared" si="4"/>
        <v>54600</v>
      </c>
      <c r="O9" s="466">
        <f t="shared" si="4"/>
        <v>53200</v>
      </c>
      <c r="P9" s="457">
        <f>O9-J9</f>
        <v>866.41771498549497</v>
      </c>
    </row>
    <row r="10" spans="1:16">
      <c r="A10" s="463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459"/>
    </row>
    <row r="11" spans="1:16">
      <c r="A11" s="464" t="s">
        <v>228</v>
      </c>
      <c r="B11" s="465" t="s">
        <v>1</v>
      </c>
      <c r="C11" s="367" t="s">
        <v>182</v>
      </c>
      <c r="D11" s="367" t="s">
        <v>183</v>
      </c>
      <c r="E11" s="367" t="s">
        <v>184</v>
      </c>
      <c r="F11" s="367">
        <v>45292</v>
      </c>
      <c r="G11" s="367">
        <v>45323</v>
      </c>
      <c r="H11" s="367">
        <v>45352</v>
      </c>
      <c r="I11" s="367" t="s">
        <v>185</v>
      </c>
      <c r="J11" s="367" t="s">
        <v>140</v>
      </c>
      <c r="K11" s="367" t="s">
        <v>186</v>
      </c>
      <c r="L11" s="367" t="s">
        <v>187</v>
      </c>
      <c r="M11" s="367" t="s">
        <v>188</v>
      </c>
      <c r="N11" s="367" t="s">
        <v>189</v>
      </c>
      <c r="O11" s="367" t="s">
        <v>137</v>
      </c>
      <c r="P11" s="459"/>
    </row>
    <row r="12" spans="1:16" hidden="1">
      <c r="A12" s="455" t="s">
        <v>177</v>
      </c>
      <c r="B12" s="456" t="s">
        <v>6</v>
      </c>
      <c r="C12" s="327">
        <f>'Input Sheet'!L34</f>
        <v>130.83333333332848</v>
      </c>
      <c r="D12" s="327">
        <f>'Input Sheet'!M34</f>
        <v>-130.83333333332848</v>
      </c>
      <c r="E12" s="327">
        <f>'Input Sheet'!N34</f>
        <v>1023.3333333333285</v>
      </c>
      <c r="F12" s="327">
        <f>'Input Sheet'!O34</f>
        <v>695</v>
      </c>
      <c r="G12" s="327">
        <f>'Input Sheet'!P34</f>
        <v>0</v>
      </c>
      <c r="H12" s="327">
        <f>'Input Sheet'!Q34</f>
        <v>0</v>
      </c>
      <c r="I12" s="327">
        <f>'Input Sheet'!R34</f>
        <v>0</v>
      </c>
      <c r="J12" s="327">
        <f>'Input Sheet'!S34</f>
        <v>0</v>
      </c>
      <c r="K12" s="327">
        <f>K2</f>
        <v>5100</v>
      </c>
      <c r="L12" s="327">
        <f t="shared" ref="L12:O13" si="5">L2</f>
        <v>5000</v>
      </c>
      <c r="M12" s="327">
        <f t="shared" si="5"/>
        <v>4800</v>
      </c>
      <c r="N12" s="327">
        <f t="shared" si="5"/>
        <v>4700</v>
      </c>
      <c r="O12" s="327">
        <f t="shared" si="5"/>
        <v>4900</v>
      </c>
      <c r="P12" s="459"/>
    </row>
    <row r="13" spans="1:16" hidden="1">
      <c r="A13" s="455" t="s">
        <v>178</v>
      </c>
      <c r="B13" s="456" t="s">
        <v>6</v>
      </c>
      <c r="C13" s="331">
        <f>'Input Sheet'!L36</f>
        <v>16.648241816662903</v>
      </c>
      <c r="D13" s="331">
        <f>'Input Sheet'!M36</f>
        <v>12.323669929104767</v>
      </c>
      <c r="E13" s="331">
        <f>'Input Sheet'!N36</f>
        <v>16.084603174603217</v>
      </c>
      <c r="F13" s="331">
        <f>'Input Sheet'!O36</f>
        <v>15.324545454545444</v>
      </c>
      <c r="G13" s="331">
        <f>'Input Sheet'!P36</f>
        <v>0</v>
      </c>
      <c r="H13" s="331">
        <f>'Input Sheet'!Q36</f>
        <v>0</v>
      </c>
      <c r="I13" s="331">
        <f>'Input Sheet'!R36</f>
        <v>0</v>
      </c>
      <c r="J13" s="331">
        <f>'Input Sheet'!S36</f>
        <v>0</v>
      </c>
      <c r="K13" s="327">
        <f>K3</f>
        <v>25730</v>
      </c>
      <c r="L13" s="327">
        <f t="shared" si="5"/>
        <v>24825</v>
      </c>
      <c r="M13" s="327">
        <f t="shared" si="5"/>
        <v>23441.25</v>
      </c>
      <c r="N13" s="327">
        <f t="shared" si="5"/>
        <v>25010</v>
      </c>
      <c r="O13" s="327">
        <f t="shared" si="5"/>
        <v>24751.5625</v>
      </c>
      <c r="P13" s="459"/>
    </row>
    <row r="14" spans="1:16" hidden="1">
      <c r="A14" s="455" t="s">
        <v>148</v>
      </c>
      <c r="B14" s="456" t="s">
        <v>6</v>
      </c>
      <c r="C14" s="331">
        <f t="shared" ref="C14:O14" si="6">((1.6*C12)+0.9*C13)</f>
        <v>224.3167509683222</v>
      </c>
      <c r="D14" s="331">
        <f t="shared" si="6"/>
        <v>-198.24203039713129</v>
      </c>
      <c r="E14" s="331">
        <f t="shared" si="6"/>
        <v>1651.8094761904686</v>
      </c>
      <c r="F14" s="331">
        <f t="shared" si="6"/>
        <v>1125.7920909090908</v>
      </c>
      <c r="G14" s="331">
        <f t="shared" si="6"/>
        <v>0</v>
      </c>
      <c r="H14" s="331">
        <f t="shared" si="6"/>
        <v>0</v>
      </c>
      <c r="I14" s="331">
        <f t="shared" si="6"/>
        <v>0</v>
      </c>
      <c r="J14" s="331">
        <f t="shared" si="6"/>
        <v>0</v>
      </c>
      <c r="K14" s="331">
        <f t="shared" si="6"/>
        <v>31317</v>
      </c>
      <c r="L14" s="331">
        <f t="shared" si="6"/>
        <v>30342.5</v>
      </c>
      <c r="M14" s="331">
        <f t="shared" si="6"/>
        <v>28777.125</v>
      </c>
      <c r="N14" s="331">
        <f t="shared" si="6"/>
        <v>30029</v>
      </c>
      <c r="O14" s="331">
        <f t="shared" si="6"/>
        <v>30116.40625</v>
      </c>
      <c r="P14" s="459"/>
    </row>
    <row r="15" spans="1:16">
      <c r="A15" s="455" t="s">
        <v>173</v>
      </c>
      <c r="B15" s="456" t="s">
        <v>6</v>
      </c>
      <c r="C15" s="43">
        <f t="shared" ref="C15:I15" si="7">C16-C14</f>
        <v>-224.3167509683222</v>
      </c>
      <c r="D15" s="43">
        <f t="shared" si="7"/>
        <v>198.24203039713129</v>
      </c>
      <c r="E15" s="43">
        <f t="shared" si="7"/>
        <v>-1651.8094761904686</v>
      </c>
      <c r="F15" s="43">
        <f t="shared" si="7"/>
        <v>-1125.7920909090908</v>
      </c>
      <c r="G15" s="43">
        <f t="shared" si="7"/>
        <v>0</v>
      </c>
      <c r="H15" s="43">
        <f t="shared" si="7"/>
        <v>0</v>
      </c>
      <c r="I15" s="43">
        <f t="shared" si="7"/>
        <v>14500</v>
      </c>
      <c r="J15" s="43">
        <f>J5</f>
        <v>25476.284607657257</v>
      </c>
      <c r="K15" s="43">
        <v>25000</v>
      </c>
      <c r="L15" s="43">
        <v>26000</v>
      </c>
      <c r="M15" s="43">
        <v>28000</v>
      </c>
      <c r="N15" s="43">
        <v>28000</v>
      </c>
      <c r="O15" s="43">
        <f t="shared" ref="O15" si="8">O16-O14</f>
        <v>26750</v>
      </c>
      <c r="P15" s="457">
        <f>O15-J15</f>
        <v>1273.7153923427431</v>
      </c>
    </row>
    <row r="16" spans="1:16" hidden="1">
      <c r="A16" s="458" t="s">
        <v>225</v>
      </c>
      <c r="B16" s="304" t="s">
        <v>6</v>
      </c>
      <c r="C16" s="304">
        <f>'Input Sheet'!L39</f>
        <v>0</v>
      </c>
      <c r="D16" s="304">
        <f>'Input Sheet'!M39</f>
        <v>0</v>
      </c>
      <c r="E16" s="304">
        <f>'Input Sheet'!N39</f>
        <v>0</v>
      </c>
      <c r="F16" s="304">
        <f>'Input Sheet'!O39</f>
        <v>0</v>
      </c>
      <c r="G16" s="304">
        <f>'Input Sheet'!P39</f>
        <v>0</v>
      </c>
      <c r="H16" s="304">
        <f>'Input Sheet'!Q39</f>
        <v>0</v>
      </c>
      <c r="I16" s="304">
        <f>'Input Sheet'!R39</f>
        <v>14500</v>
      </c>
      <c r="J16" s="304">
        <f>'Input Sheet'!S39</f>
        <v>0</v>
      </c>
      <c r="K16" s="304">
        <f>K15+K14</f>
        <v>56317</v>
      </c>
      <c r="L16" s="304">
        <f>L15+L14</f>
        <v>56342.5</v>
      </c>
      <c r="M16" s="304">
        <f t="shared" ref="M16:N16" si="9">M15+M14</f>
        <v>56777.125</v>
      </c>
      <c r="N16" s="304">
        <f t="shared" si="9"/>
        <v>58029</v>
      </c>
      <c r="O16" s="304">
        <f>AVERAGE(K16:N16)</f>
        <v>56866.40625</v>
      </c>
      <c r="P16" s="459"/>
    </row>
    <row r="17" spans="1:16" hidden="1">
      <c r="A17" s="460" t="s">
        <v>22</v>
      </c>
      <c r="B17" s="461" t="s">
        <v>6</v>
      </c>
      <c r="C17" s="57">
        <v>3000</v>
      </c>
      <c r="D17" s="57">
        <v>3000</v>
      </c>
      <c r="E17" s="57">
        <v>3000</v>
      </c>
      <c r="F17" s="57">
        <v>3000</v>
      </c>
      <c r="G17" s="57">
        <v>3000</v>
      </c>
      <c r="H17" s="57">
        <v>3000</v>
      </c>
      <c r="I17" s="57">
        <v>3000</v>
      </c>
      <c r="J17" s="57">
        <v>3000</v>
      </c>
      <c r="K17" s="57">
        <v>3000</v>
      </c>
      <c r="L17" s="57">
        <v>3000</v>
      </c>
      <c r="M17" s="57">
        <v>3000</v>
      </c>
      <c r="N17" s="57">
        <v>3000</v>
      </c>
      <c r="O17" s="57">
        <v>3000</v>
      </c>
      <c r="P17" s="459"/>
    </row>
    <row r="18" spans="1:16" hidden="1">
      <c r="A18" s="460" t="s">
        <v>23</v>
      </c>
      <c r="B18" s="461" t="s">
        <v>6</v>
      </c>
      <c r="C18" s="339">
        <f t="shared" ref="C18:O18" si="10">C16-C17</f>
        <v>-3000</v>
      </c>
      <c r="D18" s="339">
        <f t="shared" si="10"/>
        <v>-3000</v>
      </c>
      <c r="E18" s="339">
        <f t="shared" si="10"/>
        <v>-3000</v>
      </c>
      <c r="F18" s="339">
        <f t="shared" si="10"/>
        <v>-3000</v>
      </c>
      <c r="G18" s="339">
        <f t="shared" si="10"/>
        <v>-3000</v>
      </c>
      <c r="H18" s="339">
        <f t="shared" si="10"/>
        <v>-3000</v>
      </c>
      <c r="I18" s="339">
        <f t="shared" si="10"/>
        <v>11500</v>
      </c>
      <c r="J18" s="339">
        <f t="shared" si="10"/>
        <v>-3000</v>
      </c>
      <c r="K18" s="339">
        <f t="shared" si="10"/>
        <v>53317</v>
      </c>
      <c r="L18" s="339">
        <f t="shared" si="10"/>
        <v>53342.5</v>
      </c>
      <c r="M18" s="339">
        <f t="shared" si="10"/>
        <v>53777.125</v>
      </c>
      <c r="N18" s="339">
        <f t="shared" si="10"/>
        <v>55029</v>
      </c>
      <c r="O18" s="339">
        <f t="shared" si="10"/>
        <v>53866.40625</v>
      </c>
      <c r="P18" s="459"/>
    </row>
    <row r="19" spans="1:16">
      <c r="A19" s="460" t="s">
        <v>158</v>
      </c>
      <c r="B19" s="461" t="s">
        <v>6</v>
      </c>
      <c r="C19" s="57">
        <v>53253.738377809139</v>
      </c>
      <c r="D19" s="57">
        <v>51769.126651259692</v>
      </c>
      <c r="E19" s="57">
        <v>52451.283286408165</v>
      </c>
      <c r="F19" s="57">
        <v>51250</v>
      </c>
      <c r="G19" s="57">
        <v>51750</v>
      </c>
      <c r="H19" s="57">
        <v>52250</v>
      </c>
      <c r="I19" s="57">
        <v>51774.895425718525</v>
      </c>
      <c r="J19" s="462">
        <v>52333.582285014505</v>
      </c>
      <c r="K19" s="466">
        <f>ROUNDUP(K18,-2)</f>
        <v>53400</v>
      </c>
      <c r="L19" s="466">
        <f t="shared" ref="L19:O19" si="11">ROUNDUP(L18,-2)</f>
        <v>53400</v>
      </c>
      <c r="M19" s="466">
        <f t="shared" si="11"/>
        <v>53800</v>
      </c>
      <c r="N19" s="466">
        <f t="shared" si="11"/>
        <v>55100</v>
      </c>
      <c r="O19" s="466">
        <f t="shared" si="11"/>
        <v>53900</v>
      </c>
      <c r="P19" s="457">
        <f>O19-J19</f>
        <v>1566.417714985495</v>
      </c>
    </row>
    <row r="20" spans="1:16">
      <c r="A20" s="463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459"/>
    </row>
    <row r="21" spans="1:16">
      <c r="A21" s="464" t="s">
        <v>228</v>
      </c>
      <c r="B21" s="465" t="s">
        <v>1</v>
      </c>
      <c r="C21" s="367" t="s">
        <v>182</v>
      </c>
      <c r="D21" s="367" t="s">
        <v>183</v>
      </c>
      <c r="E21" s="367" t="s">
        <v>184</v>
      </c>
      <c r="F21" s="367">
        <v>45292</v>
      </c>
      <c r="G21" s="367">
        <v>45323</v>
      </c>
      <c r="H21" s="367">
        <v>45352</v>
      </c>
      <c r="I21" s="367" t="s">
        <v>185</v>
      </c>
      <c r="J21" s="367" t="s">
        <v>140</v>
      </c>
      <c r="K21" s="367" t="s">
        <v>186</v>
      </c>
      <c r="L21" s="367" t="s">
        <v>187</v>
      </c>
      <c r="M21" s="367" t="s">
        <v>188</v>
      </c>
      <c r="N21" s="367" t="s">
        <v>189</v>
      </c>
      <c r="O21" s="367" t="s">
        <v>137</v>
      </c>
      <c r="P21" s="459"/>
    </row>
    <row r="22" spans="1:16" hidden="1">
      <c r="A22" s="455" t="s">
        <v>177</v>
      </c>
      <c r="B22" s="456" t="s">
        <v>6</v>
      </c>
      <c r="C22" s="327">
        <f>'Input Sheet'!L44</f>
        <v>82.99</v>
      </c>
      <c r="D22" s="327">
        <f>'Input Sheet'!M44</f>
        <v>0</v>
      </c>
      <c r="E22" s="327">
        <f>'Input Sheet'!N44</f>
        <v>0</v>
      </c>
      <c r="F22" s="327">
        <f>'Input Sheet'!O44</f>
        <v>0</v>
      </c>
      <c r="G22" s="327">
        <f>'Input Sheet'!P44</f>
        <v>0</v>
      </c>
      <c r="H22" s="327">
        <f>'Input Sheet'!Q44</f>
        <v>0</v>
      </c>
      <c r="I22" s="327">
        <f>'Input Sheet'!R44</f>
        <v>0.23636363636363636</v>
      </c>
      <c r="J22" s="327">
        <f>'Input Sheet'!S44</f>
        <v>0</v>
      </c>
      <c r="K22" s="327">
        <f>K12</f>
        <v>5100</v>
      </c>
      <c r="L22" s="327">
        <f t="shared" ref="L22:O22" si="12">L12</f>
        <v>5000</v>
      </c>
      <c r="M22" s="327">
        <f t="shared" si="12"/>
        <v>4800</v>
      </c>
      <c r="N22" s="327">
        <f t="shared" si="12"/>
        <v>4700</v>
      </c>
      <c r="O22" s="327">
        <f t="shared" si="12"/>
        <v>4900</v>
      </c>
      <c r="P22" s="459"/>
    </row>
    <row r="23" spans="1:16" hidden="1">
      <c r="A23" s="455" t="s">
        <v>178</v>
      </c>
      <c r="B23" s="456" t="s">
        <v>6</v>
      </c>
      <c r="C23" s="331">
        <f>'Input Sheet'!L46</f>
        <v>0</v>
      </c>
      <c r="D23" s="331">
        <f>'Input Sheet'!M46</f>
        <v>0</v>
      </c>
      <c r="E23" s="331">
        <f>'Input Sheet'!N46</f>
        <v>0</v>
      </c>
      <c r="F23" s="331">
        <f>'Input Sheet'!O46</f>
        <v>0</v>
      </c>
      <c r="G23" s="331">
        <f>'Input Sheet'!P46</f>
        <v>0</v>
      </c>
      <c r="H23" s="331">
        <f>'Input Sheet'!Q46</f>
        <v>0</v>
      </c>
      <c r="I23" s="331">
        <f>'Input Sheet'!R46</f>
        <v>0</v>
      </c>
      <c r="J23" s="331">
        <f>'Input Sheet'!S46</f>
        <v>0</v>
      </c>
      <c r="K23" s="327">
        <f>K13</f>
        <v>25730</v>
      </c>
      <c r="L23" s="327">
        <f t="shared" ref="L23:O23" si="13">L13</f>
        <v>24825</v>
      </c>
      <c r="M23" s="327">
        <f t="shared" si="13"/>
        <v>23441.25</v>
      </c>
      <c r="N23" s="327">
        <f t="shared" si="13"/>
        <v>25010</v>
      </c>
      <c r="O23" s="327">
        <f t="shared" si="13"/>
        <v>24751.5625</v>
      </c>
      <c r="P23" s="459"/>
    </row>
    <row r="24" spans="1:16" hidden="1">
      <c r="A24" s="455" t="s">
        <v>148</v>
      </c>
      <c r="B24" s="456" t="s">
        <v>6</v>
      </c>
      <c r="C24" s="331">
        <f t="shared" ref="C24:O24" si="14">((1.6*C22)+0.9*C23)</f>
        <v>132.78399999999999</v>
      </c>
      <c r="D24" s="331">
        <f t="shared" si="14"/>
        <v>0</v>
      </c>
      <c r="E24" s="331">
        <f t="shared" si="14"/>
        <v>0</v>
      </c>
      <c r="F24" s="331">
        <f t="shared" si="14"/>
        <v>0</v>
      </c>
      <c r="G24" s="331">
        <f t="shared" si="14"/>
        <v>0</v>
      </c>
      <c r="H24" s="331">
        <f t="shared" si="14"/>
        <v>0</v>
      </c>
      <c r="I24" s="331">
        <f t="shared" si="14"/>
        <v>0.37818181818181817</v>
      </c>
      <c r="J24" s="331">
        <f t="shared" si="14"/>
        <v>0</v>
      </c>
      <c r="K24" s="331">
        <f t="shared" si="14"/>
        <v>31317</v>
      </c>
      <c r="L24" s="331">
        <f t="shared" si="14"/>
        <v>30342.5</v>
      </c>
      <c r="M24" s="331">
        <f t="shared" si="14"/>
        <v>28777.125</v>
      </c>
      <c r="N24" s="331">
        <f t="shared" si="14"/>
        <v>30029</v>
      </c>
      <c r="O24" s="331">
        <f t="shared" si="14"/>
        <v>30116.40625</v>
      </c>
      <c r="P24" s="459"/>
    </row>
    <row r="25" spans="1:16">
      <c r="A25" s="455" t="s">
        <v>173</v>
      </c>
      <c r="B25" s="456" t="s">
        <v>6</v>
      </c>
      <c r="C25" s="43">
        <f t="shared" ref="C25:I25" si="15">C26-C24</f>
        <v>-132.78399999999999</v>
      </c>
      <c r="D25" s="43">
        <f t="shared" si="15"/>
        <v>0</v>
      </c>
      <c r="E25" s="43">
        <f t="shared" si="15"/>
        <v>0</v>
      </c>
      <c r="F25" s="43">
        <f t="shared" si="15"/>
        <v>0</v>
      </c>
      <c r="G25" s="43">
        <f t="shared" si="15"/>
        <v>0</v>
      </c>
      <c r="H25" s="43">
        <f t="shared" si="15"/>
        <v>0</v>
      </c>
      <c r="I25" s="43">
        <f t="shared" si="15"/>
        <v>-0.37818181818181817</v>
      </c>
      <c r="J25" s="43">
        <f>J15</f>
        <v>25476.284607657257</v>
      </c>
      <c r="K25" s="43">
        <v>26000</v>
      </c>
      <c r="L25" s="43">
        <v>27000</v>
      </c>
      <c r="M25" s="43">
        <v>28000</v>
      </c>
      <c r="N25" s="43">
        <v>30000</v>
      </c>
      <c r="O25" s="43">
        <f t="shared" ref="O25" si="16">O26-O24</f>
        <v>27750</v>
      </c>
      <c r="P25" s="457">
        <f>O25-J25</f>
        <v>2273.7153923427431</v>
      </c>
    </row>
    <row r="26" spans="1:16" hidden="1">
      <c r="A26" s="458" t="s">
        <v>225</v>
      </c>
      <c r="B26" s="304" t="s">
        <v>6</v>
      </c>
      <c r="C26" s="304">
        <f>'Input Sheet'!L49</f>
        <v>0</v>
      </c>
      <c r="D26" s="304">
        <f>'Input Sheet'!M49</f>
        <v>0</v>
      </c>
      <c r="E26" s="304">
        <f>'Input Sheet'!N49</f>
        <v>0</v>
      </c>
      <c r="F26" s="304">
        <f>'Input Sheet'!O49</f>
        <v>0</v>
      </c>
      <c r="G26" s="304">
        <f>'Input Sheet'!P49</f>
        <v>0</v>
      </c>
      <c r="H26" s="304">
        <f>'Input Sheet'!Q49</f>
        <v>0</v>
      </c>
      <c r="I26" s="304">
        <f>'Input Sheet'!R49</f>
        <v>0</v>
      </c>
      <c r="J26" s="304">
        <f>'Input Sheet'!S49</f>
        <v>0</v>
      </c>
      <c r="K26" s="304">
        <f>K25+K24</f>
        <v>57317</v>
      </c>
      <c r="L26" s="304">
        <f>L25+L24</f>
        <v>57342.5</v>
      </c>
      <c r="M26" s="304">
        <f t="shared" ref="M26:N26" si="17">M25+M24</f>
        <v>56777.125</v>
      </c>
      <c r="N26" s="304">
        <f t="shared" si="17"/>
        <v>60029</v>
      </c>
      <c r="O26" s="304">
        <f>AVERAGE(K26:N26)</f>
        <v>57866.40625</v>
      </c>
      <c r="P26" s="459"/>
    </row>
    <row r="27" spans="1:16" hidden="1">
      <c r="A27" s="460" t="s">
        <v>22</v>
      </c>
      <c r="B27" s="461" t="s">
        <v>6</v>
      </c>
      <c r="C27" s="57">
        <v>3000</v>
      </c>
      <c r="D27" s="57">
        <v>3000</v>
      </c>
      <c r="E27" s="57">
        <v>3000</v>
      </c>
      <c r="F27" s="57">
        <v>3000</v>
      </c>
      <c r="G27" s="57">
        <v>3000</v>
      </c>
      <c r="H27" s="57">
        <v>3000</v>
      </c>
      <c r="I27" s="57">
        <v>3000</v>
      </c>
      <c r="J27" s="57">
        <v>3000</v>
      </c>
      <c r="K27" s="57">
        <v>3000</v>
      </c>
      <c r="L27" s="57">
        <v>3000</v>
      </c>
      <c r="M27" s="57">
        <v>3000</v>
      </c>
      <c r="N27" s="57">
        <v>3000</v>
      </c>
      <c r="O27" s="57">
        <v>3000</v>
      </c>
      <c r="P27" s="459"/>
    </row>
    <row r="28" spans="1:16" hidden="1">
      <c r="A28" s="460" t="s">
        <v>23</v>
      </c>
      <c r="B28" s="461" t="s">
        <v>6</v>
      </c>
      <c r="C28" s="339">
        <f t="shared" ref="C28:O28" si="18">C26-C27</f>
        <v>-3000</v>
      </c>
      <c r="D28" s="339">
        <f t="shared" si="18"/>
        <v>-3000</v>
      </c>
      <c r="E28" s="339">
        <f t="shared" si="18"/>
        <v>-3000</v>
      </c>
      <c r="F28" s="339">
        <f t="shared" si="18"/>
        <v>-3000</v>
      </c>
      <c r="G28" s="339">
        <f t="shared" si="18"/>
        <v>-3000</v>
      </c>
      <c r="H28" s="339">
        <f t="shared" si="18"/>
        <v>-3000</v>
      </c>
      <c r="I28" s="339">
        <f t="shared" si="18"/>
        <v>-3000</v>
      </c>
      <c r="J28" s="339">
        <f t="shared" si="18"/>
        <v>-3000</v>
      </c>
      <c r="K28" s="339">
        <f t="shared" si="18"/>
        <v>54317</v>
      </c>
      <c r="L28" s="339">
        <f t="shared" si="18"/>
        <v>54342.5</v>
      </c>
      <c r="M28" s="339">
        <f t="shared" si="18"/>
        <v>53777.125</v>
      </c>
      <c r="N28" s="339">
        <f t="shared" si="18"/>
        <v>57029</v>
      </c>
      <c r="O28" s="339">
        <f t="shared" si="18"/>
        <v>54866.40625</v>
      </c>
      <c r="P28" s="459"/>
    </row>
    <row r="29" spans="1:16">
      <c r="A29" s="460" t="s">
        <v>158</v>
      </c>
      <c r="B29" s="461" t="s">
        <v>6</v>
      </c>
      <c r="C29" s="57">
        <v>53253.738377809139</v>
      </c>
      <c r="D29" s="57">
        <v>51769.126651259692</v>
      </c>
      <c r="E29" s="57">
        <v>52451.283286408165</v>
      </c>
      <c r="F29" s="57">
        <v>51250</v>
      </c>
      <c r="G29" s="57">
        <v>51750</v>
      </c>
      <c r="H29" s="57">
        <v>52250</v>
      </c>
      <c r="I29" s="57">
        <v>51774.895425718525</v>
      </c>
      <c r="J29" s="462">
        <v>52333.582285014505</v>
      </c>
      <c r="K29" s="466">
        <f>ROUNDUP(K28,-2)</f>
        <v>54400</v>
      </c>
      <c r="L29" s="466">
        <f t="shared" ref="L29:O29" si="19">ROUNDUP(L28,-2)</f>
        <v>54400</v>
      </c>
      <c r="M29" s="466">
        <f t="shared" si="19"/>
        <v>53800</v>
      </c>
      <c r="N29" s="466">
        <f t="shared" si="19"/>
        <v>57100</v>
      </c>
      <c r="O29" s="466">
        <f t="shared" si="19"/>
        <v>54900</v>
      </c>
      <c r="P29" s="457">
        <f>O29-J29</f>
        <v>2566.417714985495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2CC7-938B-432E-A862-6C39AC3BE527}">
  <dimension ref="A1:R224"/>
  <sheetViews>
    <sheetView showGridLines="0" zoomScale="60" zoomScaleNormal="60" workbookViewId="0">
      <pane xSplit="1" ySplit="2" topLeftCell="E188" activePane="bottomRight" state="frozen"/>
      <selection activeCell="J13" sqref="J13"/>
      <selection pane="topRight" activeCell="J13" sqref="J13"/>
      <selection pane="bottomLeft" activeCell="J13" sqref="J13"/>
      <selection pane="bottomRight" activeCell="J13" sqref="J13"/>
    </sheetView>
  </sheetViews>
  <sheetFormatPr defaultColWidth="9.1796875" defaultRowHeight="14"/>
  <cols>
    <col min="1" max="1" width="7.54296875" style="204" bestFit="1" customWidth="1"/>
    <col min="2" max="2" width="15.453125" style="204" bestFit="1" customWidth="1"/>
    <col min="3" max="3" width="21.90625" style="204" bestFit="1" customWidth="1"/>
    <col min="4" max="4" width="27.453125" style="204" bestFit="1" customWidth="1"/>
    <col min="5" max="5" width="17.26953125" style="204" bestFit="1" customWidth="1"/>
    <col min="6" max="6" width="17.26953125" style="204" customWidth="1"/>
    <col min="7" max="7" width="9.1796875" style="204"/>
    <col min="8" max="8" width="15.453125" style="204" bestFit="1" customWidth="1"/>
    <col min="9" max="9" width="21.90625" style="204" bestFit="1" customWidth="1"/>
    <col min="10" max="10" width="27.453125" style="204" bestFit="1" customWidth="1"/>
    <col min="11" max="11" width="17.26953125" style="204" bestFit="1" customWidth="1"/>
    <col min="12" max="12" width="17.26953125" style="204" customWidth="1"/>
    <col min="13" max="13" width="9.1796875" style="204"/>
    <col min="14" max="14" width="15.453125" style="204" bestFit="1" customWidth="1"/>
    <col min="15" max="15" width="21.90625" style="204" bestFit="1" customWidth="1"/>
    <col min="16" max="16" width="27.453125" style="204" bestFit="1" customWidth="1"/>
    <col min="17" max="17" width="17.26953125" style="204" bestFit="1" customWidth="1"/>
    <col min="18" max="18" width="17.6328125" style="204" bestFit="1" customWidth="1"/>
    <col min="19" max="16384" width="9.1796875" style="204"/>
  </cols>
  <sheetData>
    <row r="1" spans="1:18">
      <c r="A1" s="214" t="s">
        <v>7</v>
      </c>
      <c r="B1" s="214" t="s">
        <v>89</v>
      </c>
      <c r="C1" s="214" t="s">
        <v>195</v>
      </c>
      <c r="D1" s="214" t="s">
        <v>89</v>
      </c>
      <c r="E1" s="214" t="s">
        <v>89</v>
      </c>
      <c r="F1" s="214" t="s">
        <v>204</v>
      </c>
      <c r="H1" s="202" t="s">
        <v>81</v>
      </c>
      <c r="L1" s="214"/>
      <c r="N1" s="202" t="s">
        <v>196</v>
      </c>
    </row>
    <row r="2" spans="1:18" s="215" customFormat="1">
      <c r="A2" s="201" t="s">
        <v>73</v>
      </c>
      <c r="B2" s="202" t="s">
        <v>191</v>
      </c>
      <c r="C2" s="202" t="s">
        <v>192</v>
      </c>
      <c r="D2" s="202" t="s">
        <v>193</v>
      </c>
      <c r="E2" s="203" t="s">
        <v>194</v>
      </c>
      <c r="F2" s="203" t="s">
        <v>205</v>
      </c>
      <c r="H2" s="202" t="s">
        <v>191</v>
      </c>
      <c r="I2" s="202" t="s">
        <v>192</v>
      </c>
      <c r="J2" s="202" t="s">
        <v>193</v>
      </c>
      <c r="K2" s="203" t="s">
        <v>194</v>
      </c>
      <c r="L2" s="203" t="s">
        <v>205</v>
      </c>
      <c r="N2" s="202" t="s">
        <v>191</v>
      </c>
      <c r="O2" s="202" t="s">
        <v>192</v>
      </c>
      <c r="P2" s="202" t="s">
        <v>193</v>
      </c>
      <c r="Q2" s="203" t="s">
        <v>194</v>
      </c>
      <c r="R2" s="203" t="s">
        <v>205</v>
      </c>
    </row>
    <row r="3" spans="1:18">
      <c r="A3" s="211">
        <v>38718</v>
      </c>
      <c r="B3" s="216">
        <v>125</v>
      </c>
      <c r="C3" s="216"/>
      <c r="D3" s="216">
        <v>47.15</v>
      </c>
      <c r="E3" s="206">
        <v>387.5</v>
      </c>
      <c r="F3" s="206">
        <v>480</v>
      </c>
      <c r="H3" s="214"/>
      <c r="I3" s="214"/>
      <c r="J3" s="214"/>
      <c r="K3" s="214"/>
      <c r="L3" s="214"/>
      <c r="N3" s="214"/>
      <c r="O3" s="214"/>
      <c r="P3" s="214"/>
      <c r="Q3" s="214"/>
      <c r="R3" s="214"/>
    </row>
    <row r="4" spans="1:18">
      <c r="A4" s="211">
        <v>38749</v>
      </c>
      <c r="B4" s="216">
        <v>125</v>
      </c>
      <c r="C4" s="216"/>
      <c r="D4" s="216">
        <v>48.4</v>
      </c>
      <c r="E4" s="206">
        <v>387.5</v>
      </c>
      <c r="F4" s="206">
        <v>480</v>
      </c>
      <c r="H4" s="214"/>
      <c r="I4" s="214"/>
      <c r="J4" s="214"/>
      <c r="K4" s="214"/>
      <c r="L4" s="214"/>
      <c r="N4" s="214"/>
      <c r="O4" s="214"/>
      <c r="P4" s="214"/>
      <c r="Q4" s="214"/>
      <c r="R4" s="214"/>
    </row>
    <row r="5" spans="1:18">
      <c r="A5" s="211">
        <v>38777</v>
      </c>
      <c r="B5" s="216">
        <v>125</v>
      </c>
      <c r="C5" s="216"/>
      <c r="D5" s="216">
        <v>49.9</v>
      </c>
      <c r="E5" s="206">
        <v>449</v>
      </c>
      <c r="F5" s="206">
        <v>490</v>
      </c>
      <c r="H5" s="206">
        <f>AVERAGE(B3:B5)</f>
        <v>125</v>
      </c>
      <c r="I5" s="206"/>
      <c r="J5" s="206">
        <f>AVERAGE(D3:D5)</f>
        <v>48.483333333333327</v>
      </c>
      <c r="K5" s="206">
        <f>AVERAGE(E3:E5)</f>
        <v>408</v>
      </c>
      <c r="L5" s="206">
        <f>AVERAGE(F3:F5)</f>
        <v>483.33333333333331</v>
      </c>
      <c r="N5" s="214"/>
      <c r="O5" s="214"/>
      <c r="P5" s="214"/>
      <c r="Q5" s="214"/>
      <c r="R5" s="214"/>
    </row>
    <row r="6" spans="1:18">
      <c r="A6" s="211">
        <v>38808</v>
      </c>
      <c r="B6" s="216">
        <v>116</v>
      </c>
      <c r="C6" s="216"/>
      <c r="D6" s="216">
        <v>56.790999999999997</v>
      </c>
      <c r="E6" s="206">
        <v>478.3333333333</v>
      </c>
      <c r="F6" s="206">
        <v>460</v>
      </c>
      <c r="H6" s="214"/>
      <c r="I6" s="214"/>
      <c r="J6" s="214"/>
      <c r="K6" s="214"/>
      <c r="L6" s="214"/>
      <c r="N6" s="214"/>
      <c r="O6" s="214"/>
      <c r="P6" s="214"/>
      <c r="Q6" s="214"/>
      <c r="R6" s="214"/>
    </row>
    <row r="7" spans="1:18">
      <c r="A7" s="211">
        <v>38838</v>
      </c>
      <c r="B7" s="216">
        <v>116</v>
      </c>
      <c r="C7" s="216"/>
      <c r="D7" s="216">
        <v>55.540999999999997</v>
      </c>
      <c r="E7" s="206">
        <v>505</v>
      </c>
      <c r="F7" s="206">
        <v>490</v>
      </c>
      <c r="H7" s="214"/>
      <c r="I7" s="214"/>
      <c r="J7" s="214"/>
      <c r="K7" s="214"/>
      <c r="L7" s="214"/>
      <c r="N7" s="214"/>
      <c r="O7" s="214"/>
      <c r="P7" s="214"/>
      <c r="Q7" s="214"/>
      <c r="R7" s="214"/>
    </row>
    <row r="8" spans="1:18">
      <c r="A8" s="211">
        <v>38869</v>
      </c>
      <c r="B8" s="216">
        <v>116</v>
      </c>
      <c r="C8" s="216"/>
      <c r="D8" s="216">
        <v>55.491</v>
      </c>
      <c r="E8" s="206">
        <v>559</v>
      </c>
      <c r="F8" s="206">
        <v>510</v>
      </c>
      <c r="H8" s="206">
        <f t="shared" ref="H8" si="0">AVERAGE(B6:B8)</f>
        <v>116</v>
      </c>
      <c r="I8" s="206"/>
      <c r="J8" s="206">
        <f t="shared" ref="J8:L8" si="1">AVERAGE(D6:D8)</f>
        <v>55.940999999999995</v>
      </c>
      <c r="K8" s="206">
        <f t="shared" si="1"/>
        <v>514.11111111110006</v>
      </c>
      <c r="L8" s="206">
        <f t="shared" si="1"/>
        <v>486.66666666666669</v>
      </c>
      <c r="N8" s="214"/>
      <c r="O8" s="214"/>
      <c r="P8" s="214"/>
      <c r="Q8" s="214"/>
      <c r="R8" s="214"/>
    </row>
    <row r="9" spans="1:18">
      <c r="A9" s="211">
        <v>38899</v>
      </c>
      <c r="B9" s="216">
        <v>116</v>
      </c>
      <c r="C9" s="216"/>
      <c r="D9" s="216">
        <v>57.290999999999997</v>
      </c>
      <c r="E9" s="206">
        <v>540</v>
      </c>
      <c r="F9" s="206">
        <v>540</v>
      </c>
      <c r="H9" s="214"/>
      <c r="I9" s="214"/>
      <c r="J9" s="214"/>
      <c r="K9" s="214"/>
      <c r="L9" s="214"/>
      <c r="N9" s="214"/>
      <c r="O9" s="214"/>
      <c r="P9" s="214"/>
      <c r="Q9" s="214"/>
      <c r="R9" s="214"/>
    </row>
    <row r="10" spans="1:18">
      <c r="A10" s="211">
        <v>38930</v>
      </c>
      <c r="B10" s="216">
        <v>116</v>
      </c>
      <c r="C10" s="216"/>
      <c r="D10" s="216">
        <v>60.290999999999997</v>
      </c>
      <c r="E10" s="206">
        <v>495</v>
      </c>
      <c r="F10" s="206">
        <v>540</v>
      </c>
      <c r="H10" s="214"/>
      <c r="I10" s="214"/>
      <c r="J10" s="214"/>
      <c r="K10" s="214"/>
      <c r="L10" s="214"/>
      <c r="N10" s="214"/>
      <c r="O10" s="214"/>
      <c r="P10" s="214"/>
      <c r="Q10" s="214"/>
      <c r="R10" s="214"/>
    </row>
    <row r="11" spans="1:18">
      <c r="A11" s="211">
        <v>38961</v>
      </c>
      <c r="B11" s="216">
        <v>116</v>
      </c>
      <c r="C11" s="216"/>
      <c r="D11" s="216">
        <v>59.290999999999997</v>
      </c>
      <c r="E11" s="206">
        <v>472</v>
      </c>
      <c r="F11" s="206">
        <v>540</v>
      </c>
      <c r="H11" s="206">
        <f t="shared" ref="H11" si="2">AVERAGE(B9:B11)</f>
        <v>116</v>
      </c>
      <c r="I11" s="206"/>
      <c r="J11" s="206">
        <f t="shared" ref="J11:L11" si="3">AVERAGE(D9:D11)</f>
        <v>58.957666666666661</v>
      </c>
      <c r="K11" s="206">
        <f t="shared" si="3"/>
        <v>502.33333333333331</v>
      </c>
      <c r="L11" s="206">
        <f t="shared" si="3"/>
        <v>540</v>
      </c>
      <c r="N11" s="214"/>
      <c r="O11" s="214"/>
      <c r="P11" s="214"/>
      <c r="Q11" s="214"/>
      <c r="R11" s="214"/>
    </row>
    <row r="12" spans="1:18">
      <c r="A12" s="211">
        <v>38991</v>
      </c>
      <c r="B12" s="216">
        <v>85</v>
      </c>
      <c r="C12" s="216"/>
      <c r="D12" s="216">
        <v>62.290999999999997</v>
      </c>
      <c r="E12" s="206">
        <v>476.875</v>
      </c>
      <c r="F12" s="206">
        <v>520</v>
      </c>
      <c r="H12" s="214"/>
      <c r="I12" s="214"/>
      <c r="J12" s="214"/>
      <c r="K12" s="214"/>
      <c r="L12" s="214"/>
      <c r="N12" s="214"/>
      <c r="O12" s="214"/>
      <c r="P12" s="214"/>
      <c r="Q12" s="214"/>
      <c r="R12" s="214"/>
    </row>
    <row r="13" spans="1:18">
      <c r="A13" s="211">
        <v>39022</v>
      </c>
      <c r="B13" s="216">
        <v>83.5</v>
      </c>
      <c r="C13" s="216"/>
      <c r="D13" s="216">
        <v>61.540999999999997</v>
      </c>
      <c r="E13" s="206">
        <v>470</v>
      </c>
      <c r="F13" s="206">
        <v>520</v>
      </c>
      <c r="H13" s="214"/>
      <c r="I13" s="214"/>
      <c r="J13" s="214"/>
      <c r="K13" s="214"/>
      <c r="L13" s="214"/>
      <c r="N13" s="214"/>
      <c r="O13" s="214"/>
      <c r="P13" s="214"/>
      <c r="Q13" s="214"/>
      <c r="R13" s="214"/>
    </row>
    <row r="14" spans="1:18">
      <c r="A14" s="211">
        <v>39052</v>
      </c>
      <c r="B14" s="216">
        <v>90</v>
      </c>
      <c r="C14" s="216"/>
      <c r="D14" s="216">
        <v>61.140999999999998</v>
      </c>
      <c r="E14" s="206">
        <v>470</v>
      </c>
      <c r="F14" s="206">
        <v>520</v>
      </c>
      <c r="H14" s="206">
        <f t="shared" ref="H14" si="4">AVERAGE(B12:B14)</f>
        <v>86.166666666666671</v>
      </c>
      <c r="I14" s="206"/>
      <c r="J14" s="206">
        <f t="shared" ref="J14:L14" si="5">AVERAGE(D12:D14)</f>
        <v>61.657666666666664</v>
      </c>
      <c r="K14" s="206">
        <f t="shared" si="5"/>
        <v>472.29166666666669</v>
      </c>
      <c r="L14" s="206">
        <f t="shared" si="5"/>
        <v>520</v>
      </c>
      <c r="N14" s="214"/>
      <c r="O14" s="214"/>
      <c r="P14" s="214"/>
      <c r="Q14" s="214"/>
      <c r="R14" s="214"/>
    </row>
    <row r="15" spans="1:18">
      <c r="A15" s="211">
        <v>39083</v>
      </c>
      <c r="B15" s="216">
        <v>98</v>
      </c>
      <c r="C15" s="216"/>
      <c r="D15" s="216">
        <v>62.040999999999997</v>
      </c>
      <c r="E15" s="206">
        <v>470</v>
      </c>
      <c r="F15" s="206">
        <v>500</v>
      </c>
      <c r="H15" s="214"/>
      <c r="I15" s="214"/>
      <c r="J15" s="214"/>
      <c r="K15" s="214"/>
      <c r="L15" s="214"/>
      <c r="N15" s="214"/>
      <c r="O15" s="214"/>
      <c r="P15" s="214"/>
      <c r="Q15" s="214"/>
      <c r="R15" s="214"/>
    </row>
    <row r="16" spans="1:18">
      <c r="A16" s="211">
        <v>39114</v>
      </c>
      <c r="B16" s="216">
        <v>100</v>
      </c>
      <c r="C16" s="216"/>
      <c r="D16" s="216">
        <v>61.790999999999997</v>
      </c>
      <c r="E16" s="206">
        <v>481.25</v>
      </c>
      <c r="F16" s="206">
        <v>510</v>
      </c>
      <c r="H16" s="214"/>
      <c r="I16" s="214"/>
      <c r="J16" s="214"/>
      <c r="K16" s="214"/>
      <c r="L16" s="214"/>
      <c r="N16" s="214"/>
      <c r="O16" s="214"/>
      <c r="P16" s="214"/>
      <c r="Q16" s="214"/>
      <c r="R16" s="214"/>
    </row>
    <row r="17" spans="1:18">
      <c r="A17" s="211">
        <v>39142</v>
      </c>
      <c r="B17" s="216">
        <v>103</v>
      </c>
      <c r="C17" s="216"/>
      <c r="D17" s="216">
        <v>62.790999999999997</v>
      </c>
      <c r="E17" s="206">
        <v>560</v>
      </c>
      <c r="F17" s="206">
        <v>530</v>
      </c>
      <c r="H17" s="206">
        <f t="shared" ref="H17" si="6">AVERAGE(B15:B17)</f>
        <v>100.33333333333333</v>
      </c>
      <c r="I17" s="206"/>
      <c r="J17" s="206">
        <f t="shared" ref="J17:L17" si="7">AVERAGE(D15:D17)</f>
        <v>62.207666666666661</v>
      </c>
      <c r="K17" s="206">
        <f t="shared" si="7"/>
        <v>503.75</v>
      </c>
      <c r="L17" s="206">
        <f t="shared" si="7"/>
        <v>513.33333333333337</v>
      </c>
      <c r="M17" s="204" t="s">
        <v>197</v>
      </c>
      <c r="N17" s="206">
        <f>AVERAGE(B6:B17)</f>
        <v>104.625</v>
      </c>
      <c r="O17" s="214"/>
      <c r="P17" s="206">
        <f>AVERAGE(D6:D17)</f>
        <v>59.690999999999995</v>
      </c>
      <c r="Q17" s="206">
        <f>AVERAGE(E6:E17)</f>
        <v>498.12152777777504</v>
      </c>
      <c r="R17" s="206">
        <f>AVERAGE(F6:F17)</f>
        <v>515</v>
      </c>
    </row>
    <row r="18" spans="1:18">
      <c r="A18" s="211">
        <v>39173</v>
      </c>
      <c r="B18" s="216">
        <v>107</v>
      </c>
      <c r="C18" s="216"/>
      <c r="D18" s="216">
        <v>70.188644999999994</v>
      </c>
      <c r="E18" s="206">
        <v>561.66666666670005</v>
      </c>
      <c r="F18" s="206">
        <v>530</v>
      </c>
      <c r="H18" s="214"/>
      <c r="I18" s="214"/>
      <c r="J18" s="214"/>
      <c r="K18" s="214"/>
      <c r="L18" s="214"/>
      <c r="N18" s="214"/>
      <c r="O18" s="214"/>
      <c r="P18" s="214"/>
      <c r="Q18" s="214"/>
      <c r="R18" s="214"/>
    </row>
    <row r="19" spans="1:18">
      <c r="A19" s="211">
        <v>39203</v>
      </c>
      <c r="B19" s="216">
        <v>109</v>
      </c>
      <c r="C19" s="216"/>
      <c r="D19" s="216">
        <v>73.188644999999994</v>
      </c>
      <c r="E19" s="206">
        <v>590.625</v>
      </c>
      <c r="F19" s="206">
        <v>540</v>
      </c>
      <c r="H19" s="214"/>
      <c r="I19" s="214"/>
      <c r="J19" s="214"/>
      <c r="K19" s="214"/>
      <c r="L19" s="214"/>
      <c r="N19" s="214"/>
      <c r="O19" s="214"/>
      <c r="P19" s="214"/>
      <c r="Q19" s="214"/>
      <c r="R19" s="214"/>
    </row>
    <row r="20" spans="1:18">
      <c r="A20" s="211">
        <v>39234</v>
      </c>
      <c r="B20" s="216">
        <v>120</v>
      </c>
      <c r="C20" s="216"/>
      <c r="D20" s="216">
        <v>67.688644999999994</v>
      </c>
      <c r="E20" s="206">
        <v>572</v>
      </c>
      <c r="F20" s="206">
        <v>540</v>
      </c>
      <c r="H20" s="206">
        <f t="shared" ref="H20" si="8">AVERAGE(B18:B20)</f>
        <v>112</v>
      </c>
      <c r="I20" s="206"/>
      <c r="J20" s="206">
        <f t="shared" ref="J20:L20" si="9">AVERAGE(D18:D20)</f>
        <v>70.355311666666651</v>
      </c>
      <c r="K20" s="206">
        <f t="shared" si="9"/>
        <v>574.76388888890006</v>
      </c>
      <c r="L20" s="206">
        <f t="shared" si="9"/>
        <v>536.66666666666663</v>
      </c>
      <c r="N20" s="214"/>
      <c r="O20" s="214"/>
      <c r="P20" s="214"/>
      <c r="Q20" s="214"/>
      <c r="R20" s="214"/>
    </row>
    <row r="21" spans="1:18">
      <c r="A21" s="211">
        <v>39264</v>
      </c>
      <c r="B21" s="216">
        <v>129</v>
      </c>
      <c r="C21" s="216"/>
      <c r="D21" s="216">
        <v>70.901410957446799</v>
      </c>
      <c r="E21" s="206">
        <v>526.25</v>
      </c>
      <c r="F21" s="206">
        <v>550</v>
      </c>
      <c r="H21" s="214"/>
      <c r="I21" s="214"/>
      <c r="J21" s="214"/>
      <c r="K21" s="214"/>
      <c r="L21" s="214"/>
      <c r="N21" s="214"/>
      <c r="O21" s="214"/>
      <c r="P21" s="214"/>
      <c r="Q21" s="214"/>
      <c r="R21" s="214"/>
    </row>
    <row r="22" spans="1:18">
      <c r="A22" s="211">
        <v>39295</v>
      </c>
      <c r="B22" s="216">
        <v>140</v>
      </c>
      <c r="C22" s="216"/>
      <c r="D22" s="216">
        <v>75.15673010638298</v>
      </c>
      <c r="E22" s="206">
        <v>535.5</v>
      </c>
      <c r="F22" s="206">
        <v>550</v>
      </c>
      <c r="H22" s="214"/>
      <c r="I22" s="214"/>
      <c r="J22" s="214"/>
      <c r="K22" s="214"/>
      <c r="L22" s="214"/>
      <c r="N22" s="214"/>
      <c r="O22" s="214"/>
      <c r="P22" s="214"/>
      <c r="Q22" s="214"/>
      <c r="R22" s="214"/>
    </row>
    <row r="23" spans="1:18">
      <c r="A23" s="211">
        <v>39326</v>
      </c>
      <c r="B23" s="216">
        <v>150</v>
      </c>
      <c r="C23" s="216"/>
      <c r="D23" s="216">
        <v>79.943964148936161</v>
      </c>
      <c r="E23" s="206">
        <v>556</v>
      </c>
      <c r="F23" s="206">
        <v>550</v>
      </c>
      <c r="H23" s="206">
        <f t="shared" ref="H23" si="10">AVERAGE(B21:B23)</f>
        <v>139.66666666666666</v>
      </c>
      <c r="I23" s="206"/>
      <c r="J23" s="206">
        <f t="shared" ref="J23:L23" si="11">AVERAGE(D21:D23)</f>
        <v>75.334035070921985</v>
      </c>
      <c r="K23" s="206">
        <f t="shared" si="11"/>
        <v>539.25</v>
      </c>
      <c r="L23" s="206">
        <f t="shared" si="11"/>
        <v>550</v>
      </c>
      <c r="N23" s="214"/>
      <c r="O23" s="214"/>
      <c r="P23" s="214"/>
      <c r="Q23" s="214"/>
      <c r="R23" s="214"/>
    </row>
    <row r="24" spans="1:18">
      <c r="A24" s="211">
        <v>39356</v>
      </c>
      <c r="B24" s="216">
        <v>165</v>
      </c>
      <c r="C24" s="216"/>
      <c r="D24" s="216">
        <v>91.114176914893619</v>
      </c>
      <c r="E24" s="206">
        <v>565.25</v>
      </c>
      <c r="F24" s="206">
        <v>550</v>
      </c>
      <c r="H24" s="214"/>
      <c r="I24" s="214"/>
      <c r="J24" s="214"/>
      <c r="K24" s="214"/>
      <c r="L24" s="214"/>
      <c r="N24" s="214"/>
      <c r="O24" s="214"/>
      <c r="P24" s="214"/>
      <c r="Q24" s="214"/>
      <c r="R24" s="214"/>
    </row>
    <row r="25" spans="1:18">
      <c r="A25" s="211">
        <v>39387</v>
      </c>
      <c r="B25" s="216">
        <v>172.5</v>
      </c>
      <c r="C25" s="216"/>
      <c r="D25" s="216">
        <v>90.050347127659563</v>
      </c>
      <c r="E25" s="206">
        <v>583</v>
      </c>
      <c r="F25" s="206">
        <v>560</v>
      </c>
      <c r="H25" s="214"/>
      <c r="I25" s="214"/>
      <c r="J25" s="214"/>
      <c r="K25" s="214"/>
      <c r="L25" s="214"/>
      <c r="N25" s="214"/>
      <c r="O25" s="214"/>
      <c r="P25" s="214"/>
      <c r="Q25" s="214"/>
      <c r="R25" s="214"/>
    </row>
    <row r="26" spans="1:18">
      <c r="A26" s="211">
        <v>39417</v>
      </c>
      <c r="B26" s="216">
        <v>180</v>
      </c>
      <c r="C26" s="216"/>
      <c r="D26" s="216">
        <v>88.986517340425536</v>
      </c>
      <c r="E26" s="206">
        <v>635</v>
      </c>
      <c r="F26" s="206">
        <v>570</v>
      </c>
      <c r="H26" s="206">
        <f t="shared" ref="H26" si="12">AVERAGE(B24:B26)</f>
        <v>172.5</v>
      </c>
      <c r="I26" s="206"/>
      <c r="J26" s="206">
        <f t="shared" ref="J26:L26" si="13">AVERAGE(D24:D26)</f>
        <v>90.050347127659577</v>
      </c>
      <c r="K26" s="206">
        <f t="shared" si="13"/>
        <v>594.41666666666663</v>
      </c>
      <c r="L26" s="206">
        <f t="shared" si="13"/>
        <v>560</v>
      </c>
      <c r="N26" s="214"/>
      <c r="O26" s="214"/>
      <c r="P26" s="214"/>
      <c r="Q26" s="214"/>
      <c r="R26" s="214"/>
    </row>
    <row r="27" spans="1:18">
      <c r="A27" s="211">
        <v>39448</v>
      </c>
      <c r="B27" s="216">
        <v>200</v>
      </c>
      <c r="C27" s="216"/>
      <c r="D27" s="216">
        <v>74.890772659574466</v>
      </c>
      <c r="E27" s="207">
        <v>677</v>
      </c>
      <c r="F27" s="207">
        <v>600</v>
      </c>
      <c r="H27" s="214"/>
      <c r="I27" s="214"/>
      <c r="J27" s="214"/>
      <c r="K27" s="214"/>
      <c r="L27" s="214"/>
      <c r="N27" s="214"/>
      <c r="O27" s="214"/>
      <c r="P27" s="214"/>
      <c r="Q27" s="214"/>
      <c r="R27" s="214"/>
    </row>
    <row r="28" spans="1:18">
      <c r="A28" s="211">
        <v>39479</v>
      </c>
      <c r="B28" s="216">
        <v>330</v>
      </c>
      <c r="C28" s="216"/>
      <c r="D28" s="216">
        <v>80.475879042553188</v>
      </c>
      <c r="E28" s="207">
        <v>720.625</v>
      </c>
      <c r="F28" s="207">
        <v>700</v>
      </c>
      <c r="H28" s="214"/>
      <c r="I28" s="214"/>
      <c r="J28" s="214"/>
      <c r="K28" s="214"/>
      <c r="L28" s="214"/>
      <c r="N28" s="214"/>
      <c r="O28" s="214"/>
      <c r="P28" s="214"/>
      <c r="Q28" s="214"/>
      <c r="R28" s="214"/>
    </row>
    <row r="29" spans="1:18">
      <c r="A29" s="211">
        <v>39508</v>
      </c>
      <c r="B29" s="216">
        <v>350</v>
      </c>
      <c r="C29" s="216"/>
      <c r="D29" s="216">
        <v>79.412049255319147</v>
      </c>
      <c r="E29" s="207">
        <v>837.5</v>
      </c>
      <c r="F29" s="207">
        <v>750</v>
      </c>
      <c r="H29" s="206">
        <f t="shared" ref="H29" si="14">AVERAGE(B27:B29)</f>
        <v>293.33333333333331</v>
      </c>
      <c r="I29" s="206"/>
      <c r="J29" s="206">
        <f t="shared" ref="J29:L29" si="15">AVERAGE(D27:D29)</f>
        <v>78.259566985815596</v>
      </c>
      <c r="K29" s="206">
        <f t="shared" si="15"/>
        <v>745.04166666666663</v>
      </c>
      <c r="L29" s="206">
        <f t="shared" si="15"/>
        <v>683.33333333333337</v>
      </c>
      <c r="M29" s="204" t="s">
        <v>198</v>
      </c>
      <c r="N29" s="206">
        <f t="shared" ref="N29" si="16">AVERAGE(B18:B29)</f>
        <v>179.375</v>
      </c>
      <c r="O29" s="214"/>
      <c r="P29" s="206">
        <f t="shared" ref="P29" si="17">AVERAGE(D18:D29)</f>
        <v>78.499815212765967</v>
      </c>
      <c r="Q29" s="206">
        <f t="shared" ref="Q29:R29" si="18">AVERAGE(E18:E29)</f>
        <v>613.36805555555839</v>
      </c>
      <c r="R29" s="206">
        <f t="shared" si="18"/>
        <v>582.5</v>
      </c>
    </row>
    <row r="30" spans="1:18">
      <c r="A30" s="211">
        <v>39539</v>
      </c>
      <c r="B30" s="216">
        <v>380</v>
      </c>
      <c r="C30" s="216"/>
      <c r="D30" s="216">
        <v>121.98924753978723</v>
      </c>
      <c r="E30" s="207">
        <v>891.875</v>
      </c>
      <c r="F30" s="207">
        <v>830</v>
      </c>
      <c r="H30" s="214"/>
      <c r="I30" s="214"/>
      <c r="J30" s="214"/>
      <c r="K30" s="214"/>
      <c r="L30" s="214"/>
      <c r="N30" s="214"/>
      <c r="O30" s="214"/>
      <c r="P30" s="214"/>
      <c r="Q30" s="214"/>
      <c r="R30" s="214"/>
    </row>
    <row r="31" spans="1:18">
      <c r="A31" s="211">
        <v>39569</v>
      </c>
      <c r="B31" s="216">
        <v>385</v>
      </c>
      <c r="C31" s="216"/>
      <c r="D31" s="216">
        <v>131.03180073127658</v>
      </c>
      <c r="E31" s="207">
        <v>979</v>
      </c>
      <c r="F31" s="207">
        <v>850</v>
      </c>
      <c r="H31" s="214"/>
      <c r="I31" s="214"/>
      <c r="J31" s="214"/>
      <c r="K31" s="214"/>
      <c r="L31" s="214"/>
      <c r="N31" s="214"/>
      <c r="O31" s="214"/>
      <c r="P31" s="214"/>
      <c r="Q31" s="214"/>
      <c r="R31" s="214"/>
    </row>
    <row r="32" spans="1:18">
      <c r="A32" s="211">
        <v>39600</v>
      </c>
      <c r="B32" s="216">
        <v>385</v>
      </c>
      <c r="C32" s="216"/>
      <c r="D32" s="216">
        <v>124.11690711425531</v>
      </c>
      <c r="E32" s="207">
        <v>1002.5</v>
      </c>
      <c r="F32" s="207">
        <v>930</v>
      </c>
      <c r="H32" s="206">
        <f t="shared" ref="H32" si="19">AVERAGE(B30:B32)</f>
        <v>383.33333333333331</v>
      </c>
      <c r="I32" s="206"/>
      <c r="J32" s="206">
        <f t="shared" ref="J32:L32" si="20">AVERAGE(D30:D32)</f>
        <v>125.71265179510637</v>
      </c>
      <c r="K32" s="206">
        <f t="shared" si="20"/>
        <v>957.79166666666663</v>
      </c>
      <c r="L32" s="206">
        <f t="shared" si="20"/>
        <v>870</v>
      </c>
      <c r="N32" s="214"/>
      <c r="O32" s="214"/>
      <c r="P32" s="214"/>
      <c r="Q32" s="214"/>
      <c r="R32" s="214"/>
    </row>
    <row r="33" spans="1:18">
      <c r="A33" s="211">
        <v>39630</v>
      </c>
      <c r="B33" s="216">
        <v>400</v>
      </c>
      <c r="C33" s="216"/>
      <c r="D33" s="216">
        <v>121.98924753978723</v>
      </c>
      <c r="E33" s="207">
        <v>1028.75</v>
      </c>
      <c r="F33" s="207">
        <v>980</v>
      </c>
      <c r="H33" s="214"/>
      <c r="I33" s="214"/>
      <c r="J33" s="214"/>
      <c r="K33" s="214"/>
      <c r="L33" s="214"/>
      <c r="N33" s="214"/>
      <c r="O33" s="214"/>
      <c r="P33" s="214"/>
      <c r="Q33" s="214"/>
      <c r="R33" s="214"/>
    </row>
    <row r="34" spans="1:18">
      <c r="A34" s="211">
        <v>39661</v>
      </c>
      <c r="B34" s="216">
        <v>385</v>
      </c>
      <c r="C34" s="216"/>
      <c r="D34" s="216">
        <v>122.52116243340424</v>
      </c>
      <c r="E34" s="207">
        <v>971</v>
      </c>
      <c r="F34" s="207">
        <v>1050</v>
      </c>
      <c r="H34" s="214"/>
      <c r="I34" s="214"/>
      <c r="J34" s="214"/>
      <c r="K34" s="214"/>
      <c r="L34" s="214"/>
      <c r="N34" s="214"/>
      <c r="O34" s="214"/>
      <c r="P34" s="214"/>
      <c r="Q34" s="214"/>
      <c r="R34" s="214"/>
    </row>
    <row r="35" spans="1:18">
      <c r="A35" s="211">
        <v>39692</v>
      </c>
      <c r="B35" s="216">
        <v>375</v>
      </c>
      <c r="C35" s="216"/>
      <c r="D35" s="216">
        <v>115</v>
      </c>
      <c r="E35" s="207">
        <v>837.5</v>
      </c>
      <c r="F35" s="207">
        <v>1050</v>
      </c>
      <c r="H35" s="206">
        <f t="shared" ref="H35" si="21">AVERAGE(B33:B35)</f>
        <v>386.66666666666669</v>
      </c>
      <c r="I35" s="206"/>
      <c r="J35" s="206">
        <f t="shared" ref="J35:L35" si="22">AVERAGE(D33:D35)</f>
        <v>119.83680332439717</v>
      </c>
      <c r="K35" s="206">
        <f t="shared" si="22"/>
        <v>945.75</v>
      </c>
      <c r="L35" s="206">
        <f t="shared" si="22"/>
        <v>1026.6666666666667</v>
      </c>
      <c r="N35" s="214"/>
      <c r="O35" s="214"/>
      <c r="P35" s="214"/>
      <c r="Q35" s="214"/>
      <c r="R35" s="214"/>
    </row>
    <row r="36" spans="1:18">
      <c r="A36" s="211">
        <v>39722</v>
      </c>
      <c r="B36" s="216">
        <v>340</v>
      </c>
      <c r="C36" s="216"/>
      <c r="D36" s="216">
        <v>88</v>
      </c>
      <c r="E36" s="207">
        <v>671</v>
      </c>
      <c r="F36" s="207">
        <v>1030</v>
      </c>
      <c r="H36" s="214"/>
      <c r="I36" s="214"/>
      <c r="J36" s="214"/>
      <c r="K36" s="214"/>
      <c r="L36" s="214"/>
      <c r="N36" s="214"/>
      <c r="O36" s="214"/>
      <c r="P36" s="214"/>
      <c r="Q36" s="214"/>
      <c r="R36" s="214"/>
    </row>
    <row r="37" spans="1:18">
      <c r="A37" s="211">
        <v>39753</v>
      </c>
      <c r="B37" s="216">
        <v>250</v>
      </c>
      <c r="C37" s="216"/>
      <c r="D37" s="216">
        <v>55</v>
      </c>
      <c r="E37" s="207">
        <v>520</v>
      </c>
      <c r="F37" s="207">
        <v>1030</v>
      </c>
      <c r="H37" s="214"/>
      <c r="I37" s="214"/>
      <c r="J37" s="214"/>
      <c r="K37" s="214"/>
      <c r="L37" s="214"/>
      <c r="N37" s="214"/>
      <c r="O37" s="214"/>
      <c r="P37" s="214"/>
      <c r="Q37" s="214"/>
      <c r="R37" s="214"/>
    </row>
    <row r="38" spans="1:18">
      <c r="A38" s="211">
        <v>39783</v>
      </c>
      <c r="B38" s="216">
        <v>150</v>
      </c>
      <c r="C38" s="216"/>
      <c r="D38" s="216">
        <v>62</v>
      </c>
      <c r="E38" s="207">
        <v>508.3333333333</v>
      </c>
      <c r="F38" s="207">
        <v>900</v>
      </c>
      <c r="H38" s="206">
        <f t="shared" ref="H38" si="23">AVERAGE(B36:B38)</f>
        <v>246.66666666666666</v>
      </c>
      <c r="I38" s="206"/>
      <c r="J38" s="206">
        <f t="shared" ref="J38:L38" si="24">AVERAGE(D36:D38)</f>
        <v>68.333333333333329</v>
      </c>
      <c r="K38" s="206">
        <f t="shared" si="24"/>
        <v>566.44444444443332</v>
      </c>
      <c r="L38" s="206">
        <f t="shared" si="24"/>
        <v>986.66666666666663</v>
      </c>
      <c r="N38" s="214"/>
      <c r="O38" s="214"/>
      <c r="P38" s="214"/>
      <c r="Q38" s="214"/>
      <c r="R38" s="214"/>
    </row>
    <row r="39" spans="1:18">
      <c r="A39" s="211">
        <v>39814</v>
      </c>
      <c r="B39" s="216">
        <v>140</v>
      </c>
      <c r="C39" s="216"/>
      <c r="D39" s="216">
        <v>71</v>
      </c>
      <c r="E39" s="207">
        <v>569</v>
      </c>
      <c r="F39" s="207">
        <v>800</v>
      </c>
      <c r="H39" s="214"/>
      <c r="I39" s="214"/>
      <c r="J39" s="214"/>
      <c r="K39" s="214"/>
      <c r="L39" s="214"/>
      <c r="N39" s="214"/>
      <c r="O39" s="214"/>
      <c r="P39" s="214"/>
      <c r="Q39" s="214"/>
      <c r="R39" s="214"/>
    </row>
    <row r="40" spans="1:18">
      <c r="A40" s="211">
        <v>39845</v>
      </c>
      <c r="B40" s="216">
        <v>150</v>
      </c>
      <c r="C40" s="216"/>
      <c r="D40" s="216">
        <v>75</v>
      </c>
      <c r="E40" s="207">
        <v>542.5</v>
      </c>
      <c r="F40" s="207">
        <v>700</v>
      </c>
      <c r="H40" s="214"/>
      <c r="I40" s="214"/>
      <c r="J40" s="214"/>
      <c r="K40" s="214"/>
      <c r="L40" s="214"/>
      <c r="N40" s="214"/>
      <c r="O40" s="214"/>
      <c r="P40" s="214"/>
      <c r="Q40" s="214"/>
      <c r="R40" s="214"/>
    </row>
    <row r="41" spans="1:18">
      <c r="A41" s="211">
        <v>39873</v>
      </c>
      <c r="B41" s="216">
        <v>120</v>
      </c>
      <c r="C41" s="216"/>
      <c r="D41" s="216">
        <v>61</v>
      </c>
      <c r="E41" s="207">
        <v>498.75</v>
      </c>
      <c r="F41" s="207">
        <v>580</v>
      </c>
      <c r="H41" s="206">
        <f t="shared" ref="H41" si="25">AVERAGE(B39:B41)</f>
        <v>136.66666666666666</v>
      </c>
      <c r="I41" s="206"/>
      <c r="J41" s="206">
        <f t="shared" ref="J41:L41" si="26">AVERAGE(D39:D41)</f>
        <v>69</v>
      </c>
      <c r="K41" s="206">
        <f t="shared" si="26"/>
        <v>536.75</v>
      </c>
      <c r="L41" s="206">
        <f t="shared" si="26"/>
        <v>693.33333333333337</v>
      </c>
      <c r="M41" s="204" t="s">
        <v>199</v>
      </c>
      <c r="N41" s="206">
        <f t="shared" ref="N41" si="27">AVERAGE(B30:B41)</f>
        <v>288.33333333333331</v>
      </c>
      <c r="O41" s="214"/>
      <c r="P41" s="206">
        <f t="shared" ref="P41" si="28">AVERAGE(D30:D41)</f>
        <v>95.720697113209212</v>
      </c>
      <c r="Q41" s="206">
        <f t="shared" ref="Q41:R41" si="29">AVERAGE(E30:E41)</f>
        <v>751.68402777777499</v>
      </c>
      <c r="R41" s="206">
        <f t="shared" si="29"/>
        <v>894.16666666666663</v>
      </c>
    </row>
    <row r="42" spans="1:18">
      <c r="A42" s="211">
        <v>39904</v>
      </c>
      <c r="B42" s="216">
        <v>120</v>
      </c>
      <c r="C42" s="216"/>
      <c r="D42" s="216">
        <v>59</v>
      </c>
      <c r="E42" s="207">
        <v>460</v>
      </c>
      <c r="F42" s="207">
        <v>530</v>
      </c>
      <c r="H42" s="214"/>
      <c r="I42" s="214"/>
      <c r="J42" s="214"/>
      <c r="K42" s="214"/>
      <c r="L42" s="214"/>
      <c r="N42" s="214"/>
      <c r="O42" s="214"/>
      <c r="P42" s="214"/>
      <c r="Q42" s="214"/>
      <c r="R42" s="214"/>
    </row>
    <row r="43" spans="1:18">
      <c r="A43" s="211">
        <v>39934</v>
      </c>
      <c r="B43" s="216">
        <v>115</v>
      </c>
      <c r="C43" s="216"/>
      <c r="D43" s="216">
        <v>61</v>
      </c>
      <c r="E43" s="207">
        <v>483</v>
      </c>
      <c r="F43" s="207">
        <v>450</v>
      </c>
      <c r="H43" s="214"/>
      <c r="I43" s="214"/>
      <c r="J43" s="214"/>
      <c r="K43" s="214"/>
      <c r="L43" s="214"/>
      <c r="N43" s="214"/>
      <c r="O43" s="214"/>
      <c r="P43" s="214"/>
      <c r="Q43" s="214"/>
      <c r="R43" s="214"/>
    </row>
    <row r="44" spans="1:18">
      <c r="A44" s="211">
        <v>39965</v>
      </c>
      <c r="B44" s="216">
        <v>115</v>
      </c>
      <c r="C44" s="216"/>
      <c r="D44" s="216">
        <v>71</v>
      </c>
      <c r="E44" s="207">
        <v>490</v>
      </c>
      <c r="F44" s="207">
        <v>460</v>
      </c>
      <c r="H44" s="206">
        <f t="shared" ref="H44" si="30">AVERAGE(B42:B44)</f>
        <v>116.66666666666667</v>
      </c>
      <c r="I44" s="206"/>
      <c r="J44" s="206">
        <f t="shared" ref="J44:L44" si="31">AVERAGE(D42:D44)</f>
        <v>63.666666666666664</v>
      </c>
      <c r="K44" s="206">
        <f t="shared" si="31"/>
        <v>477.66666666666669</v>
      </c>
      <c r="L44" s="206">
        <f t="shared" si="31"/>
        <v>480</v>
      </c>
      <c r="N44" s="214"/>
      <c r="O44" s="214"/>
      <c r="P44" s="214"/>
      <c r="Q44" s="214"/>
      <c r="R44" s="214"/>
    </row>
    <row r="45" spans="1:18">
      <c r="A45" s="211">
        <v>39995</v>
      </c>
      <c r="B45" s="216">
        <v>140</v>
      </c>
      <c r="C45" s="216"/>
      <c r="D45" s="216">
        <v>78</v>
      </c>
      <c r="E45" s="207">
        <v>535</v>
      </c>
      <c r="F45" s="207">
        <v>480</v>
      </c>
      <c r="H45" s="214"/>
      <c r="I45" s="214"/>
      <c r="J45" s="214"/>
      <c r="K45" s="214"/>
      <c r="L45" s="214"/>
      <c r="N45" s="214"/>
      <c r="O45" s="214"/>
      <c r="P45" s="214"/>
      <c r="Q45" s="214"/>
      <c r="R45" s="214"/>
    </row>
    <row r="46" spans="1:18">
      <c r="A46" s="211">
        <v>40026</v>
      </c>
      <c r="B46" s="216">
        <v>165</v>
      </c>
      <c r="C46" s="216"/>
      <c r="D46" s="216">
        <v>104</v>
      </c>
      <c r="E46" s="207">
        <v>575</v>
      </c>
      <c r="F46" s="207">
        <v>500</v>
      </c>
      <c r="H46" s="214"/>
      <c r="I46" s="214"/>
      <c r="J46" s="214"/>
      <c r="K46" s="214"/>
      <c r="L46" s="214"/>
      <c r="N46" s="214"/>
      <c r="O46" s="214"/>
      <c r="P46" s="214"/>
      <c r="Q46" s="214"/>
      <c r="R46" s="214"/>
    </row>
    <row r="47" spans="1:18">
      <c r="A47" s="211">
        <v>40057</v>
      </c>
      <c r="B47" s="216">
        <v>170</v>
      </c>
      <c r="C47" s="216"/>
      <c r="D47" s="216">
        <v>75</v>
      </c>
      <c r="E47" s="207">
        <v>523.75</v>
      </c>
      <c r="F47" s="207">
        <v>560</v>
      </c>
      <c r="H47" s="206">
        <f t="shared" ref="H47" si="32">AVERAGE(B45:B47)</f>
        <v>158.33333333333334</v>
      </c>
      <c r="I47" s="206"/>
      <c r="J47" s="206">
        <f t="shared" ref="J47:L47" si="33">AVERAGE(D45:D47)</f>
        <v>85.666666666666671</v>
      </c>
      <c r="K47" s="206">
        <f t="shared" si="33"/>
        <v>544.58333333333337</v>
      </c>
      <c r="L47" s="206">
        <f t="shared" si="33"/>
        <v>513.33333333333337</v>
      </c>
      <c r="N47" s="214"/>
      <c r="O47" s="214"/>
      <c r="P47" s="214"/>
      <c r="Q47" s="214"/>
      <c r="R47" s="214"/>
    </row>
    <row r="48" spans="1:18">
      <c r="A48" s="211">
        <v>40087</v>
      </c>
      <c r="B48" s="216">
        <v>170</v>
      </c>
      <c r="C48" s="216"/>
      <c r="D48" s="216">
        <v>83</v>
      </c>
      <c r="E48" s="207">
        <v>474</v>
      </c>
      <c r="F48" s="207">
        <v>560</v>
      </c>
      <c r="H48" s="214"/>
      <c r="I48" s="214"/>
      <c r="J48" s="214"/>
      <c r="K48" s="214"/>
      <c r="L48" s="214"/>
      <c r="N48" s="214"/>
      <c r="O48" s="214"/>
      <c r="P48" s="214"/>
      <c r="Q48" s="214"/>
      <c r="R48" s="214"/>
    </row>
    <row r="49" spans="1:18">
      <c r="A49" s="211">
        <v>40118</v>
      </c>
      <c r="B49" s="216">
        <v>165</v>
      </c>
      <c r="C49" s="216"/>
      <c r="D49" s="216">
        <v>96</v>
      </c>
      <c r="E49" s="207">
        <v>496.25</v>
      </c>
      <c r="F49" s="207">
        <v>550</v>
      </c>
      <c r="H49" s="214"/>
      <c r="I49" s="214"/>
      <c r="J49" s="214"/>
      <c r="K49" s="214"/>
      <c r="L49" s="214"/>
      <c r="N49" s="214"/>
      <c r="O49" s="214"/>
      <c r="P49" s="214"/>
      <c r="Q49" s="214"/>
      <c r="R49" s="214"/>
    </row>
    <row r="50" spans="1:18">
      <c r="A50" s="211">
        <v>40148</v>
      </c>
      <c r="B50" s="216">
        <v>170</v>
      </c>
      <c r="C50" s="216"/>
      <c r="D50" s="216">
        <v>99</v>
      </c>
      <c r="E50" s="207">
        <v>517.5</v>
      </c>
      <c r="F50" s="207">
        <v>560</v>
      </c>
      <c r="H50" s="206">
        <f t="shared" ref="H50" si="34">AVERAGE(B48:B50)</f>
        <v>168.33333333333334</v>
      </c>
      <c r="I50" s="206"/>
      <c r="J50" s="206">
        <f t="shared" ref="J50:L50" si="35">AVERAGE(D48:D50)</f>
        <v>92.666666666666671</v>
      </c>
      <c r="K50" s="206">
        <f t="shared" si="35"/>
        <v>495.91666666666669</v>
      </c>
      <c r="L50" s="206">
        <f t="shared" si="35"/>
        <v>556.66666666666663</v>
      </c>
      <c r="N50" s="214"/>
      <c r="O50" s="214"/>
      <c r="P50" s="214"/>
      <c r="Q50" s="214"/>
      <c r="R50" s="214"/>
    </row>
    <row r="51" spans="1:18">
      <c r="A51" s="211">
        <v>40179</v>
      </c>
      <c r="B51" s="216">
        <v>205</v>
      </c>
      <c r="C51" s="216"/>
      <c r="D51" s="216">
        <v>125</v>
      </c>
      <c r="E51" s="207">
        <v>550</v>
      </c>
      <c r="F51" s="207">
        <v>580</v>
      </c>
      <c r="H51" s="214"/>
      <c r="I51" s="214"/>
      <c r="J51" s="214"/>
      <c r="K51" s="214"/>
      <c r="L51" s="214"/>
      <c r="N51" s="214"/>
      <c r="O51" s="214"/>
      <c r="P51" s="214"/>
      <c r="Q51" s="214"/>
      <c r="R51" s="214"/>
    </row>
    <row r="52" spans="1:18">
      <c r="A52" s="211">
        <v>40210</v>
      </c>
      <c r="B52" s="216">
        <v>220</v>
      </c>
      <c r="C52" s="216"/>
      <c r="D52" s="216">
        <v>121</v>
      </c>
      <c r="E52" s="207">
        <v>545</v>
      </c>
      <c r="F52" s="207">
        <v>580</v>
      </c>
      <c r="H52" s="214"/>
      <c r="I52" s="214"/>
      <c r="J52" s="214"/>
      <c r="K52" s="214"/>
      <c r="L52" s="214"/>
      <c r="N52" s="214"/>
      <c r="O52" s="214"/>
      <c r="P52" s="214"/>
      <c r="Q52" s="214"/>
      <c r="R52" s="214"/>
    </row>
    <row r="53" spans="1:18">
      <c r="A53" s="211">
        <v>40238</v>
      </c>
      <c r="B53" s="216">
        <v>220</v>
      </c>
      <c r="C53" s="216"/>
      <c r="D53" s="216">
        <v>134</v>
      </c>
      <c r="E53" s="207">
        <v>616.875</v>
      </c>
      <c r="F53" s="207">
        <v>650</v>
      </c>
      <c r="H53" s="206">
        <f t="shared" ref="H53" si="36">AVERAGE(B51:B53)</f>
        <v>215</v>
      </c>
      <c r="I53" s="206"/>
      <c r="J53" s="206">
        <f t="shared" ref="J53:L53" si="37">AVERAGE(D51:D53)</f>
        <v>126.66666666666667</v>
      </c>
      <c r="K53" s="206">
        <f t="shared" si="37"/>
        <v>570.625</v>
      </c>
      <c r="L53" s="206">
        <f t="shared" si="37"/>
        <v>603.33333333333337</v>
      </c>
      <c r="M53" s="204" t="s">
        <v>200</v>
      </c>
      <c r="N53" s="206">
        <f t="shared" ref="N53" si="38">AVERAGE(B42:B53)</f>
        <v>164.58333333333334</v>
      </c>
      <c r="O53" s="214"/>
      <c r="P53" s="206">
        <f t="shared" ref="P53" si="39">AVERAGE(D42:D53)</f>
        <v>92.166666666666671</v>
      </c>
      <c r="Q53" s="206">
        <f t="shared" ref="Q53:R53" si="40">AVERAGE(E42:E53)</f>
        <v>522.19791666666663</v>
      </c>
      <c r="R53" s="206">
        <f t="shared" si="40"/>
        <v>538.33333333333337</v>
      </c>
    </row>
    <row r="54" spans="1:18">
      <c r="A54" s="211">
        <v>40269</v>
      </c>
      <c r="B54" s="216">
        <v>250</v>
      </c>
      <c r="C54" s="216"/>
      <c r="D54" s="216">
        <v>176</v>
      </c>
      <c r="E54" s="207">
        <v>696.875</v>
      </c>
      <c r="F54" s="207">
        <v>680</v>
      </c>
      <c r="H54" s="214"/>
      <c r="I54" s="214"/>
      <c r="J54" s="214"/>
      <c r="K54" s="214"/>
      <c r="L54" s="214"/>
      <c r="N54" s="214"/>
      <c r="O54" s="214"/>
      <c r="P54" s="214"/>
      <c r="Q54" s="214"/>
      <c r="R54" s="214"/>
    </row>
    <row r="55" spans="1:18">
      <c r="A55" s="211">
        <v>40299</v>
      </c>
      <c r="B55" s="216">
        <v>235</v>
      </c>
      <c r="C55" s="216"/>
      <c r="D55" s="216">
        <v>166</v>
      </c>
      <c r="E55" s="207">
        <v>669.375</v>
      </c>
      <c r="F55" s="207">
        <v>760</v>
      </c>
      <c r="H55" s="214"/>
      <c r="I55" s="214"/>
      <c r="J55" s="214"/>
      <c r="K55" s="214"/>
      <c r="L55" s="214"/>
      <c r="N55" s="214"/>
      <c r="O55" s="214"/>
      <c r="P55" s="214"/>
      <c r="Q55" s="214"/>
      <c r="R55" s="214"/>
    </row>
    <row r="56" spans="1:18">
      <c r="A56" s="211">
        <v>40330</v>
      </c>
      <c r="B56" s="216">
        <v>230</v>
      </c>
      <c r="C56" s="216"/>
      <c r="D56" s="216">
        <v>139</v>
      </c>
      <c r="E56" s="207">
        <v>610.625</v>
      </c>
      <c r="F56" s="207">
        <v>760</v>
      </c>
      <c r="H56" s="206">
        <f t="shared" ref="H56" si="41">AVERAGE(B54:B56)</f>
        <v>238.33333333333334</v>
      </c>
      <c r="I56" s="206"/>
      <c r="J56" s="206">
        <f t="shared" ref="J56:L56" si="42">AVERAGE(D54:D56)</f>
        <v>160.33333333333334</v>
      </c>
      <c r="K56" s="206">
        <f t="shared" si="42"/>
        <v>658.95833333333337</v>
      </c>
      <c r="L56" s="206">
        <f t="shared" si="42"/>
        <v>733.33333333333337</v>
      </c>
      <c r="N56" s="214"/>
      <c r="O56" s="214"/>
      <c r="P56" s="214"/>
      <c r="Q56" s="214"/>
      <c r="R56" s="214"/>
    </row>
    <row r="57" spans="1:18">
      <c r="A57" s="211">
        <v>40360</v>
      </c>
      <c r="B57" s="216">
        <v>215</v>
      </c>
      <c r="C57" s="216"/>
      <c r="D57" s="216">
        <v>112</v>
      </c>
      <c r="E57" s="207">
        <v>608</v>
      </c>
      <c r="F57" s="207">
        <v>720</v>
      </c>
      <c r="H57" s="214"/>
      <c r="I57" s="214"/>
      <c r="J57" s="214"/>
      <c r="K57" s="214"/>
      <c r="L57" s="214"/>
      <c r="N57" s="214"/>
      <c r="O57" s="214"/>
      <c r="P57" s="214"/>
      <c r="Q57" s="214"/>
      <c r="R57" s="214"/>
    </row>
    <row r="58" spans="1:18">
      <c r="A58" s="211">
        <v>40391</v>
      </c>
      <c r="B58" s="216">
        <v>190</v>
      </c>
      <c r="C58" s="216"/>
      <c r="D58" s="216">
        <v>143</v>
      </c>
      <c r="E58" s="207">
        <v>632.5</v>
      </c>
      <c r="F58" s="207">
        <v>700</v>
      </c>
      <c r="H58" s="214"/>
      <c r="I58" s="214"/>
      <c r="J58" s="214"/>
      <c r="K58" s="214"/>
      <c r="L58" s="214"/>
      <c r="N58" s="214"/>
      <c r="O58" s="214"/>
      <c r="P58" s="214"/>
      <c r="Q58" s="214"/>
      <c r="R58" s="214"/>
    </row>
    <row r="59" spans="1:18">
      <c r="A59" s="211">
        <v>40422</v>
      </c>
      <c r="B59" s="216">
        <v>210</v>
      </c>
      <c r="C59" s="216"/>
      <c r="D59" s="216">
        <v>137</v>
      </c>
      <c r="E59" s="207">
        <v>625</v>
      </c>
      <c r="F59" s="207">
        <v>675</v>
      </c>
      <c r="H59" s="206">
        <f t="shared" ref="H59" si="43">AVERAGE(B57:B59)</f>
        <v>205</v>
      </c>
      <c r="I59" s="206"/>
      <c r="J59" s="206">
        <f t="shared" ref="J59:L59" si="44">AVERAGE(D57:D59)</f>
        <v>130.66666666666666</v>
      </c>
      <c r="K59" s="206">
        <f t="shared" si="44"/>
        <v>621.83333333333337</v>
      </c>
      <c r="L59" s="206">
        <f t="shared" si="44"/>
        <v>698.33333333333337</v>
      </c>
      <c r="N59" s="214"/>
      <c r="O59" s="214"/>
      <c r="P59" s="214"/>
      <c r="Q59" s="214"/>
      <c r="R59" s="214"/>
    </row>
    <row r="60" spans="1:18">
      <c r="A60" s="211">
        <v>40452</v>
      </c>
      <c r="B60" s="216">
        <v>220</v>
      </c>
      <c r="C60" s="216"/>
      <c r="D60" s="216">
        <v>149</v>
      </c>
      <c r="E60" s="207">
        <v>595.5</v>
      </c>
      <c r="F60" s="207">
        <v>680</v>
      </c>
      <c r="H60" s="214"/>
      <c r="I60" s="214"/>
      <c r="J60" s="214"/>
      <c r="K60" s="214"/>
      <c r="L60" s="214"/>
      <c r="N60" s="214"/>
      <c r="O60" s="214"/>
      <c r="P60" s="214"/>
      <c r="Q60" s="214"/>
      <c r="R60" s="214"/>
    </row>
    <row r="61" spans="1:18">
      <c r="A61" s="211">
        <v>40483</v>
      </c>
      <c r="B61" s="216">
        <v>220</v>
      </c>
      <c r="C61" s="216"/>
      <c r="D61" s="216">
        <v>154</v>
      </c>
      <c r="E61" s="207">
        <v>615.625</v>
      </c>
      <c r="F61" s="207">
        <v>670</v>
      </c>
      <c r="H61" s="214"/>
      <c r="I61" s="214"/>
      <c r="J61" s="214"/>
      <c r="K61" s="214"/>
      <c r="L61" s="214"/>
      <c r="N61" s="214"/>
      <c r="O61" s="214"/>
      <c r="P61" s="214"/>
      <c r="Q61" s="214"/>
      <c r="R61" s="214"/>
    </row>
    <row r="62" spans="1:18">
      <c r="A62" s="211">
        <v>40513</v>
      </c>
      <c r="B62" s="216">
        <v>225</v>
      </c>
      <c r="C62" s="216"/>
      <c r="D62" s="216">
        <v>161</v>
      </c>
      <c r="E62" s="207">
        <v>622.5</v>
      </c>
      <c r="F62" s="207">
        <v>640</v>
      </c>
      <c r="H62" s="206">
        <f t="shared" ref="H62" si="45">AVERAGE(B60:B62)</f>
        <v>221.66666666666666</v>
      </c>
      <c r="I62" s="206"/>
      <c r="J62" s="206">
        <f t="shared" ref="J62:L62" si="46">AVERAGE(D60:D62)</f>
        <v>154.66666666666666</v>
      </c>
      <c r="K62" s="206">
        <f t="shared" si="46"/>
        <v>611.20833333333337</v>
      </c>
      <c r="L62" s="206">
        <f t="shared" si="46"/>
        <v>663.33333333333337</v>
      </c>
      <c r="N62" s="214"/>
      <c r="O62" s="214"/>
      <c r="P62" s="214"/>
      <c r="Q62" s="214"/>
      <c r="R62" s="214"/>
    </row>
    <row r="63" spans="1:18">
      <c r="A63" s="211">
        <v>40544</v>
      </c>
      <c r="B63" s="216">
        <v>350</v>
      </c>
      <c r="C63" s="216"/>
      <c r="D63" s="216">
        <v>167</v>
      </c>
      <c r="E63" s="206">
        <v>685</v>
      </c>
      <c r="F63" s="206">
        <v>650</v>
      </c>
      <c r="H63" s="214"/>
      <c r="I63" s="214"/>
      <c r="J63" s="214"/>
      <c r="K63" s="214"/>
      <c r="L63" s="214"/>
      <c r="N63" s="214"/>
      <c r="O63" s="214"/>
      <c r="P63" s="214"/>
      <c r="Q63" s="214"/>
      <c r="R63" s="214"/>
    </row>
    <row r="64" spans="1:18">
      <c r="A64" s="211">
        <v>40575</v>
      </c>
      <c r="B64" s="216">
        <v>325</v>
      </c>
      <c r="C64" s="216"/>
      <c r="D64" s="216">
        <v>185</v>
      </c>
      <c r="E64" s="206">
        <v>766.66666666670005</v>
      </c>
      <c r="F64" s="206">
        <v>770</v>
      </c>
      <c r="H64" s="214"/>
      <c r="I64" s="214"/>
      <c r="J64" s="214"/>
      <c r="K64" s="214"/>
      <c r="L64" s="214"/>
      <c r="N64" s="214"/>
      <c r="O64" s="214"/>
      <c r="P64" s="214"/>
      <c r="Q64" s="214"/>
      <c r="R64" s="214"/>
    </row>
    <row r="65" spans="1:18">
      <c r="A65" s="211">
        <v>40603</v>
      </c>
      <c r="B65" s="216">
        <v>330</v>
      </c>
      <c r="C65" s="216"/>
      <c r="D65" s="216">
        <v>168</v>
      </c>
      <c r="E65" s="206">
        <v>713.125</v>
      </c>
      <c r="F65" s="206">
        <v>790</v>
      </c>
      <c r="H65" s="206">
        <f t="shared" ref="H65" si="47">AVERAGE(B63:B65)</f>
        <v>335</v>
      </c>
      <c r="I65" s="206"/>
      <c r="J65" s="206">
        <f t="shared" ref="J65:L65" si="48">AVERAGE(D63:D65)</f>
        <v>173.33333333333334</v>
      </c>
      <c r="K65" s="206">
        <f t="shared" si="48"/>
        <v>721.59722222223343</v>
      </c>
      <c r="L65" s="206">
        <f t="shared" si="48"/>
        <v>736.66666666666663</v>
      </c>
      <c r="M65" s="204" t="s">
        <v>201</v>
      </c>
      <c r="N65" s="206">
        <f t="shared" ref="N65" si="49">AVERAGE(B54:B65)</f>
        <v>250</v>
      </c>
      <c r="O65" s="214"/>
      <c r="P65" s="206">
        <f t="shared" ref="P65" si="50">AVERAGE(D54:D65)</f>
        <v>154.75</v>
      </c>
      <c r="Q65" s="206">
        <f t="shared" ref="Q65:R65" si="51">AVERAGE(E54:E65)</f>
        <v>653.39930555555827</v>
      </c>
      <c r="R65" s="206">
        <f t="shared" si="51"/>
        <v>707.91666666666663</v>
      </c>
    </row>
    <row r="66" spans="1:18">
      <c r="A66" s="211">
        <v>40634</v>
      </c>
      <c r="B66" s="216">
        <v>325</v>
      </c>
      <c r="C66" s="216"/>
      <c r="D66" s="216">
        <v>180</v>
      </c>
      <c r="E66" s="206">
        <v>712.5</v>
      </c>
      <c r="F66" s="206">
        <v>790</v>
      </c>
      <c r="H66" s="214"/>
      <c r="I66" s="214"/>
      <c r="J66" s="214"/>
      <c r="K66" s="214"/>
      <c r="L66" s="214"/>
      <c r="N66" s="214"/>
      <c r="O66" s="214"/>
      <c r="P66" s="214"/>
      <c r="Q66" s="214"/>
      <c r="R66" s="214"/>
    </row>
    <row r="67" spans="1:18">
      <c r="A67" s="211">
        <v>40664</v>
      </c>
      <c r="B67" s="216">
        <v>310</v>
      </c>
      <c r="C67" s="216"/>
      <c r="D67" s="216">
        <v>177</v>
      </c>
      <c r="E67" s="206">
        <v>702.5</v>
      </c>
      <c r="F67" s="206">
        <v>840</v>
      </c>
      <c r="H67" s="214"/>
      <c r="I67" s="214"/>
      <c r="J67" s="214"/>
      <c r="K67" s="214"/>
      <c r="L67" s="214"/>
      <c r="N67" s="214"/>
      <c r="O67" s="214"/>
      <c r="P67" s="214"/>
      <c r="Q67" s="214"/>
      <c r="R67" s="214"/>
    </row>
    <row r="68" spans="1:18">
      <c r="A68" s="211">
        <v>40695</v>
      </c>
      <c r="B68" s="216">
        <v>305</v>
      </c>
      <c r="C68" s="216"/>
      <c r="D68" s="216">
        <v>168</v>
      </c>
      <c r="E68" s="206">
        <v>692.5</v>
      </c>
      <c r="F68" s="206">
        <v>800</v>
      </c>
      <c r="H68" s="206">
        <f t="shared" ref="H68" si="52">AVERAGE(B66:B68)</f>
        <v>313.33333333333331</v>
      </c>
      <c r="I68" s="206"/>
      <c r="J68" s="206">
        <f t="shared" ref="J68:L68" si="53">AVERAGE(D66:D68)</f>
        <v>175</v>
      </c>
      <c r="K68" s="206">
        <f t="shared" si="53"/>
        <v>702.5</v>
      </c>
      <c r="L68" s="206">
        <f t="shared" si="53"/>
        <v>810</v>
      </c>
      <c r="N68" s="214"/>
      <c r="O68" s="214"/>
      <c r="P68" s="214"/>
      <c r="Q68" s="214"/>
      <c r="R68" s="214"/>
    </row>
    <row r="69" spans="1:18">
      <c r="A69" s="211">
        <v>40725</v>
      </c>
      <c r="B69" s="216">
        <v>305</v>
      </c>
      <c r="C69" s="216"/>
      <c r="D69" s="216">
        <v>173</v>
      </c>
      <c r="E69" s="206">
        <v>688.5</v>
      </c>
      <c r="F69" s="206">
        <v>750</v>
      </c>
      <c r="H69" s="214"/>
      <c r="I69" s="214"/>
      <c r="J69" s="214"/>
      <c r="K69" s="214"/>
      <c r="L69" s="214"/>
      <c r="N69" s="214"/>
      <c r="O69" s="214"/>
      <c r="P69" s="214"/>
      <c r="Q69" s="214"/>
      <c r="R69" s="214"/>
    </row>
    <row r="70" spans="1:18">
      <c r="A70" s="211">
        <v>40756</v>
      </c>
      <c r="B70" s="216">
        <v>300</v>
      </c>
      <c r="C70" s="216"/>
      <c r="D70" s="216">
        <v>173</v>
      </c>
      <c r="E70" s="206">
        <v>704.375</v>
      </c>
      <c r="F70" s="206">
        <v>770</v>
      </c>
      <c r="H70" s="214"/>
      <c r="I70" s="214"/>
      <c r="J70" s="214"/>
      <c r="K70" s="214"/>
      <c r="L70" s="214"/>
      <c r="N70" s="214"/>
      <c r="O70" s="214"/>
      <c r="P70" s="214"/>
      <c r="Q70" s="214"/>
      <c r="R70" s="214"/>
    </row>
    <row r="71" spans="1:18">
      <c r="A71" s="211">
        <v>40787</v>
      </c>
      <c r="B71" s="216">
        <v>275</v>
      </c>
      <c r="C71" s="216"/>
      <c r="D71" s="216">
        <v>182</v>
      </c>
      <c r="E71" s="206">
        <v>704</v>
      </c>
      <c r="F71" s="206">
        <v>770</v>
      </c>
      <c r="H71" s="206">
        <f t="shared" ref="H71" si="54">AVERAGE(B69:B71)</f>
        <v>293.33333333333331</v>
      </c>
      <c r="I71" s="206"/>
      <c r="J71" s="206">
        <f t="shared" ref="J71:L71" si="55">AVERAGE(D69:D71)</f>
        <v>176</v>
      </c>
      <c r="K71" s="206">
        <f t="shared" si="55"/>
        <v>698.95833333333337</v>
      </c>
      <c r="L71" s="206">
        <f t="shared" si="55"/>
        <v>763.33333333333337</v>
      </c>
      <c r="N71" s="214"/>
      <c r="O71" s="214"/>
      <c r="P71" s="214"/>
      <c r="Q71" s="214"/>
      <c r="R71" s="214"/>
    </row>
    <row r="72" spans="1:18">
      <c r="A72" s="211">
        <v>40817</v>
      </c>
      <c r="B72" s="216">
        <v>260</v>
      </c>
      <c r="C72" s="216"/>
      <c r="D72" s="216">
        <v>155</v>
      </c>
      <c r="E72" s="206">
        <v>651.25</v>
      </c>
      <c r="F72" s="206">
        <v>760</v>
      </c>
      <c r="H72" s="214"/>
      <c r="I72" s="214"/>
      <c r="J72" s="214"/>
      <c r="K72" s="214"/>
      <c r="L72" s="214"/>
      <c r="N72" s="214"/>
      <c r="O72" s="214"/>
      <c r="P72" s="214"/>
      <c r="Q72" s="214"/>
      <c r="R72" s="214"/>
    </row>
    <row r="73" spans="1:18">
      <c r="A73" s="211">
        <v>40848</v>
      </c>
      <c r="B73" s="216">
        <v>235</v>
      </c>
      <c r="C73" s="216"/>
      <c r="D73" s="216">
        <v>136</v>
      </c>
      <c r="E73" s="206">
        <v>605.625</v>
      </c>
      <c r="F73" s="206">
        <v>690</v>
      </c>
      <c r="H73" s="214"/>
      <c r="I73" s="214"/>
      <c r="J73" s="214"/>
      <c r="K73" s="214"/>
      <c r="L73" s="214"/>
      <c r="N73" s="214"/>
      <c r="O73" s="214"/>
      <c r="P73" s="214"/>
      <c r="Q73" s="214"/>
      <c r="R73" s="214"/>
    </row>
    <row r="74" spans="1:18">
      <c r="A74" s="211">
        <v>40878</v>
      </c>
      <c r="B74" s="216">
        <v>228</v>
      </c>
      <c r="C74" s="216"/>
      <c r="D74" s="216">
        <v>130</v>
      </c>
      <c r="E74" s="206">
        <v>610</v>
      </c>
      <c r="F74" s="206">
        <v>620</v>
      </c>
      <c r="H74" s="206">
        <f t="shared" ref="H74" si="56">AVERAGE(B72:B74)</f>
        <v>241</v>
      </c>
      <c r="I74" s="206"/>
      <c r="J74" s="206">
        <f t="shared" ref="J74:L74" si="57">AVERAGE(D72:D74)</f>
        <v>140.33333333333334</v>
      </c>
      <c r="K74" s="206">
        <f t="shared" si="57"/>
        <v>622.29166666666663</v>
      </c>
      <c r="L74" s="206">
        <f t="shared" si="57"/>
        <v>690</v>
      </c>
      <c r="N74" s="214"/>
      <c r="O74" s="214"/>
      <c r="P74" s="214"/>
      <c r="Q74" s="214"/>
      <c r="R74" s="214"/>
    </row>
    <row r="75" spans="1:18">
      <c r="A75" s="211">
        <v>40909</v>
      </c>
      <c r="B75" s="216">
        <v>219</v>
      </c>
      <c r="C75" s="216"/>
      <c r="D75" s="216">
        <v>136</v>
      </c>
      <c r="E75" s="206">
        <v>615</v>
      </c>
      <c r="F75" s="206">
        <v>625</v>
      </c>
      <c r="H75" s="214"/>
      <c r="I75" s="214"/>
      <c r="J75" s="214"/>
      <c r="K75" s="214"/>
      <c r="L75" s="214"/>
      <c r="N75" s="214"/>
      <c r="O75" s="214"/>
      <c r="P75" s="214"/>
      <c r="Q75" s="214"/>
      <c r="R75" s="214"/>
    </row>
    <row r="76" spans="1:18">
      <c r="A76" s="211">
        <v>40940</v>
      </c>
      <c r="B76" s="216">
        <v>215</v>
      </c>
      <c r="C76" s="216"/>
      <c r="D76" s="216">
        <v>140</v>
      </c>
      <c r="E76" s="206">
        <v>636.25</v>
      </c>
      <c r="F76" s="206">
        <v>650</v>
      </c>
      <c r="H76" s="214"/>
      <c r="I76" s="214"/>
      <c r="J76" s="214"/>
      <c r="K76" s="214"/>
      <c r="L76" s="214"/>
      <c r="N76" s="214"/>
      <c r="O76" s="214"/>
      <c r="P76" s="214"/>
      <c r="Q76" s="214"/>
      <c r="R76" s="214"/>
    </row>
    <row r="77" spans="1:18">
      <c r="A77" s="211">
        <v>40969</v>
      </c>
      <c r="B77" s="216">
        <v>210</v>
      </c>
      <c r="C77" s="216"/>
      <c r="D77" s="216">
        <v>137</v>
      </c>
      <c r="E77" s="206">
        <v>647.5</v>
      </c>
      <c r="F77" s="206">
        <v>660</v>
      </c>
      <c r="H77" s="206">
        <f t="shared" ref="H77" si="58">AVERAGE(B75:B77)</f>
        <v>214.66666666666666</v>
      </c>
      <c r="I77" s="206"/>
      <c r="J77" s="206">
        <f t="shared" ref="J77:L77" si="59">AVERAGE(D75:D77)</f>
        <v>137.66666666666666</v>
      </c>
      <c r="K77" s="206">
        <f t="shared" si="59"/>
        <v>632.91666666666663</v>
      </c>
      <c r="L77" s="206">
        <f t="shared" si="59"/>
        <v>645</v>
      </c>
      <c r="M77" s="204" t="s">
        <v>202</v>
      </c>
      <c r="N77" s="206">
        <f t="shared" ref="N77" si="60">AVERAGE(B66:B77)</f>
        <v>265.58333333333331</v>
      </c>
      <c r="O77" s="214"/>
      <c r="P77" s="206">
        <f t="shared" ref="P77" si="61">AVERAGE(D66:D77)</f>
        <v>157.25</v>
      </c>
      <c r="Q77" s="206">
        <f t="shared" ref="Q77:R77" si="62">AVERAGE(E66:E77)</f>
        <v>664.16666666666663</v>
      </c>
      <c r="R77" s="206">
        <f t="shared" si="62"/>
        <v>727.08333333333337</v>
      </c>
    </row>
    <row r="78" spans="1:18">
      <c r="A78" s="205">
        <v>41000</v>
      </c>
      <c r="B78" s="206">
        <v>215</v>
      </c>
      <c r="C78" s="206"/>
      <c r="D78" s="206">
        <v>146.66666666666666</v>
      </c>
      <c r="E78" s="206">
        <v>645.83000000000004</v>
      </c>
      <c r="F78" s="206">
        <v>685</v>
      </c>
      <c r="H78" s="214"/>
      <c r="I78" s="214"/>
      <c r="J78" s="214"/>
      <c r="K78" s="214"/>
      <c r="L78" s="214"/>
      <c r="N78" s="214"/>
      <c r="O78" s="214"/>
      <c r="P78" s="214"/>
      <c r="Q78" s="214"/>
      <c r="R78" s="214"/>
    </row>
    <row r="79" spans="1:18">
      <c r="A79" s="205">
        <v>41030</v>
      </c>
      <c r="B79" s="206">
        <v>220</v>
      </c>
      <c r="C79" s="206"/>
      <c r="D79" s="206">
        <v>144.33333333333334</v>
      </c>
      <c r="E79" s="206">
        <v>627.5</v>
      </c>
      <c r="F79" s="206">
        <v>680</v>
      </c>
      <c r="H79" s="214"/>
      <c r="I79" s="214"/>
      <c r="J79" s="214"/>
      <c r="K79" s="214"/>
      <c r="L79" s="214"/>
      <c r="N79" s="214"/>
      <c r="O79" s="214"/>
      <c r="P79" s="214"/>
      <c r="Q79" s="214"/>
      <c r="R79" s="214"/>
    </row>
    <row r="80" spans="1:18">
      <c r="A80" s="205">
        <v>41061</v>
      </c>
      <c r="B80" s="206">
        <v>223.5</v>
      </c>
      <c r="C80" s="206"/>
      <c r="D80" s="206">
        <v>132</v>
      </c>
      <c r="E80" s="206">
        <v>604</v>
      </c>
      <c r="F80" s="206">
        <v>620</v>
      </c>
      <c r="H80" s="206">
        <f t="shared" ref="H80" si="63">AVERAGE(B78:B80)</f>
        <v>219.5</v>
      </c>
      <c r="I80" s="206"/>
      <c r="J80" s="206">
        <f t="shared" ref="J80:L80" si="64">AVERAGE(D78:D80)</f>
        <v>141</v>
      </c>
      <c r="K80" s="206">
        <f t="shared" si="64"/>
        <v>625.77666666666664</v>
      </c>
      <c r="L80" s="206">
        <f t="shared" si="64"/>
        <v>661.66666666666663</v>
      </c>
      <c r="N80" s="214"/>
      <c r="O80" s="214"/>
      <c r="P80" s="214"/>
      <c r="Q80" s="214"/>
      <c r="R80" s="214"/>
    </row>
    <row r="81" spans="1:18">
      <c r="A81" s="205">
        <v>41091</v>
      </c>
      <c r="B81" s="206">
        <v>214</v>
      </c>
      <c r="C81" s="206"/>
      <c r="D81" s="206">
        <v>133.33333333333334</v>
      </c>
      <c r="E81" s="206">
        <v>573.13</v>
      </c>
      <c r="F81" s="206">
        <v>605</v>
      </c>
      <c r="H81" s="214"/>
      <c r="I81" s="214"/>
      <c r="J81" s="214"/>
      <c r="K81" s="214"/>
      <c r="L81" s="214"/>
      <c r="N81" s="214"/>
      <c r="O81" s="214"/>
      <c r="P81" s="214"/>
      <c r="Q81" s="214"/>
      <c r="R81" s="214"/>
    </row>
    <row r="82" spans="1:18">
      <c r="A82" s="205">
        <v>41122</v>
      </c>
      <c r="B82" s="206">
        <v>173</v>
      </c>
      <c r="C82" s="206"/>
      <c r="D82" s="206">
        <v>115.66666666666667</v>
      </c>
      <c r="E82" s="206">
        <v>533.5</v>
      </c>
      <c r="F82" s="206">
        <v>580</v>
      </c>
      <c r="H82" s="214"/>
      <c r="I82" s="214"/>
      <c r="J82" s="214"/>
      <c r="K82" s="214"/>
      <c r="L82" s="214"/>
      <c r="N82" s="214"/>
      <c r="O82" s="214"/>
      <c r="P82" s="214"/>
      <c r="Q82" s="214"/>
      <c r="R82" s="214"/>
    </row>
    <row r="83" spans="1:18">
      <c r="A83" s="205">
        <v>41153</v>
      </c>
      <c r="B83" s="206">
        <v>160</v>
      </c>
      <c r="C83" s="206"/>
      <c r="D83" s="206">
        <v>86</v>
      </c>
      <c r="E83" s="206">
        <v>510.63</v>
      </c>
      <c r="F83" s="206">
        <v>570</v>
      </c>
      <c r="H83" s="206">
        <f t="shared" ref="H83" si="65">AVERAGE(B81:B83)</f>
        <v>182.33333333333334</v>
      </c>
      <c r="I83" s="206"/>
      <c r="J83" s="206">
        <f t="shared" ref="J83:L83" si="66">AVERAGE(D81:D83)</f>
        <v>111.66666666666667</v>
      </c>
      <c r="K83" s="206">
        <f t="shared" si="66"/>
        <v>539.0866666666667</v>
      </c>
      <c r="L83" s="206">
        <f t="shared" si="66"/>
        <v>585</v>
      </c>
      <c r="N83" s="214"/>
      <c r="O83" s="214"/>
      <c r="P83" s="214"/>
      <c r="Q83" s="214"/>
      <c r="R83" s="214"/>
    </row>
    <row r="84" spans="1:18">
      <c r="A84" s="205">
        <v>41183</v>
      </c>
      <c r="B84" s="206">
        <v>140</v>
      </c>
      <c r="C84" s="206"/>
      <c r="D84" s="206">
        <v>105.33333333333333</v>
      </c>
      <c r="E84" s="206">
        <v>532.5</v>
      </c>
      <c r="F84" s="206">
        <v>590</v>
      </c>
      <c r="H84" s="214"/>
      <c r="I84" s="214"/>
      <c r="J84" s="214"/>
      <c r="K84" s="214"/>
      <c r="L84" s="214"/>
      <c r="N84" s="214"/>
      <c r="O84" s="214"/>
      <c r="P84" s="214"/>
      <c r="Q84" s="214"/>
      <c r="R84" s="214"/>
    </row>
    <row r="85" spans="1:18">
      <c r="A85" s="205">
        <v>41214</v>
      </c>
      <c r="B85" s="206">
        <v>153</v>
      </c>
      <c r="C85" s="206"/>
      <c r="D85" s="206">
        <v>118</v>
      </c>
      <c r="E85" s="206">
        <v>540</v>
      </c>
      <c r="F85" s="206">
        <v>590</v>
      </c>
      <c r="H85" s="214"/>
      <c r="I85" s="214"/>
      <c r="J85" s="214"/>
      <c r="K85" s="214"/>
      <c r="L85" s="214"/>
      <c r="N85" s="214"/>
      <c r="O85" s="214"/>
      <c r="P85" s="214"/>
      <c r="Q85" s="214"/>
      <c r="R85" s="214"/>
    </row>
    <row r="86" spans="1:18">
      <c r="A86" s="205">
        <v>41244</v>
      </c>
      <c r="B86" s="206">
        <v>157</v>
      </c>
      <c r="C86" s="206"/>
      <c r="D86" s="206">
        <v>114.66666666666667</v>
      </c>
      <c r="E86" s="206">
        <v>546.88</v>
      </c>
      <c r="F86" s="206">
        <v>545</v>
      </c>
      <c r="H86" s="206">
        <f t="shared" ref="H86" si="67">AVERAGE(B84:B86)</f>
        <v>150</v>
      </c>
      <c r="I86" s="206"/>
      <c r="J86" s="206">
        <f t="shared" ref="J86:L86" si="68">AVERAGE(D84:D86)</f>
        <v>112.66666666666667</v>
      </c>
      <c r="K86" s="206">
        <f t="shared" si="68"/>
        <v>539.79333333333341</v>
      </c>
      <c r="L86" s="206">
        <f t="shared" si="68"/>
        <v>575</v>
      </c>
      <c r="N86" s="214"/>
      <c r="O86" s="214"/>
      <c r="P86" s="214"/>
      <c r="Q86" s="214"/>
      <c r="R86" s="214"/>
    </row>
    <row r="87" spans="1:18">
      <c r="A87" s="205">
        <v>41275</v>
      </c>
      <c r="B87" s="206">
        <v>166</v>
      </c>
      <c r="C87" s="206"/>
      <c r="D87" s="206">
        <v>156.66666666666666</v>
      </c>
      <c r="E87" s="206">
        <v>586.88</v>
      </c>
      <c r="F87" s="206">
        <v>575</v>
      </c>
      <c r="H87" s="214"/>
      <c r="I87" s="214"/>
      <c r="J87" s="214"/>
      <c r="K87" s="214"/>
      <c r="L87" s="214"/>
      <c r="N87" s="214"/>
      <c r="O87" s="214"/>
      <c r="P87" s="214"/>
      <c r="Q87" s="214"/>
      <c r="R87" s="214"/>
    </row>
    <row r="88" spans="1:18">
      <c r="A88" s="205">
        <v>41306</v>
      </c>
      <c r="B88" s="206">
        <v>171</v>
      </c>
      <c r="C88" s="206"/>
      <c r="D88" s="206">
        <v>156</v>
      </c>
      <c r="E88" s="206">
        <v>610</v>
      </c>
      <c r="F88" s="206">
        <v>635</v>
      </c>
      <c r="H88" s="214"/>
      <c r="I88" s="214"/>
      <c r="J88" s="214"/>
      <c r="K88" s="214"/>
      <c r="L88" s="214"/>
      <c r="N88" s="214"/>
      <c r="O88" s="214"/>
      <c r="P88" s="214"/>
      <c r="Q88" s="214"/>
      <c r="R88" s="214"/>
    </row>
    <row r="89" spans="1:18">
      <c r="A89" s="205">
        <v>41334</v>
      </c>
      <c r="B89" s="206">
        <v>160</v>
      </c>
      <c r="C89" s="206"/>
      <c r="D89" s="206">
        <v>144</v>
      </c>
      <c r="E89" s="206">
        <v>593.5</v>
      </c>
      <c r="F89" s="206">
        <v>640</v>
      </c>
      <c r="H89" s="206">
        <f t="shared" ref="H89" si="69">AVERAGE(B87:B89)</f>
        <v>165.66666666666666</v>
      </c>
      <c r="I89" s="206"/>
      <c r="J89" s="206">
        <f t="shared" ref="J89:L89" si="70">AVERAGE(D87:D89)</f>
        <v>152.2222222222222</v>
      </c>
      <c r="K89" s="206">
        <f t="shared" si="70"/>
        <v>596.79333333333341</v>
      </c>
      <c r="L89" s="206">
        <f t="shared" si="70"/>
        <v>616.66666666666663</v>
      </c>
      <c r="M89" s="204" t="s">
        <v>82</v>
      </c>
      <c r="N89" s="206">
        <f t="shared" ref="N89" si="71">AVERAGE(B78:B89)</f>
        <v>179.375</v>
      </c>
      <c r="O89" s="214"/>
      <c r="P89" s="206">
        <f t="shared" ref="P89" si="72">AVERAGE(D78:D89)</f>
        <v>129.38888888888889</v>
      </c>
      <c r="Q89" s="206">
        <f t="shared" ref="Q89:R89" si="73">AVERAGE(E78:E89)</f>
        <v>575.36250000000007</v>
      </c>
      <c r="R89" s="206">
        <f t="shared" si="73"/>
        <v>609.58333333333337</v>
      </c>
    </row>
    <row r="90" spans="1:18">
      <c r="A90" s="205">
        <v>41365</v>
      </c>
      <c r="B90" s="206">
        <v>149</v>
      </c>
      <c r="C90" s="206"/>
      <c r="D90" s="206">
        <v>136</v>
      </c>
      <c r="E90" s="206">
        <v>551.88</v>
      </c>
      <c r="F90" s="206">
        <v>610</v>
      </c>
      <c r="H90" s="214"/>
      <c r="I90" s="214"/>
      <c r="J90" s="214"/>
      <c r="K90" s="214"/>
      <c r="L90" s="214"/>
      <c r="N90" s="214"/>
      <c r="O90" s="214"/>
      <c r="P90" s="214"/>
      <c r="Q90" s="214"/>
      <c r="R90" s="214"/>
    </row>
    <row r="91" spans="1:18">
      <c r="A91" s="205">
        <v>41395</v>
      </c>
      <c r="B91" s="206">
        <v>144</v>
      </c>
      <c r="C91" s="206"/>
      <c r="D91" s="206">
        <v>129.66666666666666</v>
      </c>
      <c r="E91" s="206">
        <v>523</v>
      </c>
      <c r="F91" s="206">
        <v>560</v>
      </c>
      <c r="H91" s="214"/>
      <c r="I91" s="214"/>
      <c r="J91" s="214"/>
      <c r="K91" s="214"/>
      <c r="L91" s="214"/>
      <c r="N91" s="214"/>
      <c r="O91" s="214"/>
      <c r="P91" s="214"/>
      <c r="Q91" s="214"/>
      <c r="R91" s="214"/>
    </row>
    <row r="92" spans="1:18">
      <c r="A92" s="205">
        <v>41426</v>
      </c>
      <c r="B92" s="206">
        <v>136</v>
      </c>
      <c r="C92" s="206"/>
      <c r="D92" s="206">
        <v>117.5</v>
      </c>
      <c r="E92" s="206">
        <v>501.88</v>
      </c>
      <c r="F92" s="206">
        <v>540</v>
      </c>
      <c r="H92" s="206">
        <f t="shared" ref="H92" si="74">AVERAGE(B90:B92)</f>
        <v>143</v>
      </c>
      <c r="I92" s="206"/>
      <c r="J92" s="206">
        <f t="shared" ref="J92:L92" si="75">AVERAGE(D90:D92)</f>
        <v>127.72222222222221</v>
      </c>
      <c r="K92" s="206">
        <f t="shared" si="75"/>
        <v>525.5866666666667</v>
      </c>
      <c r="L92" s="206">
        <f t="shared" si="75"/>
        <v>570</v>
      </c>
      <c r="N92" s="214"/>
      <c r="O92" s="214"/>
      <c r="P92" s="214"/>
      <c r="Q92" s="214"/>
      <c r="R92" s="214"/>
    </row>
    <row r="93" spans="1:18">
      <c r="A93" s="205">
        <v>41456</v>
      </c>
      <c r="B93" s="206">
        <v>133</v>
      </c>
      <c r="C93" s="206"/>
      <c r="D93" s="206">
        <v>127.8</v>
      </c>
      <c r="E93" s="206">
        <v>512.5</v>
      </c>
      <c r="F93" s="206">
        <v>530</v>
      </c>
      <c r="H93" s="214"/>
      <c r="I93" s="214"/>
      <c r="J93" s="214"/>
      <c r="K93" s="214"/>
      <c r="L93" s="214"/>
      <c r="N93" s="214"/>
      <c r="O93" s="214"/>
      <c r="P93" s="214"/>
      <c r="Q93" s="214"/>
      <c r="R93" s="214"/>
    </row>
    <row r="94" spans="1:18">
      <c r="A94" s="205">
        <v>41487</v>
      </c>
      <c r="B94" s="206">
        <v>143.6</v>
      </c>
      <c r="C94" s="206"/>
      <c r="D94" s="206">
        <v>138.19999999999999</v>
      </c>
      <c r="E94" s="206">
        <v>531</v>
      </c>
      <c r="F94" s="206">
        <v>550</v>
      </c>
      <c r="H94" s="214"/>
      <c r="I94" s="214"/>
      <c r="J94" s="214"/>
      <c r="K94" s="214"/>
      <c r="L94" s="214"/>
      <c r="N94" s="214"/>
      <c r="O94" s="214"/>
      <c r="P94" s="214"/>
      <c r="Q94" s="214"/>
      <c r="R94" s="214"/>
    </row>
    <row r="95" spans="1:18">
      <c r="A95" s="205">
        <v>41518</v>
      </c>
      <c r="B95" s="206">
        <v>152</v>
      </c>
      <c r="C95" s="206"/>
      <c r="D95" s="206">
        <v>135.03</v>
      </c>
      <c r="E95" s="206">
        <v>540.83000000000004</v>
      </c>
      <c r="F95" s="206">
        <v>565</v>
      </c>
      <c r="H95" s="206">
        <f t="shared" ref="H95" si="76">AVERAGE(B93:B95)</f>
        <v>142.86666666666667</v>
      </c>
      <c r="I95" s="206"/>
      <c r="J95" s="206">
        <f t="shared" ref="J95:L95" si="77">AVERAGE(D93:D95)</f>
        <v>133.67666666666665</v>
      </c>
      <c r="K95" s="206">
        <f t="shared" si="77"/>
        <v>528.11</v>
      </c>
      <c r="L95" s="206">
        <f t="shared" si="77"/>
        <v>548.33333333333337</v>
      </c>
      <c r="N95" s="214"/>
      <c r="O95" s="214"/>
      <c r="P95" s="214"/>
      <c r="Q95" s="214"/>
      <c r="R95" s="214"/>
    </row>
    <row r="96" spans="1:18">
      <c r="A96" s="205">
        <v>41548</v>
      </c>
      <c r="B96" s="206">
        <v>147.4</v>
      </c>
      <c r="C96" s="206"/>
      <c r="D96" s="206">
        <v>132.69999999999999</v>
      </c>
      <c r="E96" s="206">
        <v>520.83000000000004</v>
      </c>
      <c r="F96" s="206">
        <v>560</v>
      </c>
      <c r="H96" s="214"/>
      <c r="I96" s="214"/>
      <c r="J96" s="214"/>
      <c r="K96" s="214"/>
      <c r="L96" s="214"/>
      <c r="N96" s="214"/>
      <c r="O96" s="214"/>
      <c r="P96" s="214"/>
      <c r="Q96" s="214"/>
      <c r="R96" s="214"/>
    </row>
    <row r="97" spans="1:18">
      <c r="A97" s="205">
        <v>41579</v>
      </c>
      <c r="B97" s="206">
        <v>143.47999999999999</v>
      </c>
      <c r="C97" s="206"/>
      <c r="D97" s="207">
        <v>136.69999999999999</v>
      </c>
      <c r="E97" s="206">
        <v>520.5</v>
      </c>
      <c r="F97" s="206">
        <v>570</v>
      </c>
      <c r="H97" s="214"/>
      <c r="I97" s="214"/>
      <c r="J97" s="214"/>
      <c r="K97" s="214"/>
      <c r="L97" s="214"/>
      <c r="N97" s="214"/>
      <c r="O97" s="214"/>
      <c r="P97" s="214"/>
      <c r="Q97" s="214"/>
      <c r="R97" s="214"/>
    </row>
    <row r="98" spans="1:18">
      <c r="A98" s="205">
        <v>41609</v>
      </c>
      <c r="B98" s="206">
        <v>136.69999999999999</v>
      </c>
      <c r="C98" s="206"/>
      <c r="D98" s="207">
        <v>135.6</v>
      </c>
      <c r="E98" s="206">
        <v>524.38</v>
      </c>
      <c r="F98" s="206">
        <v>580</v>
      </c>
      <c r="H98" s="206">
        <f t="shared" ref="H98" si="78">AVERAGE(B96:B98)</f>
        <v>142.52666666666667</v>
      </c>
      <c r="I98" s="206"/>
      <c r="J98" s="206">
        <f t="shared" ref="J98:L98" si="79">AVERAGE(D96:D98)</f>
        <v>135</v>
      </c>
      <c r="K98" s="206">
        <f t="shared" si="79"/>
        <v>521.90333333333331</v>
      </c>
      <c r="L98" s="206">
        <f t="shared" si="79"/>
        <v>570</v>
      </c>
      <c r="N98" s="214"/>
      <c r="O98" s="214"/>
      <c r="P98" s="214"/>
      <c r="Q98" s="214"/>
      <c r="R98" s="214"/>
    </row>
    <row r="99" spans="1:18">
      <c r="A99" s="205">
        <v>41640</v>
      </c>
      <c r="B99" s="206">
        <v>131.13</v>
      </c>
      <c r="C99" s="206"/>
      <c r="D99" s="206">
        <v>128.69999999999999</v>
      </c>
      <c r="E99" s="206">
        <v>529</v>
      </c>
      <c r="F99" s="206">
        <v>585</v>
      </c>
      <c r="H99" s="214"/>
      <c r="I99" s="214"/>
      <c r="J99" s="214"/>
      <c r="K99" s="214"/>
      <c r="L99" s="214"/>
      <c r="N99" s="214"/>
      <c r="O99" s="214"/>
      <c r="P99" s="214"/>
      <c r="Q99" s="214"/>
      <c r="R99" s="214"/>
    </row>
    <row r="100" spans="1:18">
      <c r="A100" s="205">
        <v>41671</v>
      </c>
      <c r="B100" s="206">
        <v>126.96</v>
      </c>
      <c r="C100" s="206"/>
      <c r="D100" s="206">
        <v>121.4</v>
      </c>
      <c r="E100" s="206">
        <v>527.5</v>
      </c>
      <c r="F100" s="206">
        <v>600</v>
      </c>
      <c r="H100" s="214"/>
      <c r="I100" s="214"/>
      <c r="J100" s="214"/>
      <c r="K100" s="214"/>
      <c r="L100" s="214"/>
      <c r="N100" s="214"/>
      <c r="O100" s="214"/>
      <c r="P100" s="214"/>
      <c r="Q100" s="214"/>
      <c r="R100" s="214"/>
    </row>
    <row r="101" spans="1:18">
      <c r="A101" s="205">
        <v>41699</v>
      </c>
      <c r="B101" s="206">
        <v>115.22</v>
      </c>
      <c r="C101" s="206"/>
      <c r="D101" s="206">
        <v>111.56</v>
      </c>
      <c r="E101" s="206">
        <v>518.75</v>
      </c>
      <c r="F101" s="206">
        <v>580</v>
      </c>
      <c r="H101" s="206">
        <f t="shared" ref="H101" si="80">AVERAGE(B99:B101)</f>
        <v>124.43666666666665</v>
      </c>
      <c r="I101" s="206"/>
      <c r="J101" s="206">
        <f t="shared" ref="J101:L101" si="81">AVERAGE(D99:D101)</f>
        <v>120.55333333333333</v>
      </c>
      <c r="K101" s="206">
        <f t="shared" si="81"/>
        <v>525.08333333333337</v>
      </c>
      <c r="L101" s="206">
        <f t="shared" si="81"/>
        <v>588.33333333333337</v>
      </c>
      <c r="M101" s="204" t="s">
        <v>83</v>
      </c>
      <c r="N101" s="206">
        <f t="shared" ref="N101" si="82">AVERAGE(B90:B101)</f>
        <v>138.20750000000001</v>
      </c>
      <c r="O101" s="214"/>
      <c r="P101" s="206">
        <f t="shared" ref="P101" si="83">AVERAGE(D90:D101)</f>
        <v>129.23805555555555</v>
      </c>
      <c r="Q101" s="206">
        <f t="shared" ref="Q101:R101" si="84">AVERAGE(E90:E101)</f>
        <v>525.17083333333335</v>
      </c>
      <c r="R101" s="206">
        <f t="shared" si="84"/>
        <v>569.16666666666663</v>
      </c>
    </row>
    <row r="102" spans="1:18">
      <c r="A102" s="205">
        <v>41730</v>
      </c>
      <c r="B102" s="206">
        <v>112.65</v>
      </c>
      <c r="C102" s="206"/>
      <c r="D102" s="206">
        <v>114.9</v>
      </c>
      <c r="E102" s="206">
        <v>520</v>
      </c>
      <c r="F102" s="206">
        <v>580</v>
      </c>
      <c r="H102" s="214"/>
      <c r="I102" s="214"/>
      <c r="J102" s="214"/>
      <c r="K102" s="214"/>
      <c r="L102" s="214"/>
      <c r="N102" s="214"/>
      <c r="O102" s="214"/>
      <c r="P102" s="214"/>
      <c r="Q102" s="214"/>
      <c r="R102" s="214"/>
    </row>
    <row r="103" spans="1:18">
      <c r="A103" s="205">
        <v>41760</v>
      </c>
      <c r="B103" s="206">
        <v>116.45</v>
      </c>
      <c r="C103" s="206"/>
      <c r="D103" s="206">
        <v>101.09</v>
      </c>
      <c r="E103" s="206">
        <v>511.5</v>
      </c>
      <c r="F103" s="206">
        <v>580</v>
      </c>
      <c r="H103" s="214"/>
      <c r="I103" s="214"/>
      <c r="J103" s="214"/>
      <c r="K103" s="214"/>
      <c r="L103" s="214"/>
      <c r="N103" s="214"/>
      <c r="O103" s="214"/>
      <c r="P103" s="214"/>
      <c r="Q103" s="214"/>
      <c r="R103" s="214"/>
    </row>
    <row r="104" spans="1:18">
      <c r="A104" s="205">
        <v>41791</v>
      </c>
      <c r="B104" s="206">
        <v>115.81</v>
      </c>
      <c r="C104" s="206"/>
      <c r="D104" s="206">
        <v>92.98</v>
      </c>
      <c r="E104" s="206">
        <v>505</v>
      </c>
      <c r="F104" s="206">
        <v>570</v>
      </c>
      <c r="H104" s="206">
        <f t="shared" ref="H104" si="85">AVERAGE(B102:B104)</f>
        <v>114.97000000000001</v>
      </c>
      <c r="I104" s="206"/>
      <c r="J104" s="206">
        <f t="shared" ref="J104:L104" si="86">AVERAGE(D102:D104)</f>
        <v>102.99000000000001</v>
      </c>
      <c r="K104" s="206">
        <f t="shared" si="86"/>
        <v>512.16666666666663</v>
      </c>
      <c r="L104" s="206">
        <f t="shared" si="86"/>
        <v>576.66666666666663</v>
      </c>
      <c r="N104" s="214"/>
      <c r="O104" s="214"/>
      <c r="P104" s="214"/>
      <c r="Q104" s="214"/>
      <c r="R104" s="214"/>
    </row>
    <row r="105" spans="1:18">
      <c r="A105" s="205">
        <v>41821</v>
      </c>
      <c r="B105" s="206">
        <v>114.42</v>
      </c>
      <c r="C105" s="206"/>
      <c r="D105" s="206">
        <v>96.08</v>
      </c>
      <c r="E105" s="206">
        <v>505.63</v>
      </c>
      <c r="F105" s="206">
        <v>565</v>
      </c>
      <c r="H105" s="214"/>
      <c r="I105" s="214"/>
      <c r="J105" s="214"/>
      <c r="K105" s="214"/>
      <c r="L105" s="214"/>
      <c r="N105" s="214"/>
      <c r="O105" s="214"/>
      <c r="P105" s="214"/>
      <c r="Q105" s="214"/>
      <c r="R105" s="214"/>
    </row>
    <row r="106" spans="1:18">
      <c r="A106" s="205">
        <v>41852</v>
      </c>
      <c r="B106" s="206">
        <v>114.15</v>
      </c>
      <c r="C106" s="206"/>
      <c r="D106" s="206">
        <v>92.756</v>
      </c>
      <c r="E106" s="206">
        <v>505.5</v>
      </c>
      <c r="F106" s="206">
        <v>555</v>
      </c>
      <c r="H106" s="214"/>
      <c r="I106" s="214"/>
      <c r="J106" s="214"/>
      <c r="K106" s="214"/>
      <c r="L106" s="214"/>
      <c r="N106" s="214"/>
      <c r="O106" s="214"/>
      <c r="P106" s="214"/>
      <c r="Q106" s="214"/>
      <c r="R106" s="214"/>
    </row>
    <row r="107" spans="1:18">
      <c r="A107" s="205">
        <v>41883</v>
      </c>
      <c r="B107" s="206">
        <v>112.27</v>
      </c>
      <c r="C107" s="206"/>
      <c r="D107" s="206">
        <v>82.602699999999999</v>
      </c>
      <c r="E107" s="206">
        <v>492.5</v>
      </c>
      <c r="F107" s="206">
        <v>555</v>
      </c>
      <c r="H107" s="206">
        <f t="shared" ref="H107" si="87">AVERAGE(B105:B107)</f>
        <v>113.61333333333333</v>
      </c>
      <c r="I107" s="206"/>
      <c r="J107" s="206">
        <f t="shared" ref="J107:L107" si="88">AVERAGE(D105:D107)</f>
        <v>90.479566666666685</v>
      </c>
      <c r="K107" s="206">
        <f t="shared" si="88"/>
        <v>501.21000000000004</v>
      </c>
      <c r="L107" s="206">
        <f t="shared" si="88"/>
        <v>558.33333333333337</v>
      </c>
      <c r="N107" s="214"/>
      <c r="O107" s="214"/>
      <c r="P107" s="214"/>
      <c r="Q107" s="214"/>
      <c r="R107" s="214"/>
    </row>
    <row r="108" spans="1:18">
      <c r="A108" s="205">
        <v>41913</v>
      </c>
      <c r="B108" s="206">
        <v>112.2</v>
      </c>
      <c r="C108" s="206"/>
      <c r="D108" s="206">
        <v>80.520399999999995</v>
      </c>
      <c r="E108" s="206">
        <v>479.58</v>
      </c>
      <c r="F108" s="206">
        <v>520</v>
      </c>
      <c r="H108" s="214"/>
      <c r="I108" s="214"/>
      <c r="J108" s="214"/>
      <c r="K108" s="214"/>
      <c r="L108" s="214"/>
      <c r="N108" s="214"/>
      <c r="O108" s="214"/>
      <c r="P108" s="214"/>
      <c r="Q108" s="214"/>
      <c r="R108" s="214"/>
    </row>
    <row r="109" spans="1:18">
      <c r="A109" s="205">
        <v>41944</v>
      </c>
      <c r="B109" s="206">
        <v>112.67</v>
      </c>
      <c r="C109" s="206"/>
      <c r="D109" s="206">
        <v>73.589500000000001</v>
      </c>
      <c r="E109" s="206">
        <v>468.13</v>
      </c>
      <c r="F109" s="206">
        <v>500</v>
      </c>
      <c r="H109" s="214"/>
      <c r="I109" s="214"/>
      <c r="J109" s="214"/>
      <c r="K109" s="214"/>
      <c r="L109" s="214"/>
      <c r="N109" s="214"/>
      <c r="O109" s="214"/>
      <c r="P109" s="214"/>
      <c r="Q109" s="214"/>
      <c r="R109" s="214"/>
    </row>
    <row r="110" spans="1:18">
      <c r="A110" s="205">
        <v>41974</v>
      </c>
      <c r="B110" s="206">
        <v>114.13</v>
      </c>
      <c r="C110" s="206"/>
      <c r="D110" s="206">
        <v>69.265000000000001</v>
      </c>
      <c r="E110" s="206">
        <v>458.13</v>
      </c>
      <c r="F110" s="206">
        <v>495</v>
      </c>
      <c r="H110" s="206">
        <f t="shared" ref="H110" si="89">AVERAGE(B108:B110)</f>
        <v>113</v>
      </c>
      <c r="I110" s="206"/>
      <c r="J110" s="206">
        <f t="shared" ref="J110:L110" si="90">AVERAGE(D108:D110)</f>
        <v>74.458299999999994</v>
      </c>
      <c r="K110" s="206">
        <f t="shared" si="90"/>
        <v>468.6133333333334</v>
      </c>
      <c r="L110" s="206">
        <f t="shared" si="90"/>
        <v>505</v>
      </c>
      <c r="N110" s="214"/>
      <c r="O110" s="214"/>
      <c r="P110" s="214"/>
      <c r="Q110" s="214"/>
      <c r="R110" s="214"/>
    </row>
    <row r="111" spans="1:18">
      <c r="A111" s="205">
        <v>42005</v>
      </c>
      <c r="B111" s="206">
        <v>112.31</v>
      </c>
      <c r="C111" s="206"/>
      <c r="D111" s="206">
        <v>67.837142857142851</v>
      </c>
      <c r="E111" s="206">
        <v>428.5</v>
      </c>
      <c r="F111" s="206">
        <v>480</v>
      </c>
      <c r="H111" s="214"/>
      <c r="I111" s="214"/>
      <c r="J111" s="214"/>
      <c r="K111" s="214"/>
      <c r="L111" s="214"/>
      <c r="N111" s="214"/>
      <c r="O111" s="214"/>
      <c r="P111" s="214"/>
      <c r="Q111" s="214"/>
      <c r="R111" s="214"/>
    </row>
    <row r="112" spans="1:18">
      <c r="A112" s="205">
        <v>42036</v>
      </c>
      <c r="B112" s="206">
        <v>109.49</v>
      </c>
      <c r="C112" s="206"/>
      <c r="D112" s="206">
        <v>62.812222222222218</v>
      </c>
      <c r="E112" s="206">
        <v>376.88</v>
      </c>
      <c r="F112" s="206">
        <v>445</v>
      </c>
      <c r="H112" s="214"/>
      <c r="I112" s="214"/>
      <c r="J112" s="214"/>
      <c r="K112" s="214"/>
      <c r="L112" s="214"/>
      <c r="N112" s="214"/>
      <c r="O112" s="214"/>
      <c r="P112" s="214"/>
      <c r="Q112" s="214"/>
      <c r="R112" s="214"/>
    </row>
    <row r="113" spans="1:18">
      <c r="A113" s="205">
        <v>42064</v>
      </c>
      <c r="B113" s="206">
        <v>104.88</v>
      </c>
      <c r="C113" s="206"/>
      <c r="D113" s="206">
        <v>57.100454545454546</v>
      </c>
      <c r="E113" s="206">
        <v>372.5</v>
      </c>
      <c r="F113" s="206">
        <v>425</v>
      </c>
      <c r="H113" s="206">
        <f t="shared" ref="H113" si="91">AVERAGE(B111:B113)</f>
        <v>108.89333333333333</v>
      </c>
      <c r="I113" s="206"/>
      <c r="J113" s="206">
        <f t="shared" ref="J113:L113" si="92">AVERAGE(D111:D113)</f>
        <v>62.583273208273198</v>
      </c>
      <c r="K113" s="206">
        <f t="shared" si="92"/>
        <v>392.62666666666672</v>
      </c>
      <c r="L113" s="206">
        <f t="shared" si="92"/>
        <v>450</v>
      </c>
      <c r="M113" s="204" t="s">
        <v>24</v>
      </c>
      <c r="N113" s="206">
        <f t="shared" ref="N113" si="93">AVERAGE(B102:B113)</f>
        <v>112.61916666666666</v>
      </c>
      <c r="O113" s="214"/>
      <c r="P113" s="206">
        <f t="shared" ref="P113" si="94">AVERAGE(D102:D113)</f>
        <v>82.627784968734971</v>
      </c>
      <c r="Q113" s="206">
        <f t="shared" ref="Q113:R113" si="95">AVERAGE(E102:E113)</f>
        <v>468.6541666666667</v>
      </c>
      <c r="R113" s="206">
        <f t="shared" si="95"/>
        <v>522.5</v>
      </c>
    </row>
    <row r="114" spans="1:18">
      <c r="A114" s="205">
        <v>42095</v>
      </c>
      <c r="B114" s="208">
        <v>94.75</v>
      </c>
      <c r="C114" s="208"/>
      <c r="D114" s="208">
        <v>51.8</v>
      </c>
      <c r="E114" s="206">
        <v>366.88</v>
      </c>
      <c r="F114" s="206">
        <v>415</v>
      </c>
      <c r="H114" s="214"/>
      <c r="I114" s="214"/>
      <c r="J114" s="214"/>
      <c r="K114" s="214"/>
      <c r="L114" s="214"/>
      <c r="N114" s="214"/>
      <c r="O114" s="214"/>
      <c r="P114" s="214"/>
      <c r="Q114" s="214"/>
      <c r="R114" s="214"/>
    </row>
    <row r="115" spans="1:18">
      <c r="A115" s="205">
        <v>42125</v>
      </c>
      <c r="B115" s="208">
        <v>84.56</v>
      </c>
      <c r="C115" s="208"/>
      <c r="D115" s="208">
        <v>60.82</v>
      </c>
      <c r="E115" s="206">
        <v>360.5</v>
      </c>
      <c r="F115" s="206">
        <v>385</v>
      </c>
      <c r="H115" s="214"/>
      <c r="I115" s="214"/>
      <c r="J115" s="214"/>
      <c r="K115" s="214"/>
      <c r="L115" s="214"/>
      <c r="N115" s="214"/>
      <c r="O115" s="214"/>
      <c r="P115" s="214"/>
      <c r="Q115" s="214"/>
      <c r="R115" s="214"/>
    </row>
    <row r="116" spans="1:18">
      <c r="A116" s="205">
        <v>42156</v>
      </c>
      <c r="B116" s="208">
        <v>89.56</v>
      </c>
      <c r="C116" s="208"/>
      <c r="D116" s="208">
        <v>62.9</v>
      </c>
      <c r="E116" s="206">
        <v>346.25</v>
      </c>
      <c r="F116" s="206">
        <v>380</v>
      </c>
      <c r="H116" s="206">
        <f t="shared" ref="H116" si="96">AVERAGE(B114:B116)</f>
        <v>89.623333333333335</v>
      </c>
      <c r="I116" s="206"/>
      <c r="J116" s="206">
        <f t="shared" ref="J116:L116" si="97">AVERAGE(D114:D116)</f>
        <v>58.506666666666668</v>
      </c>
      <c r="K116" s="206">
        <f t="shared" si="97"/>
        <v>357.87666666666672</v>
      </c>
      <c r="L116" s="206">
        <f t="shared" si="97"/>
        <v>393.33333333333331</v>
      </c>
      <c r="N116" s="214"/>
      <c r="O116" s="214"/>
      <c r="P116" s="214"/>
      <c r="Q116" s="214"/>
      <c r="R116" s="214"/>
    </row>
    <row r="117" spans="1:18">
      <c r="A117" s="205">
        <v>42186</v>
      </c>
      <c r="B117" s="208">
        <v>86.4</v>
      </c>
      <c r="C117" s="208"/>
      <c r="D117" s="208">
        <v>52.15</v>
      </c>
      <c r="E117" s="206">
        <v>315.5</v>
      </c>
      <c r="F117" s="206">
        <v>370</v>
      </c>
      <c r="H117" s="214"/>
      <c r="I117" s="214"/>
      <c r="J117" s="214"/>
      <c r="K117" s="214"/>
      <c r="L117" s="214"/>
      <c r="N117" s="214"/>
      <c r="O117" s="214"/>
      <c r="P117" s="214"/>
      <c r="Q117" s="214"/>
      <c r="R117" s="214"/>
    </row>
    <row r="118" spans="1:18">
      <c r="A118" s="205">
        <v>42217</v>
      </c>
      <c r="B118" s="208">
        <v>84.31</v>
      </c>
      <c r="C118" s="208"/>
      <c r="D118" s="208">
        <v>55.73</v>
      </c>
      <c r="E118" s="206">
        <v>305</v>
      </c>
      <c r="F118" s="206">
        <v>340</v>
      </c>
      <c r="H118" s="214"/>
      <c r="I118" s="214"/>
      <c r="J118" s="214"/>
      <c r="K118" s="214"/>
      <c r="L118" s="214"/>
      <c r="N118" s="214"/>
      <c r="O118" s="214"/>
      <c r="P118" s="214"/>
      <c r="Q118" s="214"/>
      <c r="R118" s="214"/>
    </row>
    <row r="119" spans="1:18">
      <c r="A119" s="205">
        <v>42248</v>
      </c>
      <c r="B119" s="208">
        <v>82.8</v>
      </c>
      <c r="C119" s="208"/>
      <c r="D119" s="208">
        <v>57.02</v>
      </c>
      <c r="E119" s="206">
        <v>285</v>
      </c>
      <c r="F119" s="206">
        <v>325</v>
      </c>
      <c r="H119" s="206">
        <f t="shared" ref="H119" si="98">AVERAGE(B117:B119)</f>
        <v>84.50333333333333</v>
      </c>
      <c r="I119" s="206"/>
      <c r="J119" s="206">
        <f t="shared" ref="J119:L119" si="99">AVERAGE(D117:D119)</f>
        <v>54.966666666666669</v>
      </c>
      <c r="K119" s="206">
        <f t="shared" si="99"/>
        <v>301.83333333333331</v>
      </c>
      <c r="L119" s="206">
        <f t="shared" si="99"/>
        <v>345</v>
      </c>
      <c r="N119" s="214"/>
      <c r="O119" s="214"/>
      <c r="P119" s="214"/>
      <c r="Q119" s="214"/>
      <c r="R119" s="214"/>
    </row>
    <row r="120" spans="1:18">
      <c r="A120" s="205">
        <v>42278</v>
      </c>
      <c r="B120" s="208">
        <v>80.22</v>
      </c>
      <c r="C120" s="208"/>
      <c r="D120" s="208">
        <v>53.16</v>
      </c>
      <c r="E120" s="206">
        <v>269.5</v>
      </c>
      <c r="F120" s="206">
        <v>307</v>
      </c>
      <c r="H120" s="214"/>
      <c r="I120" s="214"/>
      <c r="J120" s="214"/>
      <c r="K120" s="214"/>
      <c r="L120" s="214"/>
      <c r="N120" s="214"/>
      <c r="O120" s="214"/>
      <c r="P120" s="214"/>
      <c r="Q120" s="214"/>
      <c r="R120" s="214"/>
    </row>
    <row r="121" spans="1:18">
      <c r="A121" s="205">
        <v>42309</v>
      </c>
      <c r="B121" s="208">
        <v>75.126666666666694</v>
      </c>
      <c r="C121" s="208"/>
      <c r="D121" s="208">
        <v>46.374999999999993</v>
      </c>
      <c r="E121" s="206">
        <v>261.16499999999996</v>
      </c>
      <c r="F121" s="206">
        <v>302</v>
      </c>
      <c r="H121" s="214"/>
      <c r="I121" s="214"/>
      <c r="J121" s="214"/>
      <c r="K121" s="214"/>
      <c r="L121" s="214"/>
      <c r="N121" s="214"/>
      <c r="O121" s="214"/>
      <c r="P121" s="214"/>
      <c r="Q121" s="214"/>
      <c r="R121" s="214"/>
    </row>
    <row r="122" spans="1:18">
      <c r="A122" s="205">
        <v>42339</v>
      </c>
      <c r="B122" s="208">
        <v>77.399999999999977</v>
      </c>
      <c r="C122" s="208"/>
      <c r="D122" s="208">
        <v>40.014516129032259</v>
      </c>
      <c r="E122" s="206">
        <v>259.77499999999998</v>
      </c>
      <c r="F122" s="206">
        <v>296</v>
      </c>
      <c r="H122" s="206">
        <f t="shared" ref="H122" si="100">AVERAGE(B120:B122)</f>
        <v>77.582222222222228</v>
      </c>
      <c r="I122" s="206"/>
      <c r="J122" s="206">
        <f t="shared" ref="J122:L122" si="101">AVERAGE(D120:D122)</f>
        <v>46.516505376344092</v>
      </c>
      <c r="K122" s="206">
        <f t="shared" si="101"/>
        <v>263.47999999999996</v>
      </c>
      <c r="L122" s="206">
        <f t="shared" si="101"/>
        <v>301.66666666666669</v>
      </c>
      <c r="N122" s="214"/>
      <c r="O122" s="214"/>
      <c r="P122" s="214"/>
      <c r="Q122" s="214"/>
      <c r="R122" s="214"/>
    </row>
    <row r="123" spans="1:18">
      <c r="A123" s="205">
        <v>42370</v>
      </c>
      <c r="B123" s="208">
        <v>76.925806451612914</v>
      </c>
      <c r="C123" s="208"/>
      <c r="D123" s="206">
        <v>41.491935483870968</v>
      </c>
      <c r="E123" s="206">
        <v>272.35000000000002</v>
      </c>
      <c r="F123" s="206">
        <v>305</v>
      </c>
      <c r="G123" s="209"/>
      <c r="H123" s="214"/>
      <c r="I123" s="214"/>
      <c r="J123" s="214"/>
      <c r="K123" s="214"/>
      <c r="L123" s="214"/>
      <c r="N123" s="214"/>
      <c r="O123" s="214"/>
      <c r="P123" s="214"/>
      <c r="Q123" s="214"/>
      <c r="R123" s="214"/>
    </row>
    <row r="124" spans="1:18">
      <c r="A124" s="210">
        <v>42401</v>
      </c>
      <c r="B124" s="208">
        <v>75.906896551724159</v>
      </c>
      <c r="C124" s="208"/>
      <c r="D124" s="206">
        <v>46.700000000000017</v>
      </c>
      <c r="E124" s="206">
        <v>280.40499999999997</v>
      </c>
      <c r="F124" s="206">
        <v>312</v>
      </c>
      <c r="G124" s="209"/>
      <c r="H124" s="214"/>
      <c r="I124" s="214"/>
      <c r="J124" s="214"/>
      <c r="K124" s="214"/>
      <c r="L124" s="214"/>
      <c r="N124" s="214"/>
      <c r="O124" s="214"/>
      <c r="P124" s="214"/>
      <c r="Q124" s="214"/>
      <c r="R124" s="214"/>
    </row>
    <row r="125" spans="1:18">
      <c r="A125" s="205">
        <v>42430</v>
      </c>
      <c r="B125" s="208">
        <v>83.203225806451599</v>
      </c>
      <c r="C125" s="208"/>
      <c r="D125" s="206">
        <v>55.722580645161287</v>
      </c>
      <c r="E125" s="206">
        <v>345.68</v>
      </c>
      <c r="F125" s="206">
        <v>328</v>
      </c>
      <c r="G125" s="209"/>
      <c r="H125" s="206">
        <f t="shared" ref="H125" si="102">AVERAGE(B123:B125)</f>
        <v>78.678642936596233</v>
      </c>
      <c r="I125" s="206"/>
      <c r="J125" s="206">
        <f t="shared" ref="J125:L125" si="103">AVERAGE(D123:D125)</f>
        <v>47.971505376344091</v>
      </c>
      <c r="K125" s="206">
        <f t="shared" si="103"/>
        <v>299.4783333333333</v>
      </c>
      <c r="L125" s="206">
        <f t="shared" si="103"/>
        <v>315</v>
      </c>
      <c r="M125" s="204" t="s">
        <v>72</v>
      </c>
      <c r="N125" s="206">
        <f t="shared" ref="N125" si="104">AVERAGE(B114:B125)</f>
        <v>82.59688295637126</v>
      </c>
      <c r="O125" s="214"/>
      <c r="P125" s="206">
        <f t="shared" ref="P125" si="105">AVERAGE(D114:D125)</f>
        <v>51.990336021505385</v>
      </c>
      <c r="Q125" s="206">
        <f t="shared" ref="Q125:R125" si="106">AVERAGE(E114:E125)</f>
        <v>305.66708333333332</v>
      </c>
      <c r="R125" s="206">
        <f t="shared" si="106"/>
        <v>338.75</v>
      </c>
    </row>
    <row r="126" spans="1:18">
      <c r="A126" s="210">
        <v>42461</v>
      </c>
      <c r="B126" s="208">
        <v>92.283333333333317</v>
      </c>
      <c r="C126" s="208"/>
      <c r="D126" s="206">
        <v>59.774999999999999</v>
      </c>
      <c r="E126" s="206">
        <v>421.625</v>
      </c>
      <c r="F126" s="206">
        <v>386</v>
      </c>
      <c r="G126" s="209"/>
      <c r="H126" s="214"/>
      <c r="I126" s="214"/>
      <c r="J126" s="214"/>
      <c r="K126" s="214"/>
      <c r="L126" s="214"/>
      <c r="N126" s="214"/>
      <c r="O126" s="214"/>
      <c r="P126" s="214"/>
      <c r="Q126" s="214"/>
      <c r="R126" s="214"/>
    </row>
    <row r="127" spans="1:18">
      <c r="A127" s="205">
        <v>42491</v>
      </c>
      <c r="B127" s="208">
        <v>91.199999999999974</v>
      </c>
      <c r="C127" s="208"/>
      <c r="D127" s="206">
        <v>55.51354838709679</v>
      </c>
      <c r="E127" s="206">
        <v>379.05</v>
      </c>
      <c r="F127" s="206">
        <v>410</v>
      </c>
      <c r="G127" s="209"/>
      <c r="H127" s="214"/>
      <c r="I127" s="214"/>
      <c r="J127" s="214"/>
      <c r="K127" s="214"/>
      <c r="L127" s="214"/>
      <c r="N127" s="214"/>
      <c r="O127" s="214"/>
      <c r="P127" s="214"/>
      <c r="Q127" s="214"/>
      <c r="R127" s="214"/>
    </row>
    <row r="128" spans="1:18">
      <c r="A128" s="210">
        <v>42522</v>
      </c>
      <c r="B128" s="208">
        <v>89.526666666666657</v>
      </c>
      <c r="C128" s="208"/>
      <c r="D128" s="206">
        <v>51.744999999999976</v>
      </c>
      <c r="E128" s="206">
        <v>333</v>
      </c>
      <c r="F128" s="206">
        <v>435</v>
      </c>
      <c r="G128" s="209"/>
      <c r="H128" s="206">
        <f t="shared" ref="H128" si="107">AVERAGE(B126:B128)</f>
        <v>91.003333333333316</v>
      </c>
      <c r="I128" s="206"/>
      <c r="J128" s="206">
        <f t="shared" ref="J128:L128" si="108">AVERAGE(D126:D128)</f>
        <v>55.677849462365593</v>
      </c>
      <c r="K128" s="206">
        <f t="shared" si="108"/>
        <v>377.89166666666665</v>
      </c>
      <c r="L128" s="206">
        <f t="shared" si="108"/>
        <v>410.33333333333331</v>
      </c>
      <c r="N128" s="214"/>
      <c r="O128" s="214"/>
      <c r="P128" s="214"/>
      <c r="Q128" s="214"/>
      <c r="R128" s="214"/>
    </row>
    <row r="129" spans="1:18">
      <c r="A129" s="205">
        <v>42552</v>
      </c>
      <c r="B129" s="208">
        <v>95.735483870967698</v>
      </c>
      <c r="C129" s="208"/>
      <c r="D129" s="206">
        <v>57.093548387096774</v>
      </c>
      <c r="E129" s="206">
        <v>361.35500000000002</v>
      </c>
      <c r="F129" s="206">
        <v>450</v>
      </c>
      <c r="G129" s="209"/>
      <c r="H129" s="214"/>
      <c r="I129" s="214"/>
      <c r="J129" s="214"/>
      <c r="K129" s="214"/>
      <c r="L129" s="214"/>
      <c r="N129" s="214"/>
      <c r="O129" s="214"/>
      <c r="P129" s="214"/>
      <c r="Q129" s="214"/>
      <c r="R129" s="214"/>
    </row>
    <row r="130" spans="1:18">
      <c r="A130" s="210">
        <v>42583</v>
      </c>
      <c r="B130" s="206">
        <v>113.38387096774196</v>
      </c>
      <c r="C130" s="206"/>
      <c r="D130" s="206">
        <v>60.869354838709675</v>
      </c>
      <c r="E130" s="206">
        <v>380.83</v>
      </c>
      <c r="F130" s="206">
        <v>425</v>
      </c>
      <c r="G130" s="209"/>
      <c r="H130" s="214"/>
      <c r="I130" s="214"/>
      <c r="J130" s="214"/>
      <c r="K130" s="214"/>
      <c r="L130" s="214"/>
      <c r="N130" s="214"/>
      <c r="O130" s="214"/>
      <c r="P130" s="214"/>
      <c r="Q130" s="214"/>
      <c r="R130" s="214"/>
    </row>
    <row r="131" spans="1:18">
      <c r="A131" s="210">
        <v>42614</v>
      </c>
      <c r="B131" s="206">
        <v>187.40333333333328</v>
      </c>
      <c r="C131" s="206"/>
      <c r="D131" s="206">
        <v>57.276666666666671</v>
      </c>
      <c r="E131" s="206">
        <v>377.32500000000005</v>
      </c>
      <c r="F131" s="206">
        <v>432</v>
      </c>
      <c r="G131" s="209"/>
      <c r="H131" s="206">
        <f t="shared" ref="H131" si="109">AVERAGE(B129:B131)</f>
        <v>132.17422939068098</v>
      </c>
      <c r="I131" s="206"/>
      <c r="J131" s="206">
        <f t="shared" ref="J131:L131" si="110">AVERAGE(D129:D131)</f>
        <v>58.413189964157709</v>
      </c>
      <c r="K131" s="206">
        <f t="shared" si="110"/>
        <v>373.17</v>
      </c>
      <c r="L131" s="206">
        <f t="shared" si="110"/>
        <v>435.66666666666669</v>
      </c>
      <c r="N131" s="214"/>
      <c r="O131" s="214"/>
      <c r="P131" s="214"/>
      <c r="Q131" s="214"/>
      <c r="R131" s="214"/>
    </row>
    <row r="132" spans="1:18">
      <c r="A132" s="205">
        <v>42644</v>
      </c>
      <c r="B132" s="206">
        <v>231.24193548387089</v>
      </c>
      <c r="C132" s="206"/>
      <c r="D132" s="206">
        <v>58.216129032258053</v>
      </c>
      <c r="E132" s="206">
        <v>393.815</v>
      </c>
      <c r="F132" s="206">
        <v>430</v>
      </c>
      <c r="G132" s="209"/>
      <c r="H132" s="214"/>
      <c r="I132" s="214"/>
      <c r="J132" s="214"/>
      <c r="K132" s="214"/>
      <c r="L132" s="214"/>
      <c r="N132" s="214"/>
      <c r="O132" s="214"/>
      <c r="P132" s="214"/>
      <c r="Q132" s="214"/>
      <c r="R132" s="214"/>
    </row>
    <row r="133" spans="1:18">
      <c r="A133" s="210">
        <v>42675</v>
      </c>
      <c r="B133" s="206">
        <v>299.55</v>
      </c>
      <c r="C133" s="206"/>
      <c r="D133" s="206">
        <v>73.428333333333327</v>
      </c>
      <c r="E133" s="206">
        <v>449.77</v>
      </c>
      <c r="F133" s="206">
        <v>487</v>
      </c>
      <c r="G133" s="209"/>
      <c r="H133" s="214"/>
      <c r="I133" s="214"/>
      <c r="J133" s="214"/>
      <c r="K133" s="214"/>
      <c r="L133" s="214"/>
      <c r="N133" s="214"/>
      <c r="O133" s="214"/>
      <c r="P133" s="214"/>
      <c r="Q133" s="214"/>
      <c r="R133" s="214"/>
    </row>
    <row r="134" spans="1:18">
      <c r="A134" s="205">
        <v>42705</v>
      </c>
      <c r="B134" s="206">
        <v>266.13548387096773</v>
      </c>
      <c r="C134" s="206"/>
      <c r="D134" s="206">
        <v>80.256451612903248</v>
      </c>
      <c r="E134" s="206">
        <v>501.47500000000002</v>
      </c>
      <c r="F134" s="206">
        <v>530</v>
      </c>
      <c r="G134" s="209"/>
      <c r="H134" s="206">
        <f t="shared" ref="H134" si="111">AVERAGE(B132:B134)</f>
        <v>265.64247311827955</v>
      </c>
      <c r="I134" s="206"/>
      <c r="J134" s="206">
        <f t="shared" ref="J134:L134" si="112">AVERAGE(D132:D134)</f>
        <v>70.633637992831538</v>
      </c>
      <c r="K134" s="206">
        <f t="shared" si="112"/>
        <v>448.3533333333333</v>
      </c>
      <c r="L134" s="206">
        <f t="shared" si="112"/>
        <v>482.33333333333331</v>
      </c>
      <c r="N134" s="214"/>
      <c r="O134" s="214"/>
      <c r="P134" s="214"/>
      <c r="Q134" s="214"/>
      <c r="R134" s="214"/>
    </row>
    <row r="135" spans="1:18">
      <c r="A135" s="205">
        <v>42736</v>
      </c>
      <c r="B135" s="206">
        <v>186.36774193548382</v>
      </c>
      <c r="C135" s="206"/>
      <c r="D135" s="206">
        <v>80.893548387096757</v>
      </c>
      <c r="E135" s="206">
        <v>497.14</v>
      </c>
      <c r="F135" s="206">
        <v>535</v>
      </c>
      <c r="G135" s="209"/>
      <c r="H135" s="214"/>
      <c r="I135" s="214"/>
      <c r="J135" s="214"/>
      <c r="K135" s="214"/>
      <c r="L135" s="214"/>
      <c r="N135" s="214"/>
      <c r="O135" s="214"/>
      <c r="P135" s="214"/>
      <c r="Q135" s="214"/>
      <c r="R135" s="214"/>
    </row>
    <row r="136" spans="1:18">
      <c r="A136" s="205">
        <v>42767</v>
      </c>
      <c r="B136" s="206">
        <v>160.79999999999998</v>
      </c>
      <c r="C136" s="206"/>
      <c r="D136" s="206">
        <v>88.410714285714292</v>
      </c>
      <c r="E136" s="206">
        <v>501.41499999999996</v>
      </c>
      <c r="F136" s="206">
        <v>545</v>
      </c>
      <c r="G136" s="209"/>
      <c r="H136" s="214"/>
      <c r="I136" s="214"/>
      <c r="J136" s="214"/>
      <c r="K136" s="214"/>
      <c r="L136" s="214"/>
      <c r="N136" s="214"/>
      <c r="O136" s="214"/>
      <c r="P136" s="214"/>
      <c r="Q136" s="214"/>
      <c r="R136" s="214"/>
    </row>
    <row r="137" spans="1:18">
      <c r="A137" s="205">
        <v>42795</v>
      </c>
      <c r="B137" s="206">
        <v>156.82258064516131</v>
      </c>
      <c r="C137" s="206"/>
      <c r="D137" s="206">
        <v>87.801612903225802</v>
      </c>
      <c r="E137" s="206">
        <v>494.02499999999998</v>
      </c>
      <c r="F137" s="206">
        <v>545</v>
      </c>
      <c r="G137" s="209"/>
      <c r="H137" s="206">
        <f t="shared" ref="H137" si="113">AVERAGE(B135:B137)</f>
        <v>167.99677419354839</v>
      </c>
      <c r="I137" s="206"/>
      <c r="J137" s="206">
        <f t="shared" ref="J137:L137" si="114">AVERAGE(D135:D137)</f>
        <v>85.701958525345617</v>
      </c>
      <c r="K137" s="206">
        <f t="shared" si="114"/>
        <v>497.52666666666664</v>
      </c>
      <c r="L137" s="206">
        <f t="shared" si="114"/>
        <v>541.66666666666663</v>
      </c>
      <c r="M137" s="204" t="s">
        <v>26</v>
      </c>
      <c r="N137" s="206">
        <f t="shared" ref="N137" si="115">AVERAGE(B126:B137)</f>
        <v>164.20420250896055</v>
      </c>
      <c r="O137" s="214"/>
      <c r="P137" s="206">
        <f t="shared" ref="P137" si="116">AVERAGE(D126:D137)</f>
        <v>67.606658986175105</v>
      </c>
      <c r="Q137" s="206">
        <f t="shared" ref="Q137:R137" si="117">AVERAGE(E126:E137)</f>
        <v>424.23541666666659</v>
      </c>
      <c r="R137" s="206">
        <f t="shared" si="117"/>
        <v>467.5</v>
      </c>
    </row>
    <row r="138" spans="1:18">
      <c r="A138" s="205">
        <v>42826</v>
      </c>
      <c r="B138" s="206">
        <v>261.02333333333326</v>
      </c>
      <c r="C138" s="206"/>
      <c r="D138" s="206">
        <v>71.02000000000001</v>
      </c>
      <c r="E138" s="206">
        <v>428.40999999999997</v>
      </c>
      <c r="F138" s="206">
        <v>535</v>
      </c>
      <c r="G138" s="209"/>
      <c r="H138" s="214"/>
      <c r="I138" s="214"/>
      <c r="J138" s="214"/>
      <c r="K138" s="214"/>
      <c r="L138" s="214"/>
      <c r="N138" s="214"/>
      <c r="O138" s="214"/>
      <c r="P138" s="214"/>
      <c r="Q138" s="214"/>
      <c r="R138" s="214"/>
    </row>
    <row r="139" spans="1:18">
      <c r="A139" s="205">
        <v>42856</v>
      </c>
      <c r="B139" s="206">
        <v>176.59310344827583</v>
      </c>
      <c r="C139" s="206"/>
      <c r="D139" s="206">
        <v>61.496551724137937</v>
      </c>
      <c r="E139" s="206">
        <v>426.3</v>
      </c>
      <c r="F139" s="206">
        <v>510</v>
      </c>
      <c r="G139" s="209"/>
      <c r="H139" s="214"/>
      <c r="I139" s="214"/>
      <c r="J139" s="214"/>
      <c r="K139" s="214"/>
      <c r="L139" s="214"/>
      <c r="N139" s="214"/>
      <c r="O139" s="214"/>
      <c r="P139" s="214"/>
      <c r="Q139" s="214"/>
      <c r="R139" s="214"/>
    </row>
    <row r="140" spans="1:18">
      <c r="A140" s="205">
        <v>42887</v>
      </c>
      <c r="B140" s="206">
        <v>146.64333333333337</v>
      </c>
      <c r="C140" s="206"/>
      <c r="D140" s="206">
        <v>56.58333333333335</v>
      </c>
      <c r="E140" s="206">
        <v>444.29500000000002</v>
      </c>
      <c r="F140" s="206">
        <v>510</v>
      </c>
      <c r="H140" s="206">
        <f t="shared" ref="H140" si="118">AVERAGE(B138:B140)</f>
        <v>194.75325670498083</v>
      </c>
      <c r="I140" s="206"/>
      <c r="J140" s="206">
        <f t="shared" ref="J140:L140" si="119">AVERAGE(D138:D140)</f>
        <v>63.033295019157094</v>
      </c>
      <c r="K140" s="206">
        <f t="shared" si="119"/>
        <v>433.00166666666672</v>
      </c>
      <c r="L140" s="206">
        <f t="shared" si="119"/>
        <v>518.33333333333337</v>
      </c>
      <c r="N140" s="214"/>
      <c r="O140" s="214"/>
      <c r="P140" s="214"/>
      <c r="Q140" s="214"/>
      <c r="R140" s="214"/>
    </row>
    <row r="141" spans="1:18">
      <c r="A141" s="205">
        <v>42917</v>
      </c>
      <c r="B141" s="206">
        <v>165.87096774193543</v>
      </c>
      <c r="C141" s="206"/>
      <c r="D141" s="206">
        <v>66.695161290322574</v>
      </c>
      <c r="E141" s="206">
        <v>493.07500000000005</v>
      </c>
      <c r="F141" s="206">
        <v>530</v>
      </c>
      <c r="H141" s="214"/>
      <c r="I141" s="214"/>
      <c r="J141" s="214"/>
      <c r="K141" s="214"/>
      <c r="L141" s="214"/>
      <c r="N141" s="214"/>
      <c r="O141" s="214"/>
      <c r="P141" s="214"/>
      <c r="Q141" s="214"/>
      <c r="R141" s="214"/>
    </row>
    <row r="142" spans="1:18">
      <c r="A142" s="205">
        <v>42948</v>
      </c>
      <c r="B142" s="206">
        <v>196.50419354838706</v>
      </c>
      <c r="C142" s="206"/>
      <c r="D142" s="206">
        <v>75.616129032258073</v>
      </c>
      <c r="E142" s="206">
        <v>543.17499999999995</v>
      </c>
      <c r="F142" s="206">
        <v>550</v>
      </c>
      <c r="H142" s="214"/>
      <c r="I142" s="214"/>
      <c r="J142" s="214"/>
      <c r="K142" s="214"/>
      <c r="L142" s="214"/>
      <c r="N142" s="214"/>
      <c r="O142" s="214"/>
      <c r="P142" s="214"/>
      <c r="Q142" s="214"/>
      <c r="R142" s="214"/>
    </row>
    <row r="143" spans="1:18">
      <c r="A143" s="205">
        <v>42979</v>
      </c>
      <c r="B143" s="206">
        <v>204.21500000000003</v>
      </c>
      <c r="C143" s="206"/>
      <c r="D143" s="206">
        <v>70.830000000000013</v>
      </c>
      <c r="E143" s="206">
        <v>575</v>
      </c>
      <c r="F143" s="206">
        <v>610</v>
      </c>
      <c r="H143" s="206">
        <f t="shared" ref="H143" si="120">AVERAGE(B141:B143)</f>
        <v>188.86338709677418</v>
      </c>
      <c r="I143" s="206"/>
      <c r="J143" s="206">
        <f t="shared" ref="J143:L143" si="121">AVERAGE(D141:D143)</f>
        <v>71.047096774193548</v>
      </c>
      <c r="K143" s="206">
        <f t="shared" si="121"/>
        <v>537.08333333333337</v>
      </c>
      <c r="L143" s="206">
        <f t="shared" si="121"/>
        <v>563.33333333333337</v>
      </c>
      <c r="N143" s="214"/>
      <c r="O143" s="214"/>
      <c r="P143" s="214"/>
      <c r="Q143" s="214"/>
      <c r="R143" s="214"/>
    </row>
    <row r="144" spans="1:18">
      <c r="A144" s="205">
        <v>43009</v>
      </c>
      <c r="B144" s="206">
        <v>182.51354838709682</v>
      </c>
      <c r="C144" s="206"/>
      <c r="D144" s="206">
        <v>60.464516129032255</v>
      </c>
      <c r="E144" s="206">
        <v>550.72580645161293</v>
      </c>
      <c r="F144" s="206">
        <v>615</v>
      </c>
      <c r="H144" s="214"/>
      <c r="I144" s="214"/>
      <c r="J144" s="214"/>
      <c r="K144" s="214"/>
      <c r="L144" s="214"/>
      <c r="N144" s="214"/>
      <c r="O144" s="214"/>
      <c r="P144" s="214"/>
      <c r="Q144" s="214"/>
      <c r="R144" s="214"/>
    </row>
    <row r="145" spans="1:18">
      <c r="A145" s="205">
        <v>43040</v>
      </c>
      <c r="B145" s="206">
        <v>187.82666666666671</v>
      </c>
      <c r="C145" s="206"/>
      <c r="D145" s="206">
        <v>63.763333333333314</v>
      </c>
      <c r="E145" s="206">
        <v>545.4</v>
      </c>
      <c r="F145" s="206">
        <v>595</v>
      </c>
      <c r="H145" s="214"/>
      <c r="I145" s="214"/>
      <c r="J145" s="214"/>
      <c r="K145" s="214"/>
      <c r="L145" s="214"/>
      <c r="N145" s="214"/>
      <c r="O145" s="214"/>
      <c r="P145" s="214"/>
      <c r="Q145" s="214"/>
      <c r="R145" s="214"/>
    </row>
    <row r="146" spans="1:18">
      <c r="A146" s="205">
        <v>43070</v>
      </c>
      <c r="B146" s="206">
        <v>238.97964285714286</v>
      </c>
      <c r="C146" s="206"/>
      <c r="D146" s="206">
        <v>71.616129032258073</v>
      </c>
      <c r="E146" s="206">
        <v>563.83870967741939</v>
      </c>
      <c r="F146" s="206">
        <v>605</v>
      </c>
      <c r="H146" s="206">
        <f t="shared" ref="H146" si="122">AVERAGE(B144:B146)</f>
        <v>203.10661930363548</v>
      </c>
      <c r="I146" s="206"/>
      <c r="J146" s="206">
        <f t="shared" ref="J146:L146" si="123">AVERAGE(D144:D146)</f>
        <v>65.281326164874542</v>
      </c>
      <c r="K146" s="206">
        <f t="shared" si="123"/>
        <v>553.32150537634413</v>
      </c>
      <c r="L146" s="206">
        <f t="shared" si="123"/>
        <v>605</v>
      </c>
      <c r="N146" s="214"/>
      <c r="O146" s="214"/>
      <c r="P146" s="214"/>
      <c r="Q146" s="214"/>
      <c r="R146" s="214"/>
    </row>
    <row r="147" spans="1:18">
      <c r="A147" s="205">
        <v>43101</v>
      </c>
      <c r="B147" s="206">
        <v>240.99096774193555</v>
      </c>
      <c r="C147" s="206"/>
      <c r="D147" s="206">
        <v>75.758064516129011</v>
      </c>
      <c r="E147" s="206">
        <v>572.25806451612902</v>
      </c>
      <c r="F147" s="206">
        <v>610</v>
      </c>
      <c r="H147" s="214"/>
      <c r="I147" s="214"/>
      <c r="J147" s="214"/>
      <c r="K147" s="214"/>
      <c r="L147" s="214"/>
      <c r="N147" s="214"/>
      <c r="O147" s="214"/>
      <c r="P147" s="214"/>
      <c r="Q147" s="214"/>
      <c r="R147" s="214"/>
    </row>
    <row r="148" spans="1:18">
      <c r="A148" s="205">
        <v>43132</v>
      </c>
      <c r="B148" s="206">
        <v>224.56571428571425</v>
      </c>
      <c r="C148" s="206"/>
      <c r="D148" s="206">
        <v>77.062499999999986</v>
      </c>
      <c r="E148" s="206">
        <v>585.39285714285711</v>
      </c>
      <c r="F148" s="206">
        <v>610</v>
      </c>
      <c r="H148" s="214"/>
      <c r="I148" s="214"/>
      <c r="J148" s="214"/>
      <c r="K148" s="214"/>
      <c r="L148" s="214"/>
      <c r="N148" s="214"/>
      <c r="O148" s="214"/>
      <c r="P148" s="214"/>
      <c r="Q148" s="214"/>
      <c r="R148" s="214"/>
    </row>
    <row r="149" spans="1:18">
      <c r="A149" s="205">
        <v>43160</v>
      </c>
      <c r="B149" s="206">
        <v>216.89346153846157</v>
      </c>
      <c r="C149" s="206"/>
      <c r="D149" s="206">
        <v>69.475806451612897</v>
      </c>
      <c r="E149" s="206">
        <v>592.29032258064512</v>
      </c>
      <c r="F149" s="206">
        <v>650</v>
      </c>
      <c r="H149" s="206">
        <f t="shared" ref="H149" si="124">AVERAGE(B147:B149)</f>
        <v>227.48338118870379</v>
      </c>
      <c r="I149" s="206"/>
      <c r="J149" s="206">
        <f t="shared" ref="J149:L149" si="125">AVERAGE(D147:D149)</f>
        <v>74.098790322580626</v>
      </c>
      <c r="K149" s="206">
        <f t="shared" si="125"/>
        <v>583.31374807987709</v>
      </c>
      <c r="L149" s="206">
        <f t="shared" si="125"/>
        <v>623.33333333333337</v>
      </c>
      <c r="M149" s="204" t="s">
        <v>27</v>
      </c>
      <c r="N149" s="206">
        <f t="shared" ref="N149" si="126">AVERAGE(B138:B149)</f>
        <v>203.55166107352355</v>
      </c>
      <c r="O149" s="214"/>
      <c r="P149" s="206">
        <f t="shared" ref="P149" si="127">AVERAGE(D138:D149)</f>
        <v>68.365127070201453</v>
      </c>
      <c r="Q149" s="206">
        <f t="shared" ref="Q149:R149" si="128">AVERAGE(E138:E149)</f>
        <v>526.68006336405517</v>
      </c>
      <c r="R149" s="206">
        <f t="shared" si="128"/>
        <v>577.5</v>
      </c>
    </row>
    <row r="150" spans="1:18">
      <c r="A150" s="205">
        <v>43191</v>
      </c>
      <c r="B150" s="206">
        <v>187.774</v>
      </c>
      <c r="C150" s="206"/>
      <c r="D150" s="206">
        <v>65.105000000000004</v>
      </c>
      <c r="E150" s="206">
        <v>579.16666666666663</v>
      </c>
      <c r="F150" s="206">
        <v>645</v>
      </c>
      <c r="H150" s="214"/>
      <c r="I150" s="214"/>
      <c r="J150" s="214"/>
      <c r="K150" s="214"/>
      <c r="L150" s="214"/>
      <c r="N150" s="214"/>
      <c r="O150" s="214"/>
      <c r="P150" s="214"/>
      <c r="Q150" s="214"/>
      <c r="R150" s="214"/>
    </row>
    <row r="151" spans="1:18">
      <c r="A151" s="205">
        <v>43221</v>
      </c>
      <c r="B151" s="206">
        <v>184.36290322580646</v>
      </c>
      <c r="C151" s="206"/>
      <c r="D151" s="206">
        <v>65.633870967741927</v>
      </c>
      <c r="E151" s="206">
        <v>588.32258064516134</v>
      </c>
      <c r="F151" s="206">
        <v>642</v>
      </c>
      <c r="H151" s="214"/>
      <c r="I151" s="214"/>
      <c r="J151" s="214"/>
      <c r="K151" s="214"/>
      <c r="L151" s="214"/>
      <c r="N151" s="214"/>
      <c r="O151" s="214"/>
      <c r="P151" s="214"/>
      <c r="Q151" s="214"/>
      <c r="R151" s="214"/>
    </row>
    <row r="152" spans="1:18">
      <c r="A152" s="205">
        <v>43252</v>
      </c>
      <c r="B152" s="206">
        <v>198.62</v>
      </c>
      <c r="C152" s="206"/>
      <c r="D152" s="206">
        <v>64.750000000000014</v>
      </c>
      <c r="E152" s="206">
        <v>592.56666666666672</v>
      </c>
      <c r="F152" s="206">
        <v>640</v>
      </c>
      <c r="H152" s="206">
        <f t="shared" ref="H152" si="129">AVERAGE(B150:B152)</f>
        <v>190.25230107526883</v>
      </c>
      <c r="I152" s="206"/>
      <c r="J152" s="206">
        <f t="shared" ref="J152:L152" si="130">AVERAGE(D150:D152)</f>
        <v>65.16295698924732</v>
      </c>
      <c r="K152" s="206">
        <f t="shared" si="130"/>
        <v>586.68530465949823</v>
      </c>
      <c r="L152" s="206">
        <f t="shared" si="130"/>
        <v>642.33333333333337</v>
      </c>
      <c r="N152" s="214"/>
      <c r="O152" s="214"/>
      <c r="P152" s="214"/>
      <c r="Q152" s="214"/>
      <c r="R152" s="214"/>
    </row>
    <row r="153" spans="1:18">
      <c r="A153" s="205">
        <v>43282</v>
      </c>
      <c r="B153" s="206">
        <v>184.83064516129033</v>
      </c>
      <c r="C153" s="206"/>
      <c r="D153" s="206">
        <v>64.395161290322591</v>
      </c>
      <c r="E153" s="206">
        <v>579.24193548387098</v>
      </c>
      <c r="F153" s="206">
        <v>635</v>
      </c>
      <c r="H153" s="214"/>
      <c r="I153" s="214"/>
      <c r="J153" s="214"/>
      <c r="K153" s="214"/>
      <c r="L153" s="214"/>
      <c r="N153" s="214"/>
      <c r="O153" s="214"/>
      <c r="P153" s="214"/>
      <c r="Q153" s="214"/>
      <c r="R153" s="214"/>
    </row>
    <row r="154" spans="1:18">
      <c r="A154" s="205">
        <v>43313</v>
      </c>
      <c r="B154" s="206">
        <v>182.25</v>
      </c>
      <c r="C154" s="206"/>
      <c r="D154" s="206">
        <v>67.158064516129016</v>
      </c>
      <c r="E154" s="206">
        <v>573.9677419354839</v>
      </c>
      <c r="F154" s="206">
        <v>635</v>
      </c>
      <c r="H154" s="214"/>
      <c r="I154" s="214"/>
      <c r="J154" s="214"/>
      <c r="K154" s="214"/>
      <c r="L154" s="214"/>
      <c r="N154" s="214"/>
      <c r="O154" s="214"/>
      <c r="P154" s="214"/>
      <c r="Q154" s="214"/>
      <c r="R154" s="214"/>
    </row>
    <row r="155" spans="1:18">
      <c r="A155" s="205">
        <v>43344</v>
      </c>
      <c r="B155" s="206">
        <v>198.63333333333333</v>
      </c>
      <c r="C155" s="206"/>
      <c r="D155" s="206">
        <v>68.626666666666694</v>
      </c>
      <c r="E155" s="206">
        <v>570.6</v>
      </c>
      <c r="F155" s="206">
        <v>630</v>
      </c>
      <c r="H155" s="206">
        <f t="shared" ref="H155" si="131">AVERAGE(B153:B155)</f>
        <v>188.57132616487456</v>
      </c>
      <c r="I155" s="206"/>
      <c r="J155" s="206">
        <f t="shared" ref="J155:L155" si="132">AVERAGE(D153:D155)</f>
        <v>66.726630824372776</v>
      </c>
      <c r="K155" s="206">
        <f t="shared" si="132"/>
        <v>574.60322580645163</v>
      </c>
      <c r="L155" s="206">
        <f t="shared" si="132"/>
        <v>633.33333333333337</v>
      </c>
      <c r="N155" s="214"/>
      <c r="O155" s="214"/>
      <c r="P155" s="214"/>
      <c r="Q155" s="214"/>
      <c r="R155" s="214"/>
    </row>
    <row r="156" spans="1:18">
      <c r="A156" s="205">
        <v>43374</v>
      </c>
      <c r="B156" s="206">
        <v>217.41129032258064</v>
      </c>
      <c r="C156" s="206"/>
      <c r="D156" s="206">
        <v>72.816129032258061</v>
      </c>
      <c r="E156" s="206">
        <v>550.41935483870964</v>
      </c>
      <c r="F156" s="206">
        <v>615</v>
      </c>
      <c r="H156" s="214"/>
      <c r="I156" s="214"/>
      <c r="J156" s="214"/>
      <c r="K156" s="214"/>
      <c r="L156" s="214"/>
      <c r="N156" s="214"/>
      <c r="O156" s="214"/>
      <c r="P156" s="214"/>
      <c r="Q156" s="214"/>
      <c r="R156" s="214"/>
    </row>
    <row r="157" spans="1:18">
      <c r="A157" s="205">
        <v>43405</v>
      </c>
      <c r="B157" s="206">
        <v>220.57692307692307</v>
      </c>
      <c r="C157" s="206"/>
      <c r="D157" s="206">
        <v>72.748333333333363</v>
      </c>
      <c r="E157" s="206">
        <v>507.23333333333335</v>
      </c>
      <c r="F157" s="206">
        <v>605</v>
      </c>
      <c r="H157" s="214"/>
      <c r="I157" s="214"/>
      <c r="J157" s="214"/>
      <c r="K157" s="214"/>
      <c r="L157" s="214"/>
      <c r="N157" s="214"/>
      <c r="O157" s="214"/>
      <c r="P157" s="214"/>
      <c r="Q157" s="214"/>
      <c r="R157" s="214"/>
    </row>
    <row r="158" spans="1:18">
      <c r="A158" s="211">
        <v>43435</v>
      </c>
      <c r="B158" s="206">
        <v>226.37903225806451</v>
      </c>
      <c r="C158" s="206"/>
      <c r="D158" s="206">
        <v>69.442903225806432</v>
      </c>
      <c r="E158" s="206">
        <v>480.25806451612902</v>
      </c>
      <c r="F158" s="206">
        <v>585</v>
      </c>
      <c r="H158" s="206">
        <f t="shared" ref="H158" si="133">AVERAGE(B156:B158)</f>
        <v>221.45574855252275</v>
      </c>
      <c r="I158" s="206"/>
      <c r="J158" s="206">
        <f t="shared" ref="J158:L158" si="134">AVERAGE(D156:D158)</f>
        <v>71.669121863799276</v>
      </c>
      <c r="K158" s="206">
        <f t="shared" si="134"/>
        <v>512.63691756272397</v>
      </c>
      <c r="L158" s="206">
        <f t="shared" si="134"/>
        <v>601.66666666666663</v>
      </c>
      <c r="N158" s="214"/>
      <c r="O158" s="214"/>
      <c r="P158" s="214"/>
      <c r="Q158" s="214"/>
      <c r="R158" s="214"/>
    </row>
    <row r="159" spans="1:18">
      <c r="A159" s="205">
        <v>43466</v>
      </c>
      <c r="B159" s="206">
        <v>199.25806451612902</v>
      </c>
      <c r="C159" s="206">
        <v>240.25</v>
      </c>
      <c r="D159" s="206">
        <v>75.462903225806443</v>
      </c>
      <c r="E159" s="206">
        <v>485.36666666666667</v>
      </c>
      <c r="F159" s="206">
        <v>570</v>
      </c>
      <c r="H159" s="214"/>
      <c r="I159" s="214"/>
      <c r="J159" s="214"/>
      <c r="K159" s="214"/>
      <c r="L159" s="214"/>
      <c r="N159" s="214"/>
      <c r="O159" s="214"/>
      <c r="P159" s="214"/>
      <c r="Q159" s="214"/>
      <c r="R159" s="214"/>
    </row>
    <row r="160" spans="1:18">
      <c r="A160" s="205">
        <v>43497</v>
      </c>
      <c r="B160" s="206">
        <v>206.16964285714286</v>
      </c>
      <c r="C160" s="206">
        <v>240.25</v>
      </c>
      <c r="D160" s="206">
        <v>87.104285714285695</v>
      </c>
      <c r="E160" s="206">
        <v>507.92857142857144</v>
      </c>
      <c r="F160" s="206">
        <v>570</v>
      </c>
      <c r="H160" s="214"/>
      <c r="I160" s="214"/>
      <c r="J160" s="214"/>
      <c r="K160" s="214"/>
      <c r="L160" s="214"/>
      <c r="N160" s="214"/>
      <c r="O160" s="214"/>
      <c r="P160" s="214"/>
      <c r="Q160" s="214"/>
      <c r="R160" s="214"/>
    </row>
    <row r="161" spans="1:18">
      <c r="A161" s="211">
        <v>43525</v>
      </c>
      <c r="B161" s="206">
        <v>211.9758064516129</v>
      </c>
      <c r="C161" s="206">
        <v>240.25</v>
      </c>
      <c r="D161" s="206">
        <v>85.832258064516125</v>
      </c>
      <c r="E161" s="206">
        <v>531.06451612903231</v>
      </c>
      <c r="F161" s="206">
        <v>545</v>
      </c>
      <c r="H161" s="206">
        <f t="shared" ref="H161:I161" si="135">AVERAGE(B159:B161)</f>
        <v>205.8011712749616</v>
      </c>
      <c r="I161" s="206">
        <f t="shared" si="135"/>
        <v>240.25</v>
      </c>
      <c r="J161" s="206">
        <f t="shared" ref="J161:L161" si="136">AVERAGE(D159:D161)</f>
        <v>82.799815668202754</v>
      </c>
      <c r="K161" s="206">
        <f t="shared" si="136"/>
        <v>508.11991807475687</v>
      </c>
      <c r="L161" s="206">
        <f t="shared" si="136"/>
        <v>561.66666666666663</v>
      </c>
      <c r="M161" s="204" t="s">
        <v>78</v>
      </c>
      <c r="N161" s="206">
        <f t="shared" ref="N161:O161" si="137">AVERAGE(B150:B161)</f>
        <v>201.52013676690692</v>
      </c>
      <c r="O161" s="206">
        <f t="shared" si="137"/>
        <v>240.25</v>
      </c>
      <c r="P161" s="206">
        <f t="shared" ref="P161" si="138">AVERAGE(D150:D161)</f>
        <v>71.589631336405532</v>
      </c>
      <c r="Q161" s="206">
        <f t="shared" ref="Q161:R161" si="139">AVERAGE(E150:E161)</f>
        <v>545.51134152585769</v>
      </c>
      <c r="R161" s="206">
        <f t="shared" si="139"/>
        <v>609.75</v>
      </c>
    </row>
    <row r="162" spans="1:18">
      <c r="A162" s="205">
        <v>43556</v>
      </c>
      <c r="B162" s="206">
        <v>204.3</v>
      </c>
      <c r="C162" s="206">
        <v>243.3857142857143</v>
      </c>
      <c r="D162" s="206">
        <v>93.3066666666667</v>
      </c>
      <c r="E162" s="206">
        <v>528.56666666666672</v>
      </c>
      <c r="F162" s="206">
        <v>560</v>
      </c>
      <c r="H162" s="214"/>
      <c r="I162" s="214"/>
      <c r="J162" s="214"/>
      <c r="K162" s="214"/>
      <c r="L162" s="214"/>
      <c r="N162" s="214"/>
      <c r="O162" s="214"/>
      <c r="P162" s="214"/>
      <c r="Q162" s="214"/>
      <c r="R162" s="214"/>
    </row>
    <row r="163" spans="1:18">
      <c r="A163" s="205">
        <v>43586</v>
      </c>
      <c r="B163" s="206">
        <v>208.00806451612902</v>
      </c>
      <c r="C163" s="206">
        <v>247.23809523809524</v>
      </c>
      <c r="D163" s="206">
        <v>98.682258064516134</v>
      </c>
      <c r="E163" s="206">
        <v>517.87096774193549</v>
      </c>
      <c r="F163" s="206">
        <v>560</v>
      </c>
      <c r="H163" s="214"/>
      <c r="I163" s="214"/>
      <c r="J163" s="214"/>
      <c r="K163" s="214"/>
      <c r="L163" s="214"/>
      <c r="N163" s="214"/>
      <c r="O163" s="214"/>
      <c r="P163" s="214"/>
      <c r="Q163" s="214"/>
      <c r="R163" s="214"/>
    </row>
    <row r="164" spans="1:18">
      <c r="A164" s="211">
        <v>43617</v>
      </c>
      <c r="B164" s="206">
        <v>197.625</v>
      </c>
      <c r="C164" s="206">
        <v>247.07</v>
      </c>
      <c r="D164" s="206">
        <v>108.68000000000004</v>
      </c>
      <c r="E164" s="206">
        <v>493.7</v>
      </c>
      <c r="F164" s="206">
        <v>565</v>
      </c>
      <c r="H164" s="206">
        <f t="shared" ref="H164:I164" si="140">AVERAGE(B162:B164)</f>
        <v>203.31102150537632</v>
      </c>
      <c r="I164" s="206">
        <f t="shared" si="140"/>
        <v>245.89793650793649</v>
      </c>
      <c r="J164" s="206">
        <f t="shared" ref="J164:L164" si="141">AVERAGE(D162:D164)</f>
        <v>100.22297491039429</v>
      </c>
      <c r="K164" s="206">
        <f t="shared" si="141"/>
        <v>513.37921146953408</v>
      </c>
      <c r="L164" s="206">
        <f t="shared" si="141"/>
        <v>561.66666666666663</v>
      </c>
      <c r="N164" s="214"/>
      <c r="O164" s="214"/>
      <c r="P164" s="214"/>
      <c r="Q164" s="214"/>
      <c r="R164" s="214"/>
    </row>
    <row r="165" spans="1:18">
      <c r="A165" s="205">
        <v>43647</v>
      </c>
      <c r="B165" s="206">
        <v>181.03225806451613</v>
      </c>
      <c r="C165" s="206">
        <v>247.06999999999994</v>
      </c>
      <c r="D165" s="206">
        <v>119.75161290322579</v>
      </c>
      <c r="E165" s="206">
        <v>506.67741935483872</v>
      </c>
      <c r="F165" s="206">
        <v>530</v>
      </c>
      <c r="H165" s="214"/>
      <c r="I165" s="214"/>
      <c r="J165" s="214"/>
      <c r="K165" s="214"/>
      <c r="L165" s="214"/>
      <c r="N165" s="214"/>
      <c r="O165" s="214"/>
      <c r="P165" s="214"/>
      <c r="Q165" s="214"/>
      <c r="R165" s="214"/>
    </row>
    <row r="166" spans="1:18">
      <c r="A166" s="205">
        <v>43678</v>
      </c>
      <c r="B166" s="206">
        <v>156.60483870967741</v>
      </c>
      <c r="C166" s="206">
        <v>231.81</v>
      </c>
      <c r="D166" s="206">
        <v>91.42258064516129</v>
      </c>
      <c r="E166" s="206">
        <v>482.29032258064518</v>
      </c>
      <c r="F166" s="206">
        <v>520</v>
      </c>
      <c r="H166" s="214"/>
      <c r="I166" s="214"/>
      <c r="J166" s="214"/>
      <c r="K166" s="214"/>
      <c r="L166" s="214"/>
      <c r="N166" s="214"/>
      <c r="O166" s="214"/>
      <c r="P166" s="214"/>
      <c r="Q166" s="214"/>
      <c r="R166" s="214"/>
    </row>
    <row r="167" spans="1:18">
      <c r="A167" s="205">
        <v>43709</v>
      </c>
      <c r="B167" s="206">
        <v>145.05833333333334</v>
      </c>
      <c r="C167" s="206">
        <v>225.27000000000004</v>
      </c>
      <c r="D167" s="206">
        <v>92.161666666666662</v>
      </c>
      <c r="E167" s="206">
        <v>459.36666666666667</v>
      </c>
      <c r="F167" s="206">
        <v>490</v>
      </c>
      <c r="H167" s="206">
        <f t="shared" ref="H167:I167" si="142">AVERAGE(B165:B167)</f>
        <v>160.89847670250896</v>
      </c>
      <c r="I167" s="206">
        <f t="shared" si="142"/>
        <v>234.71666666666667</v>
      </c>
      <c r="J167" s="206">
        <f t="shared" ref="J167:L167" si="143">AVERAGE(D165:D167)</f>
        <v>101.11195340501791</v>
      </c>
      <c r="K167" s="206">
        <f t="shared" si="143"/>
        <v>482.77813620071692</v>
      </c>
      <c r="L167" s="206">
        <f t="shared" si="143"/>
        <v>513.33333333333337</v>
      </c>
      <c r="N167" s="214"/>
      <c r="O167" s="214"/>
      <c r="P167" s="214"/>
      <c r="Q167" s="214"/>
      <c r="R167" s="214"/>
    </row>
    <row r="168" spans="1:18">
      <c r="A168" s="205">
        <v>43739</v>
      </c>
      <c r="B168" s="206">
        <v>149.03409090909091</v>
      </c>
      <c r="C168" s="206">
        <v>210.40636363636369</v>
      </c>
      <c r="D168" s="206">
        <v>89.310869565217416</v>
      </c>
      <c r="E168" s="206">
        <v>439.04545454545456</v>
      </c>
      <c r="F168" s="206">
        <v>460</v>
      </c>
      <c r="H168" s="214"/>
      <c r="I168" s="214"/>
      <c r="J168" s="214"/>
      <c r="K168" s="214"/>
      <c r="L168" s="214"/>
      <c r="N168" s="214"/>
      <c r="O168" s="214"/>
      <c r="P168" s="214"/>
      <c r="Q168" s="214"/>
      <c r="R168" s="214"/>
    </row>
    <row r="169" spans="1:18">
      <c r="A169" s="205">
        <v>43770</v>
      </c>
      <c r="B169" s="206">
        <v>134.0595238095238</v>
      </c>
      <c r="C169" s="206">
        <v>196.32238095238088</v>
      </c>
      <c r="D169" s="206">
        <v>84.583333333333329</v>
      </c>
      <c r="E169" s="206">
        <v>444</v>
      </c>
      <c r="F169" s="206">
        <v>450</v>
      </c>
      <c r="H169" s="214"/>
      <c r="I169" s="214"/>
      <c r="J169" s="214"/>
      <c r="K169" s="214"/>
      <c r="L169" s="214"/>
      <c r="N169" s="214"/>
      <c r="O169" s="214"/>
      <c r="P169" s="214"/>
      <c r="Q169" s="214"/>
      <c r="R169" s="214"/>
    </row>
    <row r="170" spans="1:18">
      <c r="A170" s="205">
        <v>43800</v>
      </c>
      <c r="B170" s="206">
        <v>136.3452380952381</v>
      </c>
      <c r="C170" s="206">
        <v>192.90238095238087</v>
      </c>
      <c r="D170" s="206">
        <v>91.449999999999989</v>
      </c>
      <c r="E170" s="206">
        <v>470.38095238095241</v>
      </c>
      <c r="F170" s="206">
        <v>480</v>
      </c>
      <c r="H170" s="206">
        <f t="shared" ref="H170:I170" si="144">AVERAGE(B168:B170)</f>
        <v>139.81295093795094</v>
      </c>
      <c r="I170" s="206">
        <f t="shared" si="144"/>
        <v>199.87704184704182</v>
      </c>
      <c r="J170" s="206">
        <f t="shared" ref="J170:L170" si="145">AVERAGE(D168:D170)</f>
        <v>88.448067632850254</v>
      </c>
      <c r="K170" s="206">
        <f t="shared" si="145"/>
        <v>451.1421356421356</v>
      </c>
      <c r="L170" s="206">
        <f t="shared" si="145"/>
        <v>463.33333333333331</v>
      </c>
      <c r="N170" s="214"/>
      <c r="O170" s="214"/>
      <c r="P170" s="214"/>
      <c r="Q170" s="214"/>
      <c r="R170" s="214"/>
    </row>
    <row r="171" spans="1:18">
      <c r="A171" s="205">
        <v>43831</v>
      </c>
      <c r="B171" s="206">
        <v>150.35227272727272</v>
      </c>
      <c r="C171" s="206">
        <v>199.30999999999997</v>
      </c>
      <c r="D171" s="206">
        <v>94.372727272727261</v>
      </c>
      <c r="E171" s="206">
        <v>495.18181818181819</v>
      </c>
      <c r="F171" s="206">
        <v>495</v>
      </c>
      <c r="H171" s="214"/>
      <c r="I171" s="214"/>
      <c r="J171" s="214"/>
      <c r="K171" s="214"/>
      <c r="L171" s="214"/>
      <c r="N171" s="214"/>
      <c r="O171" s="214"/>
      <c r="P171" s="214"/>
      <c r="Q171" s="214"/>
      <c r="R171" s="214"/>
    </row>
    <row r="172" spans="1:18">
      <c r="A172" s="205">
        <v>43862</v>
      </c>
      <c r="B172" s="206">
        <v>155.83750000000001</v>
      </c>
      <c r="C172" s="206">
        <v>199.90999999999994</v>
      </c>
      <c r="D172" s="206">
        <v>86.3125</v>
      </c>
      <c r="E172" s="206">
        <v>462.2</v>
      </c>
      <c r="F172" s="206">
        <v>510</v>
      </c>
      <c r="H172" s="214"/>
      <c r="I172" s="214"/>
      <c r="J172" s="214"/>
      <c r="K172" s="214"/>
      <c r="L172" s="214"/>
      <c r="N172" s="214"/>
      <c r="O172" s="214"/>
      <c r="P172" s="214"/>
      <c r="Q172" s="214"/>
      <c r="R172" s="214"/>
    </row>
    <row r="173" spans="1:18">
      <c r="A173" s="205">
        <v>43891</v>
      </c>
      <c r="B173" s="206">
        <v>158.94318181818181</v>
      </c>
      <c r="C173" s="206">
        <v>199.90999999999994</v>
      </c>
      <c r="D173" s="206">
        <v>87.86363636363636</v>
      </c>
      <c r="E173" s="206">
        <v>440.45454545454544</v>
      </c>
      <c r="F173" s="206">
        <v>465</v>
      </c>
      <c r="H173" s="206">
        <f t="shared" ref="H173:I173" si="146">AVERAGE(B171:B173)</f>
        <v>155.04431818181817</v>
      </c>
      <c r="I173" s="206">
        <f t="shared" si="146"/>
        <v>199.70999999999995</v>
      </c>
      <c r="J173" s="206">
        <f t="shared" ref="J173:L173" si="147">AVERAGE(D171:D173)</f>
        <v>89.516287878787878</v>
      </c>
      <c r="K173" s="206">
        <f t="shared" si="147"/>
        <v>465.94545454545454</v>
      </c>
      <c r="L173" s="206">
        <f t="shared" si="147"/>
        <v>490</v>
      </c>
      <c r="M173" s="204" t="s">
        <v>86</v>
      </c>
      <c r="N173" s="206">
        <f t="shared" ref="N173:O173" si="148">AVERAGE(B162:B173)</f>
        <v>164.76669183191362</v>
      </c>
      <c r="O173" s="206">
        <f t="shared" si="148"/>
        <v>220.05041125541121</v>
      </c>
      <c r="P173" s="206">
        <f t="shared" ref="P173" si="149">AVERAGE(D162:D173)</f>
        <v>94.824820956762565</v>
      </c>
      <c r="Q173" s="206">
        <f t="shared" ref="Q173:R173" si="150">AVERAGE(E162:E173)</f>
        <v>478.31123446446026</v>
      </c>
      <c r="R173" s="206">
        <f t="shared" si="150"/>
        <v>507.08333333333331</v>
      </c>
    </row>
    <row r="174" spans="1:18">
      <c r="A174" s="205">
        <v>43922</v>
      </c>
      <c r="B174" s="206">
        <v>129.64772727272728</v>
      </c>
      <c r="C174" s="206">
        <v>193.91285714285715</v>
      </c>
      <c r="D174" s="206">
        <v>83.700000000000017</v>
      </c>
      <c r="E174" s="206">
        <v>400.9</v>
      </c>
      <c r="F174" s="206">
        <v>420</v>
      </c>
      <c r="H174" s="214"/>
      <c r="I174" s="214"/>
      <c r="J174" s="214"/>
      <c r="K174" s="214"/>
      <c r="L174" s="214"/>
      <c r="N174" s="214"/>
      <c r="O174" s="214"/>
      <c r="P174" s="214"/>
      <c r="Q174" s="214"/>
      <c r="R174" s="214"/>
    </row>
    <row r="175" spans="1:18">
      <c r="A175" s="205">
        <v>43952</v>
      </c>
      <c r="B175" s="206">
        <v>113.95</v>
      </c>
      <c r="C175" s="206">
        <v>187.71611111111102</v>
      </c>
      <c r="D175" s="206">
        <v>92.55</v>
      </c>
      <c r="E175" s="206">
        <v>413.33333333333331</v>
      </c>
      <c r="F175" s="206">
        <v>400</v>
      </c>
      <c r="H175" s="214"/>
      <c r="I175" s="214"/>
      <c r="J175" s="214"/>
      <c r="K175" s="214"/>
      <c r="L175" s="214"/>
      <c r="N175" s="214"/>
      <c r="O175" s="214"/>
      <c r="P175" s="214"/>
      <c r="Q175" s="214"/>
      <c r="R175" s="214"/>
    </row>
    <row r="176" spans="1:18">
      <c r="A176" s="205">
        <v>43983</v>
      </c>
      <c r="B176" s="206">
        <v>111.20454545454545</v>
      </c>
      <c r="C176" s="206">
        <v>187.32999999999996</v>
      </c>
      <c r="D176" s="206">
        <v>102.24749999999999</v>
      </c>
      <c r="E176" s="206">
        <v>437.5</v>
      </c>
      <c r="F176" s="206">
        <v>430</v>
      </c>
      <c r="H176" s="206">
        <f t="shared" ref="H176:I176" si="151">AVERAGE(B174:B176)</f>
        <v>118.26742424242424</v>
      </c>
      <c r="I176" s="206">
        <f t="shared" si="151"/>
        <v>189.65298941798937</v>
      </c>
      <c r="J176" s="206">
        <f t="shared" ref="J176:L176" si="152">AVERAGE(D174:D176)</f>
        <v>92.832499999999996</v>
      </c>
      <c r="K176" s="206">
        <f t="shared" si="152"/>
        <v>417.24444444444447</v>
      </c>
      <c r="L176" s="206">
        <f t="shared" si="152"/>
        <v>416.66666666666669</v>
      </c>
      <c r="N176" s="214"/>
      <c r="O176" s="214"/>
      <c r="P176" s="214"/>
      <c r="Q176" s="214"/>
      <c r="R176" s="214"/>
    </row>
    <row r="177" spans="1:18">
      <c r="A177" s="205">
        <v>44013</v>
      </c>
      <c r="B177" s="206">
        <v>112.63</v>
      </c>
      <c r="C177" s="206">
        <v>187.32999999999996</v>
      </c>
      <c r="D177" s="206">
        <v>107.73</v>
      </c>
      <c r="E177" s="206">
        <v>456.87</v>
      </c>
      <c r="F177" s="206">
        <v>435</v>
      </c>
      <c r="H177" s="214"/>
      <c r="I177" s="214"/>
      <c r="J177" s="214"/>
      <c r="K177" s="214"/>
      <c r="L177" s="214"/>
      <c r="N177" s="214"/>
      <c r="O177" s="214"/>
      <c r="P177" s="214"/>
      <c r="Q177" s="214"/>
      <c r="R177" s="214"/>
    </row>
    <row r="178" spans="1:18">
      <c r="A178" s="205">
        <v>44044</v>
      </c>
      <c r="B178" s="206">
        <v>107.04</v>
      </c>
      <c r="C178" s="206">
        <v>186.48999999999995</v>
      </c>
      <c r="D178" s="206">
        <v>121.95</v>
      </c>
      <c r="E178" s="206">
        <v>501.3</v>
      </c>
      <c r="F178" s="206">
        <v>485</v>
      </c>
      <c r="H178" s="214"/>
      <c r="I178" s="214"/>
      <c r="J178" s="214"/>
      <c r="K178" s="214"/>
      <c r="L178" s="214"/>
      <c r="N178" s="214"/>
      <c r="O178" s="214"/>
      <c r="P178" s="214"/>
      <c r="Q178" s="214"/>
      <c r="R178" s="214"/>
    </row>
    <row r="179" spans="1:18">
      <c r="A179" s="205">
        <v>44075</v>
      </c>
      <c r="B179" s="206">
        <v>123.85</v>
      </c>
      <c r="C179" s="206">
        <v>184.53000000000009</v>
      </c>
      <c r="D179" s="206">
        <v>123.9</v>
      </c>
      <c r="E179" s="206">
        <v>511.05</v>
      </c>
      <c r="F179" s="206">
        <v>520</v>
      </c>
      <c r="H179" s="206">
        <f t="shared" ref="H179:I194" si="153">AVERAGE(B177:B179)</f>
        <v>114.50666666666666</v>
      </c>
      <c r="I179" s="206">
        <f t="shared" si="153"/>
        <v>186.11666666666667</v>
      </c>
      <c r="J179" s="206">
        <f t="shared" ref="J179:L179" si="154">AVERAGE(D177:D179)</f>
        <v>117.86000000000001</v>
      </c>
      <c r="K179" s="206">
        <f t="shared" si="154"/>
        <v>489.74</v>
      </c>
      <c r="L179" s="206">
        <f t="shared" si="154"/>
        <v>480</v>
      </c>
      <c r="N179" s="214"/>
      <c r="O179" s="214"/>
      <c r="P179" s="214"/>
      <c r="Q179" s="214"/>
      <c r="R179" s="214"/>
    </row>
    <row r="180" spans="1:18">
      <c r="A180" s="205">
        <v>44105</v>
      </c>
      <c r="B180" s="206">
        <v>120.74</v>
      </c>
      <c r="C180" s="212">
        <v>184.53000000000009</v>
      </c>
      <c r="D180" s="206">
        <v>118.97</v>
      </c>
      <c r="E180" s="206">
        <v>511.44</v>
      </c>
      <c r="F180" s="206">
        <v>510</v>
      </c>
      <c r="H180" s="214"/>
      <c r="I180" s="214"/>
      <c r="J180" s="214"/>
      <c r="K180" s="214"/>
      <c r="L180" s="214"/>
      <c r="N180" s="214"/>
      <c r="O180" s="214"/>
      <c r="P180" s="214"/>
      <c r="Q180" s="214"/>
      <c r="R180" s="214"/>
    </row>
    <row r="181" spans="1:18">
      <c r="A181" s="205">
        <v>44136</v>
      </c>
      <c r="B181" s="206">
        <v>102.21</v>
      </c>
      <c r="C181" s="212">
        <v>186.12809523809534</v>
      </c>
      <c r="D181" s="206">
        <v>123.56</v>
      </c>
      <c r="E181" s="206">
        <v>550.57000000000005</v>
      </c>
      <c r="F181" s="206">
        <v>540</v>
      </c>
      <c r="H181" s="214"/>
      <c r="I181" s="214"/>
      <c r="J181" s="214"/>
      <c r="K181" s="214"/>
      <c r="L181" s="214"/>
      <c r="N181" s="214"/>
      <c r="O181" s="214"/>
      <c r="P181" s="214"/>
      <c r="Q181" s="214"/>
      <c r="R181" s="214"/>
    </row>
    <row r="182" spans="1:18">
      <c r="A182" s="205">
        <v>44166</v>
      </c>
      <c r="B182" s="206">
        <v>101.39</v>
      </c>
      <c r="C182" s="212">
        <v>192.92000000000004</v>
      </c>
      <c r="D182" s="206">
        <v>155.75</v>
      </c>
      <c r="E182" s="206">
        <v>643.32000000000005</v>
      </c>
      <c r="F182" s="206">
        <v>630</v>
      </c>
      <c r="H182" s="206">
        <f t="shared" ref="H182" si="155">AVERAGE(B180:B182)</f>
        <v>108.11333333333333</v>
      </c>
      <c r="I182" s="206">
        <f t="shared" si="153"/>
        <v>187.85936507936515</v>
      </c>
      <c r="J182" s="206">
        <f t="shared" ref="J182:L182" si="156">AVERAGE(D180:D182)</f>
        <v>132.76</v>
      </c>
      <c r="K182" s="206">
        <f t="shared" si="156"/>
        <v>568.44333333333327</v>
      </c>
      <c r="L182" s="206">
        <f t="shared" si="156"/>
        <v>560</v>
      </c>
      <c r="N182" s="214"/>
      <c r="O182" s="214"/>
      <c r="P182" s="214"/>
      <c r="Q182" s="214"/>
      <c r="R182" s="214"/>
    </row>
    <row r="183" spans="1:18">
      <c r="A183" s="205">
        <v>44197</v>
      </c>
      <c r="B183" s="206">
        <v>124.4375</v>
      </c>
      <c r="C183" s="212">
        <v>206.99</v>
      </c>
      <c r="D183" s="206">
        <v>167.83</v>
      </c>
      <c r="E183" s="206">
        <v>661.1</v>
      </c>
      <c r="F183" s="206">
        <v>790</v>
      </c>
      <c r="H183" s="214"/>
      <c r="I183" s="214"/>
      <c r="J183" s="214"/>
      <c r="K183" s="214"/>
      <c r="L183" s="214"/>
      <c r="N183" s="214"/>
      <c r="O183" s="214"/>
      <c r="P183" s="214"/>
      <c r="Q183" s="214"/>
      <c r="R183" s="214"/>
    </row>
    <row r="184" spans="1:18">
      <c r="A184" s="205">
        <v>44228</v>
      </c>
      <c r="B184" s="206">
        <v>143.69736842105263</v>
      </c>
      <c r="C184" s="212">
        <v>235.77052631578948</v>
      </c>
      <c r="D184" s="206">
        <v>165.04062500000001</v>
      </c>
      <c r="E184" s="206">
        <v>662.6</v>
      </c>
      <c r="F184" s="206">
        <v>790</v>
      </c>
      <c r="H184" s="214"/>
      <c r="I184" s="214"/>
      <c r="J184" s="214"/>
      <c r="K184" s="214"/>
      <c r="L184" s="214"/>
      <c r="N184" s="214"/>
      <c r="O184" s="214"/>
      <c r="P184" s="214"/>
      <c r="Q184" s="214"/>
      <c r="R184" s="214"/>
    </row>
    <row r="185" spans="1:18">
      <c r="A185" s="205">
        <v>44256</v>
      </c>
      <c r="B185" s="206">
        <v>115.81521739130434</v>
      </c>
      <c r="C185" s="212">
        <v>228.93260869565225</v>
      </c>
      <c r="D185" s="206">
        <v>166.56739130434781</v>
      </c>
      <c r="E185" s="206">
        <v>733.13043478260875</v>
      </c>
      <c r="F185" s="206">
        <v>790</v>
      </c>
      <c r="H185" s="206">
        <f t="shared" ref="H185" si="157">AVERAGE(B183:B185)</f>
        <v>127.98336193745233</v>
      </c>
      <c r="I185" s="206">
        <f t="shared" si="153"/>
        <v>223.89771167048059</v>
      </c>
      <c r="J185" s="206">
        <f t="shared" ref="J185:L185" si="158">AVERAGE(D183:D185)</f>
        <v>166.47933876811592</v>
      </c>
      <c r="K185" s="206">
        <f t="shared" si="158"/>
        <v>685.61014492753623</v>
      </c>
      <c r="L185" s="206">
        <f t="shared" si="158"/>
        <v>790</v>
      </c>
      <c r="M185" s="204" t="s">
        <v>135</v>
      </c>
      <c r="N185" s="206">
        <f t="shared" ref="N185:O185" si="159">AVERAGE(B174:B185)</f>
        <v>117.21769654496916</v>
      </c>
      <c r="O185" s="206">
        <f t="shared" si="159"/>
        <v>196.88168320862542</v>
      </c>
      <c r="P185" s="206">
        <f t="shared" ref="P185" si="160">AVERAGE(D174:D185)</f>
        <v>127.482959692029</v>
      </c>
      <c r="Q185" s="206">
        <f t="shared" ref="Q185:R185" si="161">AVERAGE(E174:E185)</f>
        <v>540.25948067632862</v>
      </c>
      <c r="R185" s="206">
        <f t="shared" si="161"/>
        <v>561.66666666666663</v>
      </c>
    </row>
    <row r="186" spans="1:18">
      <c r="A186" s="205">
        <v>44287</v>
      </c>
      <c r="B186" s="206">
        <v>110.19</v>
      </c>
      <c r="C186" s="212">
        <v>233.43619047619046</v>
      </c>
      <c r="D186" s="206">
        <v>180.19499999999999</v>
      </c>
      <c r="E186" s="206">
        <v>873.8</v>
      </c>
      <c r="F186" s="206">
        <v>970</v>
      </c>
      <c r="H186" s="214"/>
      <c r="I186" s="214"/>
      <c r="J186" s="214"/>
      <c r="K186" s="214"/>
      <c r="L186" s="214"/>
      <c r="N186" s="214"/>
      <c r="O186" s="214"/>
      <c r="P186" s="214"/>
      <c r="Q186" s="214"/>
      <c r="R186" s="214"/>
    </row>
    <row r="187" spans="1:18">
      <c r="A187" s="205">
        <v>44317</v>
      </c>
      <c r="B187" s="206">
        <v>124.91</v>
      </c>
      <c r="C187" s="212">
        <v>273.52263157894731</v>
      </c>
      <c r="D187" s="206">
        <v>206.38611111111112</v>
      </c>
      <c r="E187" s="206">
        <v>970.44444444444446</v>
      </c>
      <c r="F187" s="206">
        <v>1050</v>
      </c>
      <c r="H187" s="214"/>
      <c r="I187" s="214"/>
      <c r="J187" s="214"/>
      <c r="K187" s="214"/>
      <c r="L187" s="214"/>
      <c r="N187" s="214"/>
      <c r="O187" s="214"/>
      <c r="P187" s="214"/>
      <c r="Q187" s="214"/>
      <c r="R187" s="214"/>
    </row>
    <row r="188" spans="1:18">
      <c r="A188" s="205">
        <v>44348</v>
      </c>
      <c r="B188" s="206">
        <v>174.32</v>
      </c>
      <c r="C188" s="212">
        <v>307.17545454545456</v>
      </c>
      <c r="D188" s="206">
        <v>213.14761904761906</v>
      </c>
      <c r="E188" s="206">
        <v>908.71428571428567</v>
      </c>
      <c r="F188" s="206">
        <v>1060</v>
      </c>
      <c r="G188" s="204" t="s">
        <v>63</v>
      </c>
      <c r="H188" s="206">
        <f t="shared" ref="H188" si="162">AVERAGE(B186:B188)</f>
        <v>136.47333333333333</v>
      </c>
      <c r="I188" s="206">
        <f t="shared" si="153"/>
        <v>271.37809220019744</v>
      </c>
      <c r="J188" s="206">
        <f t="shared" ref="J188:L188" si="163">AVERAGE(D186:D188)</f>
        <v>199.90957671957673</v>
      </c>
      <c r="K188" s="206">
        <f t="shared" si="163"/>
        <v>917.6529100529101</v>
      </c>
      <c r="L188" s="206">
        <f t="shared" si="163"/>
        <v>1026.6666666666667</v>
      </c>
      <c r="N188" s="214"/>
      <c r="O188" s="214"/>
      <c r="P188" s="214"/>
      <c r="Q188" s="214"/>
      <c r="R188" s="214"/>
    </row>
    <row r="189" spans="1:18">
      <c r="A189" s="205">
        <v>44378</v>
      </c>
      <c r="B189" s="206">
        <v>208.95</v>
      </c>
      <c r="C189" s="212">
        <v>329.08714285714285</v>
      </c>
      <c r="D189" s="206">
        <v>210.77045454545453</v>
      </c>
      <c r="E189" s="206">
        <v>904.61904761904759</v>
      </c>
      <c r="F189" s="206">
        <v>1100</v>
      </c>
      <c r="H189" s="214"/>
      <c r="I189" s="214"/>
      <c r="J189" s="214"/>
      <c r="K189" s="214"/>
      <c r="L189" s="214"/>
      <c r="N189" s="214"/>
      <c r="O189" s="214"/>
      <c r="P189" s="214"/>
      <c r="Q189" s="214"/>
      <c r="R189" s="214"/>
    </row>
    <row r="190" spans="1:18">
      <c r="A190" s="205">
        <v>44409</v>
      </c>
      <c r="B190" s="206">
        <v>228.45</v>
      </c>
      <c r="C190" s="212">
        <v>438.14142857142855</v>
      </c>
      <c r="D190" s="206">
        <v>159.08421052631581</v>
      </c>
      <c r="E190" s="206">
        <v>919.90476190476193</v>
      </c>
      <c r="F190" s="206">
        <v>1000</v>
      </c>
      <c r="H190" s="214"/>
      <c r="I190" s="214"/>
      <c r="J190" s="214"/>
      <c r="K190" s="214"/>
      <c r="L190" s="214"/>
      <c r="N190" s="214"/>
      <c r="O190" s="214"/>
      <c r="P190" s="214"/>
      <c r="Q190" s="214"/>
      <c r="R190" s="214"/>
    </row>
    <row r="191" spans="1:18">
      <c r="A191" s="205">
        <v>44440</v>
      </c>
      <c r="B191" s="206">
        <v>349.5</v>
      </c>
      <c r="C191" s="212">
        <v>616.6</v>
      </c>
      <c r="D191" s="206">
        <v>120.02142857142856</v>
      </c>
      <c r="E191" s="206">
        <v>909.13636363636363</v>
      </c>
      <c r="F191" s="206">
        <v>1010</v>
      </c>
      <c r="G191" s="204" t="s">
        <v>64</v>
      </c>
      <c r="H191" s="206">
        <f t="shared" ref="H191" si="164">AVERAGE(B189:B191)</f>
        <v>262.3</v>
      </c>
      <c r="I191" s="206">
        <f t="shared" si="153"/>
        <v>461.27619047619049</v>
      </c>
      <c r="J191" s="206">
        <f t="shared" ref="J191:L191" si="165">AVERAGE(D189:D191)</f>
        <v>163.29203121439963</v>
      </c>
      <c r="K191" s="206">
        <f t="shared" si="165"/>
        <v>911.22005772005775</v>
      </c>
      <c r="L191" s="206">
        <f t="shared" si="165"/>
        <v>1036.6666666666667</v>
      </c>
      <c r="N191" s="214"/>
      <c r="O191" s="214"/>
      <c r="P191" s="214"/>
      <c r="Q191" s="214"/>
      <c r="R191" s="214"/>
    </row>
    <row r="192" spans="1:18">
      <c r="A192" s="205">
        <v>44470</v>
      </c>
      <c r="B192" s="206">
        <v>398.01</v>
      </c>
      <c r="C192" s="206">
        <v>633.98714285714289</v>
      </c>
      <c r="D192" s="206">
        <v>121.61562499999998</v>
      </c>
      <c r="E192" s="206">
        <v>905.47619047619048</v>
      </c>
      <c r="F192" s="206">
        <v>980</v>
      </c>
      <c r="H192" s="214"/>
      <c r="I192" s="214"/>
      <c r="J192" s="214"/>
      <c r="K192" s="214"/>
      <c r="L192" s="214"/>
      <c r="N192" s="214"/>
      <c r="O192" s="214"/>
      <c r="P192" s="214"/>
      <c r="Q192" s="214"/>
      <c r="R192" s="214"/>
    </row>
    <row r="193" spans="1:18">
      <c r="A193" s="205">
        <v>44501</v>
      </c>
      <c r="B193" s="206">
        <v>367.52</v>
      </c>
      <c r="C193" s="206">
        <v>510.72904761904749</v>
      </c>
      <c r="D193" s="206">
        <v>95.068181818181813</v>
      </c>
      <c r="E193" s="206">
        <v>785.76190476190482</v>
      </c>
      <c r="F193" s="206">
        <v>905</v>
      </c>
      <c r="H193" s="214"/>
      <c r="I193" s="214"/>
      <c r="J193" s="214"/>
      <c r="K193" s="214"/>
      <c r="L193" s="214"/>
      <c r="N193" s="214"/>
      <c r="O193" s="214"/>
      <c r="P193" s="214"/>
      <c r="Q193" s="214"/>
      <c r="R193" s="214"/>
    </row>
    <row r="194" spans="1:18">
      <c r="A194" s="205">
        <v>44531</v>
      </c>
      <c r="B194" s="206">
        <v>341.76</v>
      </c>
      <c r="C194" s="206">
        <v>349.38772727272732</v>
      </c>
      <c r="D194" s="206">
        <v>114.37173913043478</v>
      </c>
      <c r="E194" s="206">
        <v>763.90909090909088</v>
      </c>
      <c r="F194" s="206">
        <v>810</v>
      </c>
      <c r="G194" s="204" t="s">
        <v>65</v>
      </c>
      <c r="H194" s="206">
        <f t="shared" ref="H194" si="166">AVERAGE(B192:B194)</f>
        <v>369.09666666666664</v>
      </c>
      <c r="I194" s="206">
        <f t="shared" si="153"/>
        <v>498.03463924963921</v>
      </c>
      <c r="J194" s="206">
        <f t="shared" ref="J194:L194" si="167">AVERAGE(D192:D194)</f>
        <v>110.35184864953885</v>
      </c>
      <c r="K194" s="206">
        <f t="shared" si="167"/>
        <v>818.38239538239543</v>
      </c>
      <c r="L194" s="206">
        <f t="shared" si="167"/>
        <v>898.33333333333337</v>
      </c>
      <c r="N194" s="214"/>
      <c r="O194" s="214"/>
      <c r="P194" s="214"/>
      <c r="Q194" s="214"/>
      <c r="R194" s="214"/>
    </row>
    <row r="195" spans="1:18">
      <c r="A195" s="205">
        <v>44562</v>
      </c>
      <c r="B195" s="206">
        <v>408.85</v>
      </c>
      <c r="C195" s="206">
        <v>405.81095238095241</v>
      </c>
      <c r="D195" s="206">
        <v>130.5809523809524</v>
      </c>
      <c r="E195" s="206">
        <v>749.28571428571433</v>
      </c>
      <c r="F195" s="206">
        <v>755</v>
      </c>
      <c r="H195" s="214"/>
      <c r="I195" s="214"/>
      <c r="J195" s="214"/>
      <c r="K195" s="214"/>
      <c r="L195" s="214"/>
      <c r="N195" s="214"/>
      <c r="O195" s="214"/>
      <c r="P195" s="214"/>
      <c r="Q195" s="214"/>
      <c r="R195" s="214"/>
    </row>
    <row r="196" spans="1:18">
      <c r="A196" s="205">
        <v>44593</v>
      </c>
      <c r="B196" s="206">
        <v>444.76</v>
      </c>
      <c r="C196" s="206">
        <v>404.01055555555541</v>
      </c>
      <c r="D196" s="206">
        <v>141.39166666666668</v>
      </c>
      <c r="E196" s="206">
        <v>797.66666666666663</v>
      </c>
      <c r="F196" s="206">
        <v>890</v>
      </c>
      <c r="H196" s="214"/>
      <c r="I196" s="214"/>
      <c r="J196" s="214"/>
      <c r="K196" s="214"/>
      <c r="L196" s="214"/>
      <c r="N196" s="214"/>
      <c r="O196" s="214"/>
      <c r="P196" s="214"/>
      <c r="Q196" s="214"/>
      <c r="R196" s="214"/>
    </row>
    <row r="197" spans="1:18">
      <c r="A197" s="205">
        <v>44621</v>
      </c>
      <c r="B197" s="206">
        <v>591.53260869565224</v>
      </c>
      <c r="C197" s="206">
        <v>478.30173913043478</v>
      </c>
      <c r="D197" s="206">
        <v>150.31739130434781</v>
      </c>
      <c r="E197" s="206">
        <v>854.82608695652175</v>
      </c>
      <c r="F197" s="206">
        <v>905</v>
      </c>
      <c r="G197" s="204" t="s">
        <v>66</v>
      </c>
      <c r="H197" s="206">
        <f t="shared" ref="H197:I212" si="168">AVERAGE(B195:B197)</f>
        <v>481.7142028985507</v>
      </c>
      <c r="I197" s="206">
        <f t="shared" si="168"/>
        <v>429.37441568898089</v>
      </c>
      <c r="J197" s="206">
        <f t="shared" ref="J197:L197" si="169">AVERAGE(D195:D197)</f>
        <v>140.76333678398896</v>
      </c>
      <c r="K197" s="206">
        <f t="shared" si="169"/>
        <v>800.59282263630087</v>
      </c>
      <c r="L197" s="206">
        <f t="shared" si="169"/>
        <v>850</v>
      </c>
      <c r="M197" s="204" t="s">
        <v>138</v>
      </c>
      <c r="N197" s="206">
        <f t="shared" ref="N197:O197" si="170">AVERAGE(B186:B197)</f>
        <v>312.39605072463763</v>
      </c>
      <c r="O197" s="206">
        <f t="shared" si="170"/>
        <v>415.01583440375202</v>
      </c>
      <c r="P197" s="206">
        <f t="shared" ref="P197" si="171">AVERAGE(D186:D197)</f>
        <v>153.57919834187604</v>
      </c>
      <c r="Q197" s="206">
        <f t="shared" ref="Q197:R197" si="172">AVERAGE(E186:E197)</f>
        <v>861.96204644791612</v>
      </c>
      <c r="R197" s="206">
        <f t="shared" si="172"/>
        <v>952.91666666666663</v>
      </c>
    </row>
    <row r="198" spans="1:18">
      <c r="A198" s="205">
        <v>44652</v>
      </c>
      <c r="B198" s="206">
        <v>472.48750000000001</v>
      </c>
      <c r="C198" s="206">
        <v>492.41149999999999</v>
      </c>
      <c r="D198" s="206">
        <v>150.52727272727273</v>
      </c>
      <c r="E198" s="206">
        <v>852.95</v>
      </c>
      <c r="F198" s="206">
        <v>1070</v>
      </c>
      <c r="H198" s="214"/>
      <c r="I198" s="214"/>
      <c r="J198" s="214"/>
      <c r="K198" s="214"/>
      <c r="L198" s="214"/>
      <c r="N198" s="214"/>
      <c r="O198" s="214"/>
      <c r="P198" s="214"/>
      <c r="Q198" s="214"/>
      <c r="R198" s="214"/>
    </row>
    <row r="199" spans="1:18">
      <c r="A199" s="205">
        <v>44682</v>
      </c>
      <c r="B199" s="206">
        <v>502.48750000000001</v>
      </c>
      <c r="C199" s="206">
        <v>448.06947368421049</v>
      </c>
      <c r="D199" s="206">
        <v>134.04318181818181</v>
      </c>
      <c r="E199" s="206">
        <v>762.6</v>
      </c>
      <c r="F199" s="206">
        <v>880</v>
      </c>
      <c r="H199" s="214"/>
      <c r="I199" s="214"/>
      <c r="J199" s="214"/>
      <c r="K199" s="214"/>
      <c r="L199" s="214"/>
      <c r="N199" s="214"/>
      <c r="O199" s="214"/>
      <c r="P199" s="214"/>
      <c r="Q199" s="214"/>
      <c r="R199" s="214"/>
    </row>
    <row r="200" spans="1:18">
      <c r="A200" s="205">
        <v>44713</v>
      </c>
      <c r="B200" s="206">
        <v>372.38636363636363</v>
      </c>
      <c r="C200" s="206">
        <v>444.03409090909093</v>
      </c>
      <c r="D200" s="206">
        <v>129.95681818181819</v>
      </c>
      <c r="E200" s="206">
        <v>714.27272727272725</v>
      </c>
      <c r="F200" s="206">
        <v>830</v>
      </c>
      <c r="G200" s="204" t="s">
        <v>63</v>
      </c>
      <c r="H200" s="206">
        <f t="shared" ref="H200" si="173">AVERAGE(B198:B200)</f>
        <v>449.12045454545455</v>
      </c>
      <c r="I200" s="206">
        <f t="shared" si="168"/>
        <v>461.50502153110051</v>
      </c>
      <c r="J200" s="206">
        <f t="shared" ref="J200:L200" si="174">AVERAGE(D198:D200)</f>
        <v>138.17575757575756</v>
      </c>
      <c r="K200" s="206">
        <f t="shared" si="174"/>
        <v>776.60757575757577</v>
      </c>
      <c r="L200" s="206">
        <f t="shared" si="174"/>
        <v>926.66666666666663</v>
      </c>
      <c r="N200" s="214"/>
      <c r="O200" s="214"/>
      <c r="P200" s="214"/>
      <c r="Q200" s="214"/>
      <c r="R200" s="214"/>
    </row>
    <row r="201" spans="1:18">
      <c r="A201" s="205">
        <v>44743</v>
      </c>
      <c r="B201" s="206">
        <v>240.07142857142858</v>
      </c>
      <c r="C201" s="206">
        <v>400.27499999999998</v>
      </c>
      <c r="D201" s="206">
        <v>106.59249999999997</v>
      </c>
      <c r="E201" s="206">
        <v>622.90476190476193</v>
      </c>
      <c r="F201" s="206">
        <v>700</v>
      </c>
      <c r="H201" s="214"/>
      <c r="I201" s="214"/>
      <c r="J201" s="214"/>
      <c r="K201" s="214"/>
      <c r="L201" s="214"/>
      <c r="N201" s="214"/>
      <c r="O201" s="214"/>
      <c r="P201" s="214"/>
      <c r="Q201" s="214"/>
      <c r="R201" s="214"/>
    </row>
    <row r="202" spans="1:18">
      <c r="A202" s="205">
        <v>44774</v>
      </c>
      <c r="B202" s="206">
        <v>243.63636363636363</v>
      </c>
      <c r="C202" s="206">
        <v>329.66090909090912</v>
      </c>
      <c r="D202" s="206">
        <v>104.53260869565217</v>
      </c>
      <c r="E202" s="206">
        <v>597.18181818181813</v>
      </c>
      <c r="F202" s="206">
        <v>630</v>
      </c>
      <c r="H202" s="214"/>
      <c r="I202" s="214"/>
      <c r="J202" s="214"/>
      <c r="K202" s="214"/>
      <c r="L202" s="214"/>
      <c r="N202" s="214"/>
      <c r="O202" s="214"/>
      <c r="P202" s="214"/>
      <c r="Q202" s="214"/>
      <c r="R202" s="214"/>
    </row>
    <row r="203" spans="1:18">
      <c r="A203" s="205">
        <v>44805</v>
      </c>
      <c r="B203" s="206">
        <v>265.47727272727275</v>
      </c>
      <c r="C203" s="206">
        <v>337.81727272727272</v>
      </c>
      <c r="D203" s="206">
        <v>98.054545454545462</v>
      </c>
      <c r="E203" s="206">
        <v>576.4545454545455</v>
      </c>
      <c r="F203" s="206">
        <v>560</v>
      </c>
      <c r="G203" s="204" t="s">
        <v>64</v>
      </c>
      <c r="H203" s="206">
        <f t="shared" ref="H203" si="175">AVERAGE(B201:B203)</f>
        <v>249.72835497835499</v>
      </c>
      <c r="I203" s="206">
        <f t="shared" si="168"/>
        <v>355.91772727272723</v>
      </c>
      <c r="J203" s="206">
        <f t="shared" ref="J203:L203" si="176">AVERAGE(D201:D203)</f>
        <v>103.05988471673254</v>
      </c>
      <c r="K203" s="206">
        <f t="shared" si="176"/>
        <v>598.84704184704185</v>
      </c>
      <c r="L203" s="206">
        <f t="shared" si="176"/>
        <v>630</v>
      </c>
      <c r="N203" s="214"/>
      <c r="O203" s="214"/>
      <c r="P203" s="214"/>
      <c r="Q203" s="214"/>
      <c r="R203" s="214"/>
    </row>
    <row r="204" spans="1:18">
      <c r="A204" s="205">
        <v>44835</v>
      </c>
      <c r="B204" s="206">
        <v>289.59500000000003</v>
      </c>
      <c r="C204" s="206">
        <v>346.21249999999998</v>
      </c>
      <c r="D204" s="206">
        <v>92.01666666666668</v>
      </c>
      <c r="E204" s="206">
        <v>549.85</v>
      </c>
      <c r="F204" s="206">
        <v>590</v>
      </c>
      <c r="H204" s="214"/>
      <c r="I204" s="214"/>
      <c r="J204" s="214"/>
      <c r="K204" s="214"/>
      <c r="L204" s="214"/>
      <c r="N204" s="214"/>
      <c r="O204" s="214"/>
      <c r="P204" s="214"/>
      <c r="Q204" s="214"/>
      <c r="R204" s="214"/>
    </row>
    <row r="205" spans="1:18">
      <c r="A205" s="205">
        <v>44866</v>
      </c>
      <c r="B205" s="206">
        <v>282.14772727272725</v>
      </c>
      <c r="C205" s="206">
        <v>329.43818181818182</v>
      </c>
      <c r="D205" s="206">
        <v>93.104545454545459</v>
      </c>
      <c r="E205" s="206">
        <v>524.63636363636363</v>
      </c>
      <c r="F205" s="206">
        <v>580</v>
      </c>
      <c r="H205" s="214"/>
      <c r="I205" s="214"/>
      <c r="J205" s="214"/>
      <c r="K205" s="214"/>
      <c r="L205" s="214"/>
      <c r="N205" s="214"/>
      <c r="O205" s="214"/>
      <c r="P205" s="214"/>
      <c r="Q205" s="214"/>
      <c r="R205" s="214"/>
    </row>
    <row r="206" spans="1:18">
      <c r="A206" s="205">
        <v>44896</v>
      </c>
      <c r="B206" s="206">
        <v>262.82142857142856</v>
      </c>
      <c r="C206" s="206">
        <v>358.69571428571425</v>
      </c>
      <c r="D206" s="206">
        <v>111.01818181818182</v>
      </c>
      <c r="E206" s="206">
        <v>574.09523809523807</v>
      </c>
      <c r="F206" s="206">
        <v>615</v>
      </c>
      <c r="G206" s="204" t="s">
        <v>65</v>
      </c>
      <c r="H206" s="206">
        <f t="shared" ref="H206" si="177">AVERAGE(B204:B206)</f>
        <v>278.18805194805196</v>
      </c>
      <c r="I206" s="206">
        <f t="shared" si="168"/>
        <v>344.78213203463201</v>
      </c>
      <c r="J206" s="206">
        <f t="shared" ref="J206:L206" si="178">AVERAGE(D204:D206)</f>
        <v>98.713131313131314</v>
      </c>
      <c r="K206" s="206">
        <f t="shared" si="178"/>
        <v>549.52720057720057</v>
      </c>
      <c r="L206" s="206">
        <f t="shared" si="178"/>
        <v>595</v>
      </c>
      <c r="N206" s="214"/>
      <c r="O206" s="214"/>
      <c r="P206" s="214"/>
      <c r="Q206" s="214"/>
      <c r="R206" s="214"/>
    </row>
    <row r="207" spans="1:18">
      <c r="A207" s="205">
        <v>44927</v>
      </c>
      <c r="B207" s="206">
        <v>317.53571428571428</v>
      </c>
      <c r="C207" s="206">
        <v>363.58368421052631</v>
      </c>
      <c r="D207" s="206">
        <v>122.9425</v>
      </c>
      <c r="E207" s="206">
        <v>622</v>
      </c>
      <c r="F207" s="206">
        <v>655</v>
      </c>
      <c r="H207" s="214"/>
      <c r="I207" s="214"/>
      <c r="J207" s="214"/>
      <c r="K207" s="214"/>
      <c r="L207" s="214"/>
      <c r="N207" s="214"/>
      <c r="O207" s="214"/>
      <c r="P207" s="214"/>
      <c r="Q207" s="214"/>
      <c r="R207" s="214"/>
    </row>
    <row r="208" spans="1:18">
      <c r="A208" s="205">
        <v>44958</v>
      </c>
      <c r="B208" s="206">
        <v>369.23750000000001</v>
      </c>
      <c r="C208" s="206">
        <v>354.5329999999999</v>
      </c>
      <c r="D208" s="206">
        <v>125.75249999999998</v>
      </c>
      <c r="E208" s="206">
        <v>646.75</v>
      </c>
      <c r="F208" s="206">
        <v>675</v>
      </c>
      <c r="H208" s="214"/>
      <c r="I208" s="214"/>
      <c r="J208" s="214"/>
      <c r="K208" s="214"/>
      <c r="L208" s="214"/>
      <c r="N208" s="214"/>
      <c r="O208" s="214"/>
      <c r="P208" s="214"/>
      <c r="Q208" s="214"/>
      <c r="R208" s="214"/>
    </row>
    <row r="209" spans="1:18">
      <c r="A209" s="205">
        <v>44986</v>
      </c>
      <c r="B209" s="206">
        <v>344.70652173913044</v>
      </c>
      <c r="C209" s="206">
        <v>352.96173913043481</v>
      </c>
      <c r="D209" s="206">
        <v>127.05869565217391</v>
      </c>
      <c r="E209" s="206">
        <v>666.08695652173913</v>
      </c>
      <c r="F209" s="206">
        <v>710</v>
      </c>
      <c r="G209" s="204" t="s">
        <v>66</v>
      </c>
      <c r="H209" s="206">
        <f t="shared" ref="H209" si="179">AVERAGE(B207:B209)</f>
        <v>343.82657867494822</v>
      </c>
      <c r="I209" s="206">
        <f t="shared" si="168"/>
        <v>357.02614111365369</v>
      </c>
      <c r="J209" s="206">
        <f t="shared" ref="J209:L209" si="180">AVERAGE(D207:D209)</f>
        <v>125.25123188405797</v>
      </c>
      <c r="K209" s="206">
        <f t="shared" si="180"/>
        <v>644.945652173913</v>
      </c>
      <c r="L209" s="206">
        <f t="shared" si="180"/>
        <v>680</v>
      </c>
      <c r="M209" s="204" t="s">
        <v>139</v>
      </c>
      <c r="N209" s="206">
        <f t="shared" ref="N209:O209" si="181">AVERAGE(B198:B209)</f>
        <v>330.21586003670245</v>
      </c>
      <c r="O209" s="206">
        <f t="shared" si="181"/>
        <v>379.80775548802831</v>
      </c>
      <c r="P209" s="206">
        <f t="shared" ref="P209" si="182">AVERAGE(D198:D209)</f>
        <v>116.30000137241984</v>
      </c>
      <c r="Q209" s="206">
        <f t="shared" ref="Q209:R209" si="183">AVERAGE(E198:E209)</f>
        <v>642.48186758893291</v>
      </c>
      <c r="R209" s="206">
        <f t="shared" si="183"/>
        <v>707.91666666666663</v>
      </c>
    </row>
    <row r="210" spans="1:18">
      <c r="A210" s="205">
        <v>45017</v>
      </c>
      <c r="B210" s="206">
        <v>269.28947368421052</v>
      </c>
      <c r="C210" s="206">
        <v>298.03947368421052</v>
      </c>
      <c r="D210" s="206">
        <v>116.13947368421053</v>
      </c>
      <c r="E210" s="206">
        <v>622.9473684210526</v>
      </c>
      <c r="F210" s="206">
        <v>720</v>
      </c>
      <c r="H210" s="214"/>
      <c r="I210" s="214"/>
      <c r="J210" s="214"/>
      <c r="K210" s="214"/>
      <c r="L210" s="214"/>
      <c r="N210" s="214"/>
      <c r="O210" s="214"/>
      <c r="P210" s="214"/>
      <c r="Q210" s="214"/>
      <c r="R210" s="214"/>
    </row>
    <row r="211" spans="1:18">
      <c r="A211" s="205">
        <v>45047</v>
      </c>
      <c r="B211" s="206">
        <v>230.81818181818181</v>
      </c>
      <c r="C211" s="206">
        <v>240.74181818181822</v>
      </c>
      <c r="D211" s="206">
        <v>105.07272727272726</v>
      </c>
      <c r="E211" s="206">
        <v>561.4545454545455</v>
      </c>
      <c r="F211" s="206">
        <v>620</v>
      </c>
      <c r="H211" s="214"/>
      <c r="I211" s="214"/>
      <c r="J211" s="214"/>
      <c r="K211" s="214"/>
      <c r="L211" s="214"/>
      <c r="N211" s="214"/>
      <c r="O211" s="214"/>
      <c r="P211" s="214"/>
      <c r="Q211" s="214"/>
      <c r="R211" s="214"/>
    </row>
    <row r="212" spans="1:18">
      <c r="A212" s="205">
        <v>45078</v>
      </c>
      <c r="B212" s="206">
        <v>230.97619047619048</v>
      </c>
      <c r="C212" s="206">
        <v>232.50450000000001</v>
      </c>
      <c r="D212" s="206">
        <v>112.56750000000002</v>
      </c>
      <c r="E212" s="206">
        <v>541.95000000000005</v>
      </c>
      <c r="F212" s="206">
        <v>565</v>
      </c>
      <c r="G212" s="204" t="s">
        <v>63</v>
      </c>
      <c r="H212" s="206">
        <f t="shared" ref="H212" si="184">AVERAGE(B210:B212)</f>
        <v>243.69461532619425</v>
      </c>
      <c r="I212" s="206">
        <f t="shared" si="168"/>
        <v>257.09526395534289</v>
      </c>
      <c r="J212" s="206">
        <f t="shared" ref="J212:L212" si="185">AVERAGE(D210:D212)</f>
        <v>111.25990031897929</v>
      </c>
      <c r="K212" s="206">
        <f t="shared" si="185"/>
        <v>575.45063795853264</v>
      </c>
      <c r="L212" s="206">
        <f t="shared" si="185"/>
        <v>635</v>
      </c>
      <c r="N212" s="214"/>
      <c r="O212" s="214"/>
      <c r="P212" s="214"/>
      <c r="Q212" s="214"/>
      <c r="R212" s="214"/>
    </row>
    <row r="213" spans="1:18">
      <c r="A213" s="205">
        <v>45108</v>
      </c>
      <c r="B213" s="206">
        <v>232.0595238095238</v>
      </c>
      <c r="C213" s="206">
        <v>253.27619047619049</v>
      </c>
      <c r="D213" s="206">
        <v>112.46428571428571</v>
      </c>
      <c r="E213" s="206">
        <v>549.71428571428567</v>
      </c>
      <c r="F213" s="206">
        <v>585</v>
      </c>
      <c r="H213" s="214"/>
      <c r="I213" s="214"/>
      <c r="J213" s="214"/>
      <c r="K213" s="214"/>
      <c r="L213" s="214"/>
      <c r="N213" s="214"/>
      <c r="O213" s="214"/>
      <c r="P213" s="214"/>
      <c r="Q213" s="214"/>
      <c r="R213" s="214"/>
    </row>
    <row r="214" spans="1:18">
      <c r="A214" s="205">
        <v>45139</v>
      </c>
      <c r="B214" s="206">
        <v>255.16304347826087</v>
      </c>
      <c r="C214" s="206">
        <v>273.64499999999998</v>
      </c>
      <c r="D214" s="206">
        <v>109.195652173913</v>
      </c>
      <c r="E214" s="206">
        <v>553.43478260869563</v>
      </c>
      <c r="F214" s="206">
        <v>605</v>
      </c>
      <c r="H214" s="214"/>
      <c r="I214" s="214"/>
      <c r="J214" s="214"/>
      <c r="K214" s="214"/>
      <c r="L214" s="214"/>
      <c r="N214" s="214"/>
      <c r="O214" s="214"/>
      <c r="P214" s="214"/>
      <c r="Q214" s="214"/>
      <c r="R214" s="214"/>
    </row>
    <row r="215" spans="1:18">
      <c r="A215" s="205">
        <v>45170</v>
      </c>
      <c r="B215" s="206">
        <v>305.52499999999998</v>
      </c>
      <c r="C215" s="206">
        <v>283.30950000000001</v>
      </c>
      <c r="D215" s="206">
        <v>120.79249999999999</v>
      </c>
      <c r="E215" s="206">
        <v>536.75</v>
      </c>
      <c r="F215" s="206">
        <v>570</v>
      </c>
      <c r="G215" s="204" t="s">
        <v>64</v>
      </c>
      <c r="H215" s="206">
        <f t="shared" ref="H215:I218" si="186">AVERAGE(B213:B215)</f>
        <v>264.24918909592822</v>
      </c>
      <c r="I215" s="206">
        <f t="shared" si="186"/>
        <v>270.07689682539689</v>
      </c>
      <c r="J215" s="206">
        <f t="shared" ref="J215:L215" si="187">AVERAGE(D213:D215)</f>
        <v>114.15081262939957</v>
      </c>
      <c r="K215" s="206">
        <f t="shared" si="187"/>
        <v>546.63302277432706</v>
      </c>
      <c r="L215" s="206">
        <f t="shared" si="187"/>
        <v>586.66666666666663</v>
      </c>
      <c r="N215" s="214"/>
      <c r="O215" s="214"/>
      <c r="P215" s="214"/>
      <c r="Q215" s="214"/>
      <c r="R215" s="214"/>
    </row>
    <row r="216" spans="1:18">
      <c r="A216" s="205">
        <v>45200</v>
      </c>
      <c r="B216" s="206">
        <v>353.375</v>
      </c>
      <c r="C216" s="206">
        <v>306.35909090909092</v>
      </c>
      <c r="D216" s="206">
        <v>118.91136363636365</v>
      </c>
      <c r="E216" s="206">
        <v>526.0454545454545</v>
      </c>
      <c r="F216" s="206">
        <v>555</v>
      </c>
      <c r="H216" s="214"/>
      <c r="I216" s="214"/>
      <c r="J216" s="214"/>
      <c r="K216" s="214"/>
      <c r="L216" s="214"/>
      <c r="N216" s="214"/>
      <c r="O216" s="214"/>
      <c r="P216" s="214"/>
      <c r="Q216" s="214"/>
      <c r="R216" s="214"/>
    </row>
    <row r="217" spans="1:18">
      <c r="A217" s="205">
        <v>45231</v>
      </c>
      <c r="B217" s="206">
        <v>320.79761904761904</v>
      </c>
      <c r="C217" s="206">
        <v>311.87285714285719</v>
      </c>
      <c r="D217" s="206">
        <v>130.45714285714286</v>
      </c>
      <c r="E217" s="206">
        <v>542.04761904761904</v>
      </c>
      <c r="F217" s="206">
        <v>560</v>
      </c>
      <c r="H217" s="214"/>
      <c r="I217" s="214"/>
      <c r="J217" s="214"/>
      <c r="K217" s="214"/>
      <c r="L217" s="214"/>
      <c r="N217" s="214"/>
      <c r="O217" s="214"/>
      <c r="P217" s="214"/>
      <c r="Q217" s="214"/>
      <c r="R217" s="214"/>
    </row>
    <row r="218" spans="1:18">
      <c r="A218" s="205">
        <v>45261</v>
      </c>
      <c r="B218" s="206">
        <v>326.29499999999996</v>
      </c>
      <c r="C218" s="206">
        <v>346.22399999999999</v>
      </c>
      <c r="D218" s="206">
        <v>136.37</v>
      </c>
      <c r="E218" s="206">
        <v>559.54999999999995</v>
      </c>
      <c r="F218" s="206">
        <v>595</v>
      </c>
      <c r="G218" s="204" t="s">
        <v>65</v>
      </c>
      <c r="H218" s="206">
        <f t="shared" ref="H218" si="188">AVERAGE(B216:B218)</f>
        <v>333.48920634920631</v>
      </c>
      <c r="I218" s="206">
        <f t="shared" si="186"/>
        <v>321.48531601731605</v>
      </c>
      <c r="J218" s="206">
        <f t="shared" ref="J218:L218" si="189">AVERAGE(D216:D218)</f>
        <v>128.57950216450217</v>
      </c>
      <c r="K218" s="206">
        <f t="shared" si="189"/>
        <v>542.54769119769117</v>
      </c>
      <c r="L218" s="206">
        <f t="shared" si="189"/>
        <v>570</v>
      </c>
      <c r="N218" s="214"/>
      <c r="O218" s="214"/>
      <c r="P218" s="214"/>
      <c r="Q218" s="214"/>
      <c r="R218" s="214"/>
    </row>
    <row r="219" spans="1:18">
      <c r="A219" s="205">
        <v>45292</v>
      </c>
      <c r="B219" s="206">
        <v>332.48095238095237</v>
      </c>
      <c r="C219" s="206">
        <v>345.84380952380945</v>
      </c>
      <c r="D219" s="206">
        <v>135.28809523809522</v>
      </c>
      <c r="E219" s="206">
        <v>559.85714285714289</v>
      </c>
      <c r="F219" s="206">
        <v>615</v>
      </c>
      <c r="N219" s="214"/>
      <c r="O219" s="214"/>
      <c r="P219" s="214"/>
      <c r="Q219" s="214"/>
      <c r="R219" s="214"/>
    </row>
    <row r="220" spans="1:18">
      <c r="A220" s="213"/>
    </row>
    <row r="224" spans="1:18">
      <c r="E224" s="209"/>
      <c r="F224" s="209"/>
    </row>
  </sheetData>
  <autoFilter ref="A2:Y219" xr:uid="{13FD2CC7-938B-432E-A862-6C39AC3BE527}"/>
  <phoneticPr fontId="99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zoomScale="80" zoomScaleNormal="80" workbookViewId="0">
      <selection activeCell="J13" sqref="J13"/>
    </sheetView>
  </sheetViews>
  <sheetFormatPr defaultColWidth="9.1796875" defaultRowHeight="14"/>
  <cols>
    <col min="1" max="1" width="46" style="91" bestFit="1" customWidth="1"/>
    <col min="2" max="2" width="5" style="73" customWidth="1"/>
    <col min="3" max="8" width="5.81640625" style="73" bestFit="1" customWidth="1"/>
    <col min="9" max="10" width="5.81640625" style="73" customWidth="1"/>
    <col min="11" max="12" width="7.453125" style="73" customWidth="1"/>
    <col min="13" max="15" width="10.81640625" style="73" customWidth="1"/>
    <col min="16" max="20" width="8.1796875" style="73" bestFit="1" customWidth="1"/>
    <col min="21" max="21" width="8.1796875" style="73" customWidth="1"/>
    <col min="22" max="22" width="54.1796875" style="73" bestFit="1" customWidth="1"/>
    <col min="23" max="23" width="11.81640625" style="78" customWidth="1"/>
    <col min="24" max="24" width="5.36328125" style="78" bestFit="1" customWidth="1"/>
    <col min="25" max="16384" width="9.1796875" style="78"/>
  </cols>
  <sheetData>
    <row r="1" spans="1:23" s="73" customFormat="1" ht="14.5" customHeight="1">
      <c r="A1" s="128" t="s">
        <v>62</v>
      </c>
      <c r="B1" s="127" t="s">
        <v>1</v>
      </c>
      <c r="C1" s="127" t="str">
        <f>'Input Sheet'!C1</f>
        <v>FY15</v>
      </c>
      <c r="D1" s="132" t="str">
        <f>'Input Sheet'!D1</f>
        <v>FY16</v>
      </c>
      <c r="E1" s="132" t="str">
        <f>'Input Sheet'!E1</f>
        <v>FY17</v>
      </c>
      <c r="F1" s="132" t="str">
        <f>'Input Sheet'!F1</f>
        <v>FY18</v>
      </c>
      <c r="G1" s="132" t="str">
        <f>'Input Sheet'!G1</f>
        <v>FY19</v>
      </c>
      <c r="H1" s="132" t="str">
        <f>'Input Sheet'!H1</f>
        <v>FY20</v>
      </c>
      <c r="I1" s="139" t="s">
        <v>135</v>
      </c>
      <c r="J1" s="139" t="s">
        <v>138</v>
      </c>
      <c r="K1" s="132" t="str">
        <f>'Input Sheet'!K1</f>
        <v>FY23</v>
      </c>
      <c r="L1" s="150" t="str">
        <f>'Input Sheet'!L1</f>
        <v>Q1 FY24</v>
      </c>
      <c r="M1" s="132" t="str">
        <f>'Input Sheet'!M1</f>
        <v>Q2 FY24</v>
      </c>
      <c r="N1" s="132" t="str">
        <f>'Input Sheet'!N1</f>
        <v>Q3 FY24</v>
      </c>
      <c r="O1" s="132" t="str">
        <f>'Input Sheet'!R1</f>
        <v>Q4 FY24</v>
      </c>
      <c r="P1" s="132" t="str">
        <f>'Input Sheet'!S1</f>
        <v>FY24</v>
      </c>
      <c r="Q1" s="132" t="str">
        <f>'Input Sheet'!T1</f>
        <v>Q1 FY25f</v>
      </c>
      <c r="R1" s="132" t="str">
        <f>'Input Sheet'!U1</f>
        <v>Q2 FY25f</v>
      </c>
      <c r="S1" s="132" t="str">
        <f>'Input Sheet'!V1</f>
        <v>Q3 FY25f</v>
      </c>
      <c r="T1" s="132" t="str">
        <f>'Input Sheet'!W1</f>
        <v>Q4 FY25f</v>
      </c>
      <c r="U1" s="140" t="s">
        <v>136</v>
      </c>
      <c r="V1" s="126" t="s">
        <v>7</v>
      </c>
    </row>
    <row r="2" spans="1:23" s="73" customFormat="1" ht="14.5" customHeight="1">
      <c r="A2" s="74" t="s">
        <v>141</v>
      </c>
      <c r="B2" s="75" t="s">
        <v>2</v>
      </c>
      <c r="C2" s="76">
        <f>'Input Sheet'!C8</f>
        <v>468.6541666666667</v>
      </c>
      <c r="D2" s="76">
        <f>'Input Sheet'!D8</f>
        <v>305.66708333333332</v>
      </c>
      <c r="E2" s="76">
        <f>'Input Sheet'!E8</f>
        <v>424.23541666666659</v>
      </c>
      <c r="F2" s="76">
        <f>'Input Sheet'!F8</f>
        <v>526.68006336405517</v>
      </c>
      <c r="G2" s="76">
        <f>'Input Sheet'!G8</f>
        <v>545.51134152585769</v>
      </c>
      <c r="H2" s="76">
        <f>'Input Sheet'!H8</f>
        <v>478.31123446446026</v>
      </c>
      <c r="I2" s="76">
        <f>'Input Sheet'!I8</f>
        <v>540.25948067632862</v>
      </c>
      <c r="J2" s="76">
        <f>'Input Sheet'!J8</f>
        <v>861.96204644791612</v>
      </c>
      <c r="K2" s="76">
        <f>'Input Sheet'!K8</f>
        <v>642.48186758893291</v>
      </c>
      <c r="L2" s="143">
        <f>'Input Sheet'!L8</f>
        <v>635</v>
      </c>
      <c r="M2" s="143">
        <f>'Input Sheet'!M8</f>
        <v>586.66666666666663</v>
      </c>
      <c r="N2" s="143">
        <f>'Input Sheet'!N8</f>
        <v>570</v>
      </c>
      <c r="O2" s="143">
        <f>'Input Sheet'!O8</f>
        <v>559.63636363636363</v>
      </c>
      <c r="P2" s="143">
        <f>'Input Sheet'!P8</f>
        <v>550.61111111111109</v>
      </c>
      <c r="Q2" s="143">
        <f>'Input Sheet'!Q8</f>
        <v>550</v>
      </c>
      <c r="R2" s="143">
        <f>'Input Sheet'!R8</f>
        <v>553.41582491582494</v>
      </c>
      <c r="S2" s="143">
        <f>'Input Sheet'!S8</f>
        <v>586.27062289562286</v>
      </c>
      <c r="T2" s="143">
        <f>'Input Sheet'!T8</f>
        <v>509</v>
      </c>
      <c r="U2" s="143">
        <f>'Input Sheet'!U8</f>
        <v>504</v>
      </c>
      <c r="V2" s="77" t="s">
        <v>89</v>
      </c>
    </row>
    <row r="3" spans="1:23" s="73" customFormat="1" ht="14.5" customHeight="1">
      <c r="A3" s="74" t="s">
        <v>144</v>
      </c>
      <c r="B3" s="75" t="s">
        <v>2</v>
      </c>
      <c r="C3" s="76">
        <f>C4-C2</f>
        <v>27.929166666666731</v>
      </c>
      <c r="D3" s="76">
        <f t="shared" ref="D3:K3" si="0">D4-D2</f>
        <v>13.407916666666665</v>
      </c>
      <c r="E3" s="76">
        <f t="shared" si="0"/>
        <v>14.244583333333424</v>
      </c>
      <c r="F3" s="76">
        <f t="shared" si="0"/>
        <v>14.680769969278117</v>
      </c>
      <c r="G3" s="76">
        <f t="shared" si="0"/>
        <v>18.70782514080895</v>
      </c>
      <c r="H3" s="76">
        <f t="shared" si="0"/>
        <v>5.0354322022063798</v>
      </c>
      <c r="I3" s="76">
        <f t="shared" si="0"/>
        <v>22.740519323671379</v>
      </c>
      <c r="J3" s="76">
        <f t="shared" si="0"/>
        <v>-10.962046447916123</v>
      </c>
      <c r="K3" s="76">
        <f t="shared" si="0"/>
        <v>-2.4818675889329143</v>
      </c>
      <c r="L3" s="143">
        <v>15</v>
      </c>
      <c r="M3" s="76">
        <v>15</v>
      </c>
      <c r="N3" s="76">
        <v>15</v>
      </c>
      <c r="O3" s="135">
        <v>20</v>
      </c>
      <c r="P3" s="135">
        <f>AVERAGE(K3:O3)</f>
        <v>12.503626482213416</v>
      </c>
      <c r="Q3" s="135">
        <v>20</v>
      </c>
      <c r="R3" s="135">
        <v>20</v>
      </c>
      <c r="S3" s="135">
        <v>20</v>
      </c>
      <c r="T3" s="135">
        <v>20</v>
      </c>
      <c r="U3" s="135">
        <f>AVERAGE(Q3:T3)</f>
        <v>20</v>
      </c>
      <c r="V3" s="77"/>
    </row>
    <row r="4" spans="1:23">
      <c r="A4" s="74" t="s">
        <v>142</v>
      </c>
      <c r="B4" s="75" t="s">
        <v>2</v>
      </c>
      <c r="C4" s="76">
        <v>496.58333333333343</v>
      </c>
      <c r="D4" s="76">
        <v>319.07499999999999</v>
      </c>
      <c r="E4" s="94">
        <v>438.48</v>
      </c>
      <c r="F4" s="94">
        <v>541.36083333333329</v>
      </c>
      <c r="G4" s="94">
        <v>564.21916666666664</v>
      </c>
      <c r="H4" s="94">
        <v>483.34666666666664</v>
      </c>
      <c r="I4" s="94">
        <v>563</v>
      </c>
      <c r="J4" s="143">
        <v>851</v>
      </c>
      <c r="K4" s="143">
        <v>640</v>
      </c>
      <c r="L4" s="143">
        <v>596</v>
      </c>
      <c r="M4" s="143">
        <v>572.34920634920638</v>
      </c>
      <c r="N4" s="143">
        <v>572</v>
      </c>
      <c r="O4" s="143">
        <v>599.57894736842104</v>
      </c>
      <c r="P4" s="143">
        <f>AVERAGE(L4:O4)</f>
        <v>584.98203842940688</v>
      </c>
      <c r="Q4" s="135">
        <f>Q2+Q3</f>
        <v>570</v>
      </c>
      <c r="R4" s="135">
        <f t="shared" ref="R4:U4" si="1">R2+R3</f>
        <v>573.41582491582494</v>
      </c>
      <c r="S4" s="135">
        <f t="shared" si="1"/>
        <v>606.27062289562286</v>
      </c>
      <c r="T4" s="135">
        <f t="shared" si="1"/>
        <v>529</v>
      </c>
      <c r="U4" s="135">
        <f t="shared" si="1"/>
        <v>524</v>
      </c>
      <c r="V4" s="77" t="s">
        <v>143</v>
      </c>
    </row>
    <row r="5" spans="1:23">
      <c r="A5" s="74" t="s">
        <v>145</v>
      </c>
      <c r="B5" s="75" t="s">
        <v>2</v>
      </c>
      <c r="C5" s="143">
        <v>15</v>
      </c>
      <c r="D5" s="143">
        <v>15</v>
      </c>
      <c r="E5" s="143">
        <v>15</v>
      </c>
      <c r="F5" s="143">
        <v>15</v>
      </c>
      <c r="G5" s="143">
        <v>15</v>
      </c>
      <c r="H5" s="143">
        <v>15</v>
      </c>
      <c r="I5" s="143">
        <v>15</v>
      </c>
      <c r="J5" s="143">
        <v>15</v>
      </c>
      <c r="K5" s="143">
        <v>15</v>
      </c>
      <c r="L5" s="143">
        <v>15</v>
      </c>
      <c r="M5" s="143">
        <v>15</v>
      </c>
      <c r="N5" s="143">
        <v>15</v>
      </c>
      <c r="O5" s="143">
        <v>11</v>
      </c>
      <c r="P5" s="143">
        <f>AVERAGE(K5:O5)</f>
        <v>14.2</v>
      </c>
      <c r="Q5" s="143">
        <v>15</v>
      </c>
      <c r="R5" s="143">
        <v>15</v>
      </c>
      <c r="S5" s="143">
        <v>15</v>
      </c>
      <c r="T5" s="143">
        <v>15</v>
      </c>
      <c r="U5" s="143">
        <f>AVERAGE(Q5:T5)</f>
        <v>15</v>
      </c>
      <c r="V5" s="77" t="s">
        <v>88</v>
      </c>
      <c r="W5" s="80"/>
    </row>
    <row r="6" spans="1:23">
      <c r="A6" s="81" t="s">
        <v>67</v>
      </c>
      <c r="B6" s="82" t="s">
        <v>2</v>
      </c>
      <c r="C6" s="96">
        <f>C4-C5</f>
        <v>481.58333333333343</v>
      </c>
      <c r="D6" s="96">
        <f t="shared" ref="D6:U6" si="2">D4-D5</f>
        <v>304.07499999999999</v>
      </c>
      <c r="E6" s="96">
        <f t="shared" si="2"/>
        <v>423.48</v>
      </c>
      <c r="F6" s="96">
        <f t="shared" si="2"/>
        <v>526.36083333333329</v>
      </c>
      <c r="G6" s="96">
        <f t="shared" si="2"/>
        <v>549.21916666666664</v>
      </c>
      <c r="H6" s="96">
        <f t="shared" si="2"/>
        <v>468.34666666666664</v>
      </c>
      <c r="I6" s="96">
        <f t="shared" si="2"/>
        <v>548</v>
      </c>
      <c r="J6" s="96">
        <f t="shared" si="2"/>
        <v>836</v>
      </c>
      <c r="K6" s="96">
        <f t="shared" si="2"/>
        <v>625</v>
      </c>
      <c r="L6" s="96">
        <f t="shared" ref="L6" si="3">L4-L5</f>
        <v>581</v>
      </c>
      <c r="M6" s="96">
        <f t="shared" si="2"/>
        <v>557.34920634920638</v>
      </c>
      <c r="N6" s="96">
        <f t="shared" si="2"/>
        <v>557</v>
      </c>
      <c r="O6" s="96">
        <f t="shared" si="2"/>
        <v>588.57894736842104</v>
      </c>
      <c r="P6" s="96">
        <f t="shared" si="2"/>
        <v>570.78203842940684</v>
      </c>
      <c r="Q6" s="96">
        <f t="shared" si="2"/>
        <v>555</v>
      </c>
      <c r="R6" s="96">
        <f t="shared" si="2"/>
        <v>558.41582491582494</v>
      </c>
      <c r="S6" s="96">
        <f t="shared" si="2"/>
        <v>591.27062289562286</v>
      </c>
      <c r="T6" s="96">
        <f t="shared" si="2"/>
        <v>514</v>
      </c>
      <c r="U6" s="96">
        <f t="shared" si="2"/>
        <v>509</v>
      </c>
      <c r="V6" s="83"/>
    </row>
    <row r="7" spans="1:23">
      <c r="A7" s="74" t="s">
        <v>68</v>
      </c>
      <c r="B7" s="75" t="s">
        <v>2</v>
      </c>
      <c r="C7" s="97">
        <v>10</v>
      </c>
      <c r="D7" s="97">
        <v>10</v>
      </c>
      <c r="E7" s="97">
        <v>10</v>
      </c>
      <c r="F7" s="97">
        <v>10</v>
      </c>
      <c r="G7" s="97">
        <v>10</v>
      </c>
      <c r="H7" s="97">
        <v>10</v>
      </c>
      <c r="I7" s="97">
        <v>10</v>
      </c>
      <c r="J7" s="97">
        <v>10</v>
      </c>
      <c r="K7" s="97">
        <v>10</v>
      </c>
      <c r="L7" s="97">
        <v>10</v>
      </c>
      <c r="M7" s="97">
        <v>10</v>
      </c>
      <c r="N7" s="97">
        <v>10</v>
      </c>
      <c r="O7" s="97">
        <v>10</v>
      </c>
      <c r="P7" s="97">
        <v>10</v>
      </c>
      <c r="Q7" s="97">
        <v>10</v>
      </c>
      <c r="R7" s="97">
        <v>10</v>
      </c>
      <c r="S7" s="97">
        <v>10</v>
      </c>
      <c r="T7" s="97">
        <v>10</v>
      </c>
      <c r="U7" s="97">
        <v>10</v>
      </c>
      <c r="V7" s="83" t="s">
        <v>87</v>
      </c>
    </row>
    <row r="8" spans="1:23">
      <c r="A8" s="74" t="s">
        <v>69</v>
      </c>
      <c r="B8" s="75" t="s">
        <v>2</v>
      </c>
      <c r="C8" s="97">
        <f>C6-C7</f>
        <v>471.58333333333343</v>
      </c>
      <c r="D8" s="97">
        <f t="shared" ref="D8:U8" si="4">D6-D7</f>
        <v>294.07499999999999</v>
      </c>
      <c r="E8" s="97">
        <f t="shared" si="4"/>
        <v>413.48</v>
      </c>
      <c r="F8" s="97">
        <f t="shared" si="4"/>
        <v>516.36083333333329</v>
      </c>
      <c r="G8" s="97">
        <f t="shared" si="4"/>
        <v>539.21916666666664</v>
      </c>
      <c r="H8" s="97">
        <f t="shared" si="4"/>
        <v>458.34666666666664</v>
      </c>
      <c r="I8" s="97">
        <f t="shared" si="4"/>
        <v>538</v>
      </c>
      <c r="J8" s="97">
        <f t="shared" si="4"/>
        <v>826</v>
      </c>
      <c r="K8" s="97">
        <f t="shared" si="4"/>
        <v>615</v>
      </c>
      <c r="L8" s="97">
        <f t="shared" ref="L8" si="5">L6-L7</f>
        <v>571</v>
      </c>
      <c r="M8" s="97">
        <f t="shared" si="4"/>
        <v>547.34920634920638</v>
      </c>
      <c r="N8" s="97">
        <f t="shared" si="4"/>
        <v>547</v>
      </c>
      <c r="O8" s="97">
        <f t="shared" si="4"/>
        <v>578.57894736842104</v>
      </c>
      <c r="P8" s="97">
        <f t="shared" si="4"/>
        <v>560.78203842940684</v>
      </c>
      <c r="Q8" s="97">
        <f t="shared" si="4"/>
        <v>545</v>
      </c>
      <c r="R8" s="97">
        <f t="shared" si="4"/>
        <v>548.41582491582494</v>
      </c>
      <c r="S8" s="97">
        <f t="shared" si="4"/>
        <v>581.27062289562286</v>
      </c>
      <c r="T8" s="97">
        <f t="shared" si="4"/>
        <v>504</v>
      </c>
      <c r="U8" s="97">
        <f t="shared" si="4"/>
        <v>499</v>
      </c>
      <c r="V8" s="83"/>
    </row>
    <row r="9" spans="1:23">
      <c r="A9" s="74" t="s">
        <v>4</v>
      </c>
      <c r="B9" s="84" t="s">
        <v>5</v>
      </c>
      <c r="C9" s="97">
        <f>'Input Sheet'!C11</f>
        <v>61.15</v>
      </c>
      <c r="D9" s="97">
        <f>'Input Sheet'!D11</f>
        <v>65.459999999999994</v>
      </c>
      <c r="E9" s="97">
        <f>'Input Sheet'!E11</f>
        <v>67.09</v>
      </c>
      <c r="F9" s="97">
        <f>'Input Sheet'!F11</f>
        <v>64.45</v>
      </c>
      <c r="G9" s="97">
        <f>'Input Sheet'!G11</f>
        <v>69.89</v>
      </c>
      <c r="H9" s="97">
        <f>'Input Sheet'!H11</f>
        <v>70.88</v>
      </c>
      <c r="I9" s="97">
        <f>'Input Sheet'!I11</f>
        <v>74.2</v>
      </c>
      <c r="J9" s="97">
        <f>'Input Sheet'!J11</f>
        <v>74.52</v>
      </c>
      <c r="K9" s="97">
        <f>'Input Sheet'!K11</f>
        <v>80.38</v>
      </c>
      <c r="L9" s="97">
        <f>'Input Sheet'!L11</f>
        <v>82.2</v>
      </c>
      <c r="M9" s="97">
        <f>'Input Sheet'!M11</f>
        <v>82.66</v>
      </c>
      <c r="N9" s="97">
        <f>'Input Sheet'!N11</f>
        <v>83.27</v>
      </c>
      <c r="O9" s="97">
        <f>'Input Sheet'!R11</f>
        <v>83.12</v>
      </c>
      <c r="P9" s="97">
        <f>'Input Sheet'!S11</f>
        <v>82.8125</v>
      </c>
      <c r="Q9" s="97">
        <f>'Input Sheet'!T11</f>
        <v>83</v>
      </c>
      <c r="R9" s="97">
        <f>'Input Sheet'!U11</f>
        <v>82.75</v>
      </c>
      <c r="S9" s="97">
        <f>'Input Sheet'!V11</f>
        <v>82.25</v>
      </c>
      <c r="T9" s="97">
        <f>'Input Sheet'!W11</f>
        <v>82</v>
      </c>
      <c r="U9" s="97">
        <f>'Input Sheet'!X11</f>
        <v>82.5</v>
      </c>
      <c r="V9" s="83"/>
    </row>
    <row r="10" spans="1:23">
      <c r="A10" s="74" t="s">
        <v>69</v>
      </c>
      <c r="B10" s="84" t="s">
        <v>6</v>
      </c>
      <c r="C10" s="97">
        <f>C8*C9</f>
        <v>28837.320833333339</v>
      </c>
      <c r="D10" s="97">
        <f t="shared" ref="D10:N10" si="6">D8*D9</f>
        <v>19250.149499999996</v>
      </c>
      <c r="E10" s="97">
        <f t="shared" si="6"/>
        <v>27740.373200000002</v>
      </c>
      <c r="F10" s="97">
        <f t="shared" si="6"/>
        <v>33279.455708333335</v>
      </c>
      <c r="G10" s="97">
        <f t="shared" si="6"/>
        <v>37686.027558333335</v>
      </c>
      <c r="H10" s="97">
        <f t="shared" si="6"/>
        <v>32487.611733333328</v>
      </c>
      <c r="I10" s="97">
        <f t="shared" si="6"/>
        <v>39919.599999999999</v>
      </c>
      <c r="J10" s="97">
        <f t="shared" si="6"/>
        <v>61553.52</v>
      </c>
      <c r="K10" s="97">
        <f t="shared" si="6"/>
        <v>49433.7</v>
      </c>
      <c r="L10" s="97">
        <f t="shared" ref="L10" si="7">L8*L9</f>
        <v>46936.200000000004</v>
      </c>
      <c r="M10" s="97">
        <f t="shared" si="6"/>
        <v>45243.885396825397</v>
      </c>
      <c r="N10" s="97">
        <f t="shared" si="6"/>
        <v>45548.689999999995</v>
      </c>
      <c r="O10" s="97">
        <f t="shared" ref="O10" si="8">O8*O9</f>
        <v>48091.48210526316</v>
      </c>
      <c r="P10" s="97">
        <f t="shared" ref="P10" si="9">P8*P9</f>
        <v>46439.762557435257</v>
      </c>
      <c r="Q10" s="97">
        <f t="shared" ref="Q10" si="10">Q8*Q9</f>
        <v>45235</v>
      </c>
      <c r="R10" s="97">
        <f t="shared" ref="R10" si="11">R8*R9</f>
        <v>45381.409511784514</v>
      </c>
      <c r="S10" s="97">
        <f t="shared" ref="S10" si="12">S8*S9</f>
        <v>47809.508733164977</v>
      </c>
      <c r="T10" s="97">
        <f t="shared" ref="T10:U10" si="13">T8*T9</f>
        <v>41328</v>
      </c>
      <c r="U10" s="97">
        <f t="shared" si="13"/>
        <v>41167.5</v>
      </c>
      <c r="V10" s="83"/>
    </row>
    <row r="11" spans="1:23">
      <c r="A11" s="74" t="s">
        <v>70</v>
      </c>
      <c r="B11" s="84" t="s">
        <v>6</v>
      </c>
      <c r="C11" s="97">
        <f>1200-400</f>
        <v>800</v>
      </c>
      <c r="D11" s="97">
        <f t="shared" ref="D11:E11" si="14">1200-400</f>
        <v>800</v>
      </c>
      <c r="E11" s="97">
        <f t="shared" si="14"/>
        <v>800</v>
      </c>
      <c r="F11" s="97">
        <f>1400-400</f>
        <v>1000</v>
      </c>
      <c r="G11" s="97">
        <f t="shared" ref="G11" si="15">1400-400</f>
        <v>1000</v>
      </c>
      <c r="H11" s="97">
        <v>1500</v>
      </c>
      <c r="I11" s="97">
        <v>1500</v>
      </c>
      <c r="J11" s="97">
        <v>1500</v>
      </c>
      <c r="K11" s="97">
        <v>1500</v>
      </c>
      <c r="L11" s="97">
        <v>1500</v>
      </c>
      <c r="M11" s="97">
        <v>1500</v>
      </c>
      <c r="N11" s="97">
        <v>1500</v>
      </c>
      <c r="O11" s="97">
        <v>1500</v>
      </c>
      <c r="P11" s="97">
        <v>1500</v>
      </c>
      <c r="Q11" s="97">
        <v>1500</v>
      </c>
      <c r="R11" s="97">
        <v>1500</v>
      </c>
      <c r="S11" s="97">
        <v>1500</v>
      </c>
      <c r="T11" s="97">
        <v>1500</v>
      </c>
      <c r="U11" s="97">
        <v>1500</v>
      </c>
      <c r="V11" s="85" t="s">
        <v>134</v>
      </c>
    </row>
    <row r="12" spans="1:23">
      <c r="A12" s="86" t="s">
        <v>159</v>
      </c>
      <c r="B12" s="87" t="s">
        <v>6</v>
      </c>
      <c r="C12" s="98">
        <f>ROUND((C10-C11),-2)</f>
        <v>28000</v>
      </c>
      <c r="D12" s="98">
        <f t="shared" ref="D12:T12" si="16">ROUND((D10-D11),-2)</f>
        <v>18500</v>
      </c>
      <c r="E12" s="98">
        <f t="shared" si="16"/>
        <v>26900</v>
      </c>
      <c r="F12" s="98">
        <f t="shared" si="16"/>
        <v>32300</v>
      </c>
      <c r="G12" s="98">
        <f t="shared" si="16"/>
        <v>36700</v>
      </c>
      <c r="H12" s="98">
        <f t="shared" si="16"/>
        <v>31000</v>
      </c>
      <c r="I12" s="98">
        <f t="shared" si="16"/>
        <v>38400</v>
      </c>
      <c r="J12" s="98">
        <f t="shared" si="16"/>
        <v>60100</v>
      </c>
      <c r="K12" s="98">
        <f t="shared" si="16"/>
        <v>47900</v>
      </c>
      <c r="L12" s="98">
        <f t="shared" ref="L12" si="17">ROUND((L10-L11),-2)</f>
        <v>45400</v>
      </c>
      <c r="M12" s="98">
        <f t="shared" si="16"/>
        <v>43700</v>
      </c>
      <c r="N12" s="98">
        <f t="shared" si="16"/>
        <v>44000</v>
      </c>
      <c r="O12" s="98">
        <f t="shared" si="16"/>
        <v>46600</v>
      </c>
      <c r="P12" s="98">
        <f t="shared" si="16"/>
        <v>44900</v>
      </c>
      <c r="Q12" s="98">
        <f t="shared" si="16"/>
        <v>43700</v>
      </c>
      <c r="R12" s="98">
        <f t="shared" si="16"/>
        <v>43900</v>
      </c>
      <c r="S12" s="98">
        <f t="shared" si="16"/>
        <v>46300</v>
      </c>
      <c r="T12" s="98">
        <f t="shared" si="16"/>
        <v>39800</v>
      </c>
      <c r="U12" s="98">
        <f t="shared" ref="U12" si="18">ROUND((U10-U11),-2)</f>
        <v>39700</v>
      </c>
      <c r="V12" s="83"/>
    </row>
    <row r="13" spans="1:23" ht="14.5" hidden="1" thickBot="1">
      <c r="A13" s="88" t="s">
        <v>71</v>
      </c>
      <c r="B13" s="89" t="s">
        <v>6</v>
      </c>
      <c r="C13" s="99">
        <f>ROUND((C12*1.04),-2)</f>
        <v>29100</v>
      </c>
      <c r="D13" s="99">
        <f t="shared" ref="D13:T13" si="19">ROUND((D12*1.04),-2)</f>
        <v>19200</v>
      </c>
      <c r="E13" s="99">
        <f t="shared" si="19"/>
        <v>28000</v>
      </c>
      <c r="F13" s="99">
        <f t="shared" si="19"/>
        <v>33600</v>
      </c>
      <c r="G13" s="99">
        <f t="shared" si="19"/>
        <v>38200</v>
      </c>
      <c r="H13" s="99">
        <f t="shared" si="19"/>
        <v>32200</v>
      </c>
      <c r="I13" s="99">
        <f t="shared" si="19"/>
        <v>39900</v>
      </c>
      <c r="J13" s="99">
        <f t="shared" si="19"/>
        <v>62500</v>
      </c>
      <c r="K13" s="99">
        <f t="shared" si="19"/>
        <v>49800</v>
      </c>
      <c r="L13" s="99"/>
      <c r="M13" s="99">
        <f t="shared" si="19"/>
        <v>45400</v>
      </c>
      <c r="N13" s="99">
        <f t="shared" si="19"/>
        <v>45800</v>
      </c>
      <c r="O13" s="99">
        <f>ROUND((O12*1.04),-2)</f>
        <v>48500</v>
      </c>
      <c r="P13" s="99">
        <f t="shared" si="19"/>
        <v>46700</v>
      </c>
      <c r="Q13" s="99">
        <f t="shared" si="19"/>
        <v>45400</v>
      </c>
      <c r="R13" s="99">
        <f t="shared" si="19"/>
        <v>45700</v>
      </c>
      <c r="S13" s="99">
        <f t="shared" si="19"/>
        <v>48200</v>
      </c>
      <c r="T13" s="99">
        <f t="shared" si="19"/>
        <v>41400</v>
      </c>
      <c r="U13" s="99">
        <f t="shared" ref="U13" si="20">ROUND((U12*1.04),-2)</f>
        <v>41300</v>
      </c>
      <c r="V13" s="90"/>
    </row>
    <row r="14" spans="1:23" hidden="1">
      <c r="A14" s="91" t="s">
        <v>146</v>
      </c>
      <c r="C14" s="73">
        <v>31706</v>
      </c>
      <c r="D14" s="73">
        <v>24494</v>
      </c>
      <c r="E14" s="73">
        <v>28076</v>
      </c>
      <c r="F14" s="73">
        <v>30173</v>
      </c>
      <c r="G14" s="73">
        <v>36577</v>
      </c>
      <c r="H14" s="73">
        <v>30870</v>
      </c>
      <c r="K14" s="93">
        <v>27670.790676941677</v>
      </c>
      <c r="L14" s="145"/>
      <c r="M14" s="93">
        <v>29585.98890209481</v>
      </c>
      <c r="P14" s="92">
        <f>P13-1000</f>
        <v>45700</v>
      </c>
      <c r="Q14" s="92">
        <f t="shared" ref="Q14:T14" si="21">Q13-1000</f>
        <v>44400</v>
      </c>
      <c r="R14" s="92">
        <f t="shared" si="21"/>
        <v>44700</v>
      </c>
      <c r="S14" s="92">
        <f t="shared" si="21"/>
        <v>47200</v>
      </c>
      <c r="T14" s="92">
        <f t="shared" si="21"/>
        <v>40400</v>
      </c>
      <c r="U14" s="92"/>
    </row>
    <row r="15" spans="1:23" hidden="1">
      <c r="C15" s="92">
        <f>C14-C13</f>
        <v>2606</v>
      </c>
      <c r="D15" s="92">
        <f t="shared" ref="D15:G15" si="22">D14-D13</f>
        <v>5294</v>
      </c>
      <c r="E15" s="92">
        <f t="shared" si="22"/>
        <v>76</v>
      </c>
      <c r="F15" s="92">
        <f t="shared" si="22"/>
        <v>-3427</v>
      </c>
      <c r="G15" s="92">
        <f t="shared" si="22"/>
        <v>-1623</v>
      </c>
      <c r="H15" s="92"/>
      <c r="I15" s="92"/>
      <c r="J15" s="92"/>
      <c r="K15" s="93">
        <f>K14-K13</f>
        <v>-22129.209323058323</v>
      </c>
      <c r="L15" s="145"/>
    </row>
    <row r="16" spans="1:23" hidden="1"/>
    <row r="17" spans="15:21">
      <c r="O17" s="92"/>
      <c r="P17" s="92"/>
      <c r="Q17" s="92"/>
      <c r="R17" s="92"/>
      <c r="S17" s="92"/>
      <c r="T17" s="92"/>
      <c r="U17" s="92"/>
    </row>
  </sheetData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8F45-1543-403B-9067-4874D3E4724A}">
  <dimension ref="A1:Q17"/>
  <sheetViews>
    <sheetView zoomScale="80" zoomScaleNormal="80" workbookViewId="0">
      <selection activeCell="J13" sqref="J13"/>
    </sheetView>
  </sheetViews>
  <sheetFormatPr defaultColWidth="9.1796875" defaultRowHeight="14"/>
  <cols>
    <col min="1" max="1" width="46" style="91" bestFit="1" customWidth="1"/>
    <col min="2" max="2" width="5" style="73" customWidth="1"/>
    <col min="3" max="4" width="5.81640625" style="73" customWidth="1"/>
    <col min="5" max="6" width="7.453125" style="73" customWidth="1"/>
    <col min="7" max="9" width="10.81640625" style="73" customWidth="1"/>
    <col min="10" max="14" width="8.1796875" style="73" bestFit="1" customWidth="1"/>
    <col min="15" max="15" width="8.1796875" style="73" customWidth="1"/>
    <col min="16" max="16" width="54.1796875" style="73" bestFit="1" customWidth="1"/>
    <col min="17" max="17" width="11.81640625" style="78" customWidth="1"/>
    <col min="18" max="18" width="5.36328125" style="78" bestFit="1" customWidth="1"/>
    <col min="19" max="16384" width="9.1796875" style="78"/>
  </cols>
  <sheetData>
    <row r="1" spans="1:17" s="73" customFormat="1" ht="14.5" customHeight="1">
      <c r="A1" s="146" t="s">
        <v>62</v>
      </c>
      <c r="B1" s="150" t="s">
        <v>1</v>
      </c>
      <c r="C1" s="150" t="s">
        <v>135</v>
      </c>
      <c r="D1" s="150" t="s">
        <v>138</v>
      </c>
      <c r="E1" s="150" t="str">
        <f>'Input Sheet'!K1</f>
        <v>FY23</v>
      </c>
      <c r="F1" s="150" t="str">
        <f>'Input Sheet'!L1</f>
        <v>Q1 FY24</v>
      </c>
      <c r="G1" s="150" t="str">
        <f>'Input Sheet'!M1</f>
        <v>Q2 FY24</v>
      </c>
      <c r="H1" s="150" t="str">
        <f>'Input Sheet'!N1</f>
        <v>Q3 FY24</v>
      </c>
      <c r="I1" s="150" t="str">
        <f>'Input Sheet'!R1</f>
        <v>Q4 FY24</v>
      </c>
      <c r="J1" s="150" t="str">
        <f>'Input Sheet'!S1</f>
        <v>FY24</v>
      </c>
      <c r="K1" s="150" t="str">
        <f>'Input Sheet'!T1</f>
        <v>Q1 FY25f</v>
      </c>
      <c r="L1" s="150" t="str">
        <f>'Input Sheet'!U1</f>
        <v>Q2 FY25f</v>
      </c>
      <c r="M1" s="150" t="str">
        <f>'Input Sheet'!V1</f>
        <v>Q3 FY25f</v>
      </c>
      <c r="N1" s="150" t="str">
        <f>'Input Sheet'!W1</f>
        <v>Q4 FY25f</v>
      </c>
      <c r="O1" s="140" t="s">
        <v>136</v>
      </c>
      <c r="P1" s="149" t="s">
        <v>7</v>
      </c>
    </row>
    <row r="2" spans="1:17" s="73" customFormat="1" ht="14.5" customHeight="1">
      <c r="A2" s="141" t="s">
        <v>141</v>
      </c>
      <c r="B2" s="142" t="s">
        <v>2</v>
      </c>
      <c r="C2" s="143">
        <f>'Input Sheet'!I8</f>
        <v>540.25948067632862</v>
      </c>
      <c r="D2" s="143">
        <f>'Input Sheet'!J8</f>
        <v>861.96204644791612</v>
      </c>
      <c r="E2" s="143">
        <f>'Input Sheet'!K8</f>
        <v>642.48186758893291</v>
      </c>
      <c r="F2" s="143">
        <f>'Input Sheet'!L8</f>
        <v>635</v>
      </c>
      <c r="G2" s="143">
        <f>'Input Sheet'!M8</f>
        <v>586.66666666666663</v>
      </c>
      <c r="H2" s="143">
        <f>'Input Sheet'!N8</f>
        <v>570</v>
      </c>
      <c r="I2" s="143">
        <f>'Input Sheet'!O8</f>
        <v>559.63636363636363</v>
      </c>
      <c r="J2" s="143">
        <f>'Input Sheet'!P8</f>
        <v>550.61111111111109</v>
      </c>
      <c r="K2" s="143">
        <f>'Input Sheet'!Q8</f>
        <v>550</v>
      </c>
      <c r="L2" s="143">
        <f>'Input Sheet'!R8</f>
        <v>553.41582491582494</v>
      </c>
      <c r="M2" s="143">
        <f>'Input Sheet'!S8</f>
        <v>586.27062289562286</v>
      </c>
      <c r="N2" s="143">
        <f>'Input Sheet'!T8</f>
        <v>509</v>
      </c>
      <c r="O2" s="143">
        <f>'Input Sheet'!U8</f>
        <v>504</v>
      </c>
      <c r="P2" s="77" t="s">
        <v>89</v>
      </c>
    </row>
    <row r="3" spans="1:17" s="73" customFormat="1" ht="14.5" customHeight="1">
      <c r="A3" s="141" t="s">
        <v>161</v>
      </c>
      <c r="B3" s="142" t="s">
        <v>2</v>
      </c>
      <c r="C3" s="143">
        <f>C4-C2</f>
        <v>33.740519323671379</v>
      </c>
      <c r="D3" s="143">
        <f t="shared" ref="D3:H3" si="0">D4-D2</f>
        <v>123.03795355208388</v>
      </c>
      <c r="E3" s="143">
        <f t="shared" si="0"/>
        <v>121.51813241106709</v>
      </c>
      <c r="F3" s="143">
        <f t="shared" si="0"/>
        <v>72</v>
      </c>
      <c r="G3" s="143">
        <f t="shared" si="0"/>
        <v>42.333333333333371</v>
      </c>
      <c r="H3" s="143">
        <f t="shared" si="0"/>
        <v>61</v>
      </c>
      <c r="I3" s="143">
        <v>50</v>
      </c>
      <c r="J3" s="143">
        <v>50</v>
      </c>
      <c r="K3" s="143">
        <v>50</v>
      </c>
      <c r="L3" s="143">
        <v>50</v>
      </c>
      <c r="M3" s="143">
        <v>50</v>
      </c>
      <c r="N3" s="143">
        <v>50</v>
      </c>
      <c r="O3" s="143">
        <v>50</v>
      </c>
      <c r="P3" s="77" t="s">
        <v>88</v>
      </c>
    </row>
    <row r="4" spans="1:17">
      <c r="A4" s="141" t="s">
        <v>226</v>
      </c>
      <c r="B4" s="142" t="s">
        <v>2</v>
      </c>
      <c r="C4" s="94">
        <v>574</v>
      </c>
      <c r="D4" s="94">
        <v>985</v>
      </c>
      <c r="E4" s="94">
        <v>764</v>
      </c>
      <c r="F4" s="94">
        <v>707</v>
      </c>
      <c r="G4" s="94">
        <v>629</v>
      </c>
      <c r="H4" s="95">
        <v>631</v>
      </c>
      <c r="I4" s="95">
        <f t="shared" ref="I4:O4" si="1">I2+I3</f>
        <v>609.63636363636363</v>
      </c>
      <c r="J4" s="95">
        <f t="shared" si="1"/>
        <v>600.61111111111109</v>
      </c>
      <c r="K4" s="95">
        <f t="shared" si="1"/>
        <v>600</v>
      </c>
      <c r="L4" s="95">
        <f t="shared" si="1"/>
        <v>603.41582491582494</v>
      </c>
      <c r="M4" s="95">
        <f t="shared" si="1"/>
        <v>636.27062289562286</v>
      </c>
      <c r="N4" s="95">
        <f t="shared" si="1"/>
        <v>559</v>
      </c>
      <c r="O4" s="95">
        <f t="shared" si="1"/>
        <v>554</v>
      </c>
      <c r="P4" s="77"/>
    </row>
    <row r="5" spans="1:17">
      <c r="A5" s="141" t="s">
        <v>163</v>
      </c>
      <c r="B5" s="142" t="s">
        <v>2</v>
      </c>
      <c r="C5" s="143">
        <v>30</v>
      </c>
      <c r="D5" s="143">
        <v>30</v>
      </c>
      <c r="E5" s="143">
        <v>30</v>
      </c>
      <c r="F5" s="143">
        <v>30</v>
      </c>
      <c r="G5" s="143">
        <v>30</v>
      </c>
      <c r="H5" s="143">
        <v>30</v>
      </c>
      <c r="I5" s="143">
        <v>30</v>
      </c>
      <c r="J5" s="143">
        <v>30</v>
      </c>
      <c r="K5" s="143">
        <v>30</v>
      </c>
      <c r="L5" s="143">
        <v>30</v>
      </c>
      <c r="M5" s="143">
        <v>30</v>
      </c>
      <c r="N5" s="143">
        <v>30</v>
      </c>
      <c r="O5" s="143">
        <v>30</v>
      </c>
      <c r="P5" s="77" t="s">
        <v>88</v>
      </c>
      <c r="Q5" s="80"/>
    </row>
    <row r="6" spans="1:17">
      <c r="A6" s="81" t="s">
        <v>67</v>
      </c>
      <c r="B6" s="82" t="s">
        <v>2</v>
      </c>
      <c r="C6" s="96">
        <f t="shared" ref="C6:O6" si="2">C4-C5</f>
        <v>544</v>
      </c>
      <c r="D6" s="96">
        <f t="shared" si="2"/>
        <v>955</v>
      </c>
      <c r="E6" s="96">
        <f t="shared" si="2"/>
        <v>734</v>
      </c>
      <c r="F6" s="96">
        <f t="shared" ref="F6" si="3">F4-F5</f>
        <v>677</v>
      </c>
      <c r="G6" s="96">
        <f t="shared" si="2"/>
        <v>599</v>
      </c>
      <c r="H6" s="96">
        <f t="shared" si="2"/>
        <v>601</v>
      </c>
      <c r="I6" s="96">
        <f t="shared" si="2"/>
        <v>579.63636363636363</v>
      </c>
      <c r="J6" s="96">
        <f t="shared" si="2"/>
        <v>570.61111111111109</v>
      </c>
      <c r="K6" s="96">
        <f t="shared" si="2"/>
        <v>570</v>
      </c>
      <c r="L6" s="96">
        <f t="shared" si="2"/>
        <v>573.41582491582494</v>
      </c>
      <c r="M6" s="96">
        <f t="shared" si="2"/>
        <v>606.27062289562286</v>
      </c>
      <c r="N6" s="96">
        <f t="shared" si="2"/>
        <v>529</v>
      </c>
      <c r="O6" s="96">
        <f t="shared" si="2"/>
        <v>524</v>
      </c>
      <c r="P6" s="147"/>
    </row>
    <row r="7" spans="1:17">
      <c r="A7" s="141" t="s">
        <v>68</v>
      </c>
      <c r="B7" s="142" t="s">
        <v>2</v>
      </c>
      <c r="C7" s="97">
        <v>10</v>
      </c>
      <c r="D7" s="97">
        <v>10</v>
      </c>
      <c r="E7" s="97">
        <v>10</v>
      </c>
      <c r="F7" s="97">
        <v>10</v>
      </c>
      <c r="G7" s="97">
        <v>10</v>
      </c>
      <c r="H7" s="97">
        <v>10</v>
      </c>
      <c r="I7" s="97">
        <v>10</v>
      </c>
      <c r="J7" s="97">
        <v>10</v>
      </c>
      <c r="K7" s="97">
        <v>10</v>
      </c>
      <c r="L7" s="97">
        <v>10</v>
      </c>
      <c r="M7" s="97">
        <v>10</v>
      </c>
      <c r="N7" s="97">
        <v>10</v>
      </c>
      <c r="O7" s="97">
        <v>10</v>
      </c>
      <c r="P7" s="147" t="s">
        <v>87</v>
      </c>
    </row>
    <row r="8" spans="1:17">
      <c r="A8" s="141" t="s">
        <v>69</v>
      </c>
      <c r="B8" s="142" t="s">
        <v>2</v>
      </c>
      <c r="C8" s="97">
        <f t="shared" ref="C8:O8" si="4">C6-C7</f>
        <v>534</v>
      </c>
      <c r="D8" s="97">
        <f t="shared" si="4"/>
        <v>945</v>
      </c>
      <c r="E8" s="97">
        <f t="shared" si="4"/>
        <v>724</v>
      </c>
      <c r="F8" s="97">
        <f t="shared" ref="F8" si="5">F6-F7</f>
        <v>667</v>
      </c>
      <c r="G8" s="97">
        <f t="shared" si="4"/>
        <v>589</v>
      </c>
      <c r="H8" s="97">
        <f t="shared" si="4"/>
        <v>591</v>
      </c>
      <c r="I8" s="97">
        <f t="shared" si="4"/>
        <v>569.63636363636363</v>
      </c>
      <c r="J8" s="97">
        <f t="shared" si="4"/>
        <v>560.61111111111109</v>
      </c>
      <c r="K8" s="97">
        <f t="shared" si="4"/>
        <v>560</v>
      </c>
      <c r="L8" s="97">
        <f t="shared" si="4"/>
        <v>563.41582491582494</v>
      </c>
      <c r="M8" s="97">
        <f t="shared" si="4"/>
        <v>596.27062289562286</v>
      </c>
      <c r="N8" s="97">
        <f t="shared" si="4"/>
        <v>519</v>
      </c>
      <c r="O8" s="97">
        <f t="shared" si="4"/>
        <v>514</v>
      </c>
      <c r="P8" s="147"/>
    </row>
    <row r="9" spans="1:17">
      <c r="A9" s="141" t="s">
        <v>4</v>
      </c>
      <c r="B9" s="84" t="s">
        <v>5</v>
      </c>
      <c r="C9" s="97">
        <f>'Input Sheet'!I11</f>
        <v>74.2</v>
      </c>
      <c r="D9" s="97">
        <f>'Input Sheet'!J11</f>
        <v>74.52</v>
      </c>
      <c r="E9" s="97">
        <f>'Input Sheet'!K11</f>
        <v>80.38</v>
      </c>
      <c r="F9" s="97">
        <f>'Input Sheet'!L11</f>
        <v>82.2</v>
      </c>
      <c r="G9" s="97">
        <f>'Input Sheet'!M11</f>
        <v>82.66</v>
      </c>
      <c r="H9" s="97">
        <f>'Input Sheet'!N11</f>
        <v>83.27</v>
      </c>
      <c r="I9" s="97">
        <f>'Input Sheet'!R11</f>
        <v>83.12</v>
      </c>
      <c r="J9" s="97">
        <f>'Input Sheet'!S11</f>
        <v>82.8125</v>
      </c>
      <c r="K9" s="97">
        <f>'Input Sheet'!T11</f>
        <v>83</v>
      </c>
      <c r="L9" s="97">
        <f>'Input Sheet'!U11</f>
        <v>82.75</v>
      </c>
      <c r="M9" s="97">
        <f>'Input Sheet'!V11</f>
        <v>82.25</v>
      </c>
      <c r="N9" s="97">
        <f>'Input Sheet'!W11</f>
        <v>82</v>
      </c>
      <c r="O9" s="97">
        <f>'Input Sheet'!X11</f>
        <v>82.5</v>
      </c>
      <c r="P9" s="147"/>
    </row>
    <row r="10" spans="1:17">
      <c r="A10" s="141" t="s">
        <v>69</v>
      </c>
      <c r="B10" s="84" t="s">
        <v>6</v>
      </c>
      <c r="C10" s="97">
        <f t="shared" ref="C10:O10" si="6">C8*C9</f>
        <v>39622.800000000003</v>
      </c>
      <c r="D10" s="97">
        <f t="shared" si="6"/>
        <v>70421.399999999994</v>
      </c>
      <c r="E10" s="97">
        <f t="shared" si="6"/>
        <v>58195.119999999995</v>
      </c>
      <c r="F10" s="97">
        <f t="shared" ref="F10" si="7">F8*F9</f>
        <v>54827.4</v>
      </c>
      <c r="G10" s="97">
        <f t="shared" si="6"/>
        <v>48686.74</v>
      </c>
      <c r="H10" s="97">
        <f t="shared" si="6"/>
        <v>49212.57</v>
      </c>
      <c r="I10" s="97">
        <f t="shared" si="6"/>
        <v>47348.174545454545</v>
      </c>
      <c r="J10" s="97">
        <f t="shared" si="6"/>
        <v>46425.607638888883</v>
      </c>
      <c r="K10" s="97">
        <f t="shared" si="6"/>
        <v>46480</v>
      </c>
      <c r="L10" s="97">
        <f t="shared" si="6"/>
        <v>46622.659511784514</v>
      </c>
      <c r="M10" s="97">
        <f t="shared" si="6"/>
        <v>49043.258733164977</v>
      </c>
      <c r="N10" s="97">
        <f t="shared" si="6"/>
        <v>42558</v>
      </c>
      <c r="O10" s="97">
        <f t="shared" si="6"/>
        <v>42405</v>
      </c>
      <c r="P10" s="147"/>
    </row>
    <row r="11" spans="1:17">
      <c r="A11" s="141" t="s">
        <v>70</v>
      </c>
      <c r="B11" s="84" t="s">
        <v>6</v>
      </c>
      <c r="C11" s="97">
        <v>1500</v>
      </c>
      <c r="D11" s="97">
        <v>1500</v>
      </c>
      <c r="E11" s="97">
        <v>1500</v>
      </c>
      <c r="F11" s="97">
        <v>1500</v>
      </c>
      <c r="G11" s="97">
        <v>1500</v>
      </c>
      <c r="H11" s="97">
        <v>1500</v>
      </c>
      <c r="I11" s="97">
        <v>1500</v>
      </c>
      <c r="J11" s="97">
        <v>1500</v>
      </c>
      <c r="K11" s="97">
        <v>1500</v>
      </c>
      <c r="L11" s="97">
        <v>1500</v>
      </c>
      <c r="M11" s="97">
        <v>1500</v>
      </c>
      <c r="N11" s="97">
        <v>1500</v>
      </c>
      <c r="O11" s="97">
        <v>1500</v>
      </c>
      <c r="P11" s="144"/>
    </row>
    <row r="12" spans="1:17">
      <c r="A12" s="86" t="s">
        <v>159</v>
      </c>
      <c r="B12" s="87" t="s">
        <v>6</v>
      </c>
      <c r="C12" s="98">
        <f t="shared" ref="C12:O12" si="8">ROUND((C10-C11),-2)</f>
        <v>38100</v>
      </c>
      <c r="D12" s="98">
        <f t="shared" si="8"/>
        <v>68900</v>
      </c>
      <c r="E12" s="98">
        <f t="shared" si="8"/>
        <v>56700</v>
      </c>
      <c r="F12" s="98">
        <f t="shared" ref="F12" si="9">ROUND((F10-F11),-2)</f>
        <v>53300</v>
      </c>
      <c r="G12" s="98">
        <f t="shared" si="8"/>
        <v>47200</v>
      </c>
      <c r="H12" s="98">
        <f t="shared" si="8"/>
        <v>47700</v>
      </c>
      <c r="I12" s="98">
        <f t="shared" si="8"/>
        <v>45800</v>
      </c>
      <c r="J12" s="98">
        <f t="shared" si="8"/>
        <v>44900</v>
      </c>
      <c r="K12" s="98">
        <f t="shared" si="8"/>
        <v>45000</v>
      </c>
      <c r="L12" s="98">
        <f t="shared" si="8"/>
        <v>45100</v>
      </c>
      <c r="M12" s="98">
        <f t="shared" si="8"/>
        <v>47500</v>
      </c>
      <c r="N12" s="98">
        <f t="shared" si="8"/>
        <v>41100</v>
      </c>
      <c r="O12" s="98">
        <f t="shared" si="8"/>
        <v>40900</v>
      </c>
      <c r="P12" s="147"/>
    </row>
    <row r="13" spans="1:17" ht="14.5" hidden="1" thickBot="1">
      <c r="A13" s="88" t="s">
        <v>71</v>
      </c>
      <c r="B13" s="89" t="s">
        <v>6</v>
      </c>
      <c r="C13" s="99">
        <f t="shared" ref="C13:O13" si="10">ROUND((C12*1.04),-2)</f>
        <v>39600</v>
      </c>
      <c r="D13" s="99">
        <f t="shared" si="10"/>
        <v>71700</v>
      </c>
      <c r="E13" s="99">
        <f t="shared" si="10"/>
        <v>59000</v>
      </c>
      <c r="F13" s="99"/>
      <c r="G13" s="99">
        <f t="shared" si="10"/>
        <v>49100</v>
      </c>
      <c r="H13" s="99">
        <f t="shared" si="10"/>
        <v>49600</v>
      </c>
      <c r="I13" s="99">
        <f>ROUND((I12*1.04),-2)</f>
        <v>47600</v>
      </c>
      <c r="J13" s="99">
        <f t="shared" si="10"/>
        <v>46700</v>
      </c>
      <c r="K13" s="99">
        <f t="shared" si="10"/>
        <v>46800</v>
      </c>
      <c r="L13" s="99">
        <f t="shared" si="10"/>
        <v>46900</v>
      </c>
      <c r="M13" s="99">
        <f t="shared" si="10"/>
        <v>49400</v>
      </c>
      <c r="N13" s="99">
        <f t="shared" si="10"/>
        <v>42700</v>
      </c>
      <c r="O13" s="99">
        <f t="shared" si="10"/>
        <v>42500</v>
      </c>
      <c r="P13" s="148"/>
    </row>
    <row r="14" spans="1:17" hidden="1">
      <c r="A14" s="91" t="s">
        <v>146</v>
      </c>
      <c r="E14" s="145">
        <v>27670.790676941677</v>
      </c>
      <c r="F14" s="145"/>
      <c r="G14" s="145">
        <v>29585.98890209481</v>
      </c>
      <c r="J14" s="92">
        <f>J13-1000</f>
        <v>45700</v>
      </c>
      <c r="K14" s="92">
        <f t="shared" ref="K14:N14" si="11">K13-1000</f>
        <v>45800</v>
      </c>
      <c r="L14" s="92">
        <f t="shared" si="11"/>
        <v>45900</v>
      </c>
      <c r="M14" s="92">
        <f t="shared" si="11"/>
        <v>48400</v>
      </c>
      <c r="N14" s="92">
        <f t="shared" si="11"/>
        <v>41700</v>
      </c>
      <c r="O14" s="92"/>
    </row>
    <row r="15" spans="1:17" hidden="1">
      <c r="C15" s="92"/>
      <c r="D15" s="92"/>
      <c r="E15" s="145">
        <f>E14-E13</f>
        <v>-31329.209323058323</v>
      </c>
      <c r="F15" s="145"/>
    </row>
    <row r="16" spans="1:17" hidden="1"/>
    <row r="17" spans="9:15">
      <c r="I17" s="92"/>
      <c r="J17" s="92"/>
      <c r="K17" s="92"/>
      <c r="L17" s="92"/>
      <c r="M17" s="92"/>
      <c r="N17" s="92"/>
      <c r="O17" s="92"/>
    </row>
  </sheetData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2249-FF9E-4151-B3D5-4F3089749786}">
  <dimension ref="A1:Q17"/>
  <sheetViews>
    <sheetView zoomScale="80" zoomScaleNormal="80" workbookViewId="0">
      <selection activeCell="J13" sqref="J13"/>
    </sheetView>
  </sheetViews>
  <sheetFormatPr defaultColWidth="9.1796875" defaultRowHeight="14"/>
  <cols>
    <col min="1" max="1" width="46" style="91" bestFit="1" customWidth="1"/>
    <col min="2" max="2" width="5" style="73" customWidth="1"/>
    <col min="3" max="4" width="5.81640625" style="73" customWidth="1"/>
    <col min="5" max="6" width="7.453125" style="73" customWidth="1"/>
    <col min="7" max="9" width="10.81640625" style="73" customWidth="1"/>
    <col min="10" max="14" width="8.1796875" style="73" bestFit="1" customWidth="1"/>
    <col min="15" max="15" width="8.1796875" style="73" customWidth="1"/>
    <col min="16" max="16" width="54.1796875" style="73" bestFit="1" customWidth="1"/>
    <col min="17" max="17" width="11.81640625" style="78" customWidth="1"/>
    <col min="18" max="18" width="5.36328125" style="78" bestFit="1" customWidth="1"/>
    <col min="19" max="16384" width="9.1796875" style="78"/>
  </cols>
  <sheetData>
    <row r="1" spans="1:17" s="73" customFormat="1" ht="14.5" customHeight="1">
      <c r="A1" s="146" t="s">
        <v>62</v>
      </c>
      <c r="B1" s="150" t="s">
        <v>1</v>
      </c>
      <c r="C1" s="150" t="s">
        <v>135</v>
      </c>
      <c r="D1" s="150" t="s">
        <v>138</v>
      </c>
      <c r="E1" s="150" t="str">
        <f>'Input Sheet'!K1</f>
        <v>FY23</v>
      </c>
      <c r="F1" s="150" t="str">
        <f>'Input Sheet'!L1</f>
        <v>Q1 FY24</v>
      </c>
      <c r="G1" s="150" t="str">
        <f>'Input Sheet'!M1</f>
        <v>Q2 FY24</v>
      </c>
      <c r="H1" s="150" t="str">
        <f>'Input Sheet'!N1</f>
        <v>Q3 FY24</v>
      </c>
      <c r="I1" s="150" t="str">
        <f>'Input Sheet'!R1</f>
        <v>Q4 FY24</v>
      </c>
      <c r="J1" s="150" t="str">
        <f>'Input Sheet'!S1</f>
        <v>FY24</v>
      </c>
      <c r="K1" s="150" t="str">
        <f>'Input Sheet'!T1</f>
        <v>Q1 FY25f</v>
      </c>
      <c r="L1" s="150" t="str">
        <f>'Input Sheet'!U1</f>
        <v>Q2 FY25f</v>
      </c>
      <c r="M1" s="150" t="str">
        <f>'Input Sheet'!V1</f>
        <v>Q3 FY25f</v>
      </c>
      <c r="N1" s="150" t="str">
        <f>'Input Sheet'!W1</f>
        <v>Q4 FY25f</v>
      </c>
      <c r="O1" s="140" t="s">
        <v>136</v>
      </c>
      <c r="P1" s="149" t="s">
        <v>7</v>
      </c>
    </row>
    <row r="2" spans="1:17" s="73" customFormat="1" ht="14.5" customHeight="1">
      <c r="A2" s="141" t="s">
        <v>141</v>
      </c>
      <c r="B2" s="142" t="s">
        <v>2</v>
      </c>
      <c r="C2" s="143">
        <f>'Input Sheet'!I8</f>
        <v>540.25948067632862</v>
      </c>
      <c r="D2" s="143">
        <f>'Input Sheet'!J8</f>
        <v>861.96204644791612</v>
      </c>
      <c r="E2" s="143">
        <f>'Input Sheet'!K8</f>
        <v>642.48186758893291</v>
      </c>
      <c r="F2" s="143">
        <f>'Input Sheet'!L8</f>
        <v>635</v>
      </c>
      <c r="G2" s="143">
        <f>'Input Sheet'!M8</f>
        <v>586.66666666666663</v>
      </c>
      <c r="H2" s="143">
        <f>'Input Sheet'!N8</f>
        <v>570</v>
      </c>
      <c r="I2" s="143">
        <f>'Input Sheet'!O8</f>
        <v>559.63636363636363</v>
      </c>
      <c r="J2" s="143">
        <f>'Input Sheet'!P8</f>
        <v>550.61111111111109</v>
      </c>
      <c r="K2" s="143">
        <f>'Input Sheet'!Q8</f>
        <v>550</v>
      </c>
      <c r="L2" s="143">
        <f>'Input Sheet'!R8</f>
        <v>553.41582491582494</v>
      </c>
      <c r="M2" s="143">
        <f>'Input Sheet'!S8</f>
        <v>586.27062289562286</v>
      </c>
      <c r="N2" s="143">
        <f>'Input Sheet'!T8</f>
        <v>509</v>
      </c>
      <c r="O2" s="143">
        <f>'Input Sheet'!U8</f>
        <v>504</v>
      </c>
      <c r="P2" s="77" t="s">
        <v>89</v>
      </c>
    </row>
    <row r="3" spans="1:17" s="73" customFormat="1" ht="14.5" customHeight="1">
      <c r="A3" s="141" t="s">
        <v>164</v>
      </c>
      <c r="B3" s="142" t="s">
        <v>2</v>
      </c>
      <c r="C3" s="143">
        <v>75</v>
      </c>
      <c r="D3" s="143">
        <v>75</v>
      </c>
      <c r="E3" s="143">
        <v>75</v>
      </c>
      <c r="F3" s="143">
        <v>75</v>
      </c>
      <c r="G3" s="143">
        <v>75</v>
      </c>
      <c r="H3" s="143">
        <v>75</v>
      </c>
      <c r="I3" s="143">
        <v>75</v>
      </c>
      <c r="J3" s="143">
        <v>75</v>
      </c>
      <c r="K3" s="143">
        <v>75</v>
      </c>
      <c r="L3" s="143">
        <v>75</v>
      </c>
      <c r="M3" s="143">
        <v>75</v>
      </c>
      <c r="N3" s="143">
        <v>75</v>
      </c>
      <c r="O3" s="143">
        <v>75</v>
      </c>
      <c r="P3" s="77" t="s">
        <v>88</v>
      </c>
    </row>
    <row r="4" spans="1:17">
      <c r="A4" s="141" t="s">
        <v>162</v>
      </c>
      <c r="B4" s="142" t="s">
        <v>2</v>
      </c>
      <c r="C4" s="94">
        <f>C2+C3</f>
        <v>615.25948067632862</v>
      </c>
      <c r="D4" s="94">
        <f t="shared" ref="D4:O4" si="0">D2+D3</f>
        <v>936.96204644791612</v>
      </c>
      <c r="E4" s="94">
        <f t="shared" si="0"/>
        <v>717.48186758893291</v>
      </c>
      <c r="F4" s="94">
        <f t="shared" si="0"/>
        <v>710</v>
      </c>
      <c r="G4" s="94">
        <f t="shared" si="0"/>
        <v>661.66666666666663</v>
      </c>
      <c r="H4" s="94">
        <f t="shared" si="0"/>
        <v>645</v>
      </c>
      <c r="I4" s="94">
        <f t="shared" si="0"/>
        <v>634.63636363636363</v>
      </c>
      <c r="J4" s="94">
        <f t="shared" si="0"/>
        <v>625.61111111111109</v>
      </c>
      <c r="K4" s="94">
        <f t="shared" si="0"/>
        <v>625</v>
      </c>
      <c r="L4" s="94">
        <f t="shared" si="0"/>
        <v>628.41582491582494</v>
      </c>
      <c r="M4" s="94">
        <f t="shared" si="0"/>
        <v>661.27062289562286</v>
      </c>
      <c r="N4" s="94">
        <f t="shared" si="0"/>
        <v>584</v>
      </c>
      <c r="O4" s="94">
        <f t="shared" si="0"/>
        <v>579</v>
      </c>
      <c r="P4" s="77"/>
    </row>
    <row r="5" spans="1:17">
      <c r="A5" s="141" t="s">
        <v>160</v>
      </c>
      <c r="B5" s="142" t="s">
        <v>2</v>
      </c>
      <c r="C5" s="143">
        <v>44</v>
      </c>
      <c r="D5" s="143">
        <v>44</v>
      </c>
      <c r="E5" s="143">
        <v>44</v>
      </c>
      <c r="F5" s="143">
        <v>44</v>
      </c>
      <c r="G5" s="143">
        <v>44</v>
      </c>
      <c r="H5" s="143">
        <v>44</v>
      </c>
      <c r="I5" s="143">
        <v>44</v>
      </c>
      <c r="J5" s="143">
        <v>44</v>
      </c>
      <c r="K5" s="143">
        <v>44</v>
      </c>
      <c r="L5" s="143">
        <v>44</v>
      </c>
      <c r="M5" s="143">
        <v>44</v>
      </c>
      <c r="N5" s="143">
        <v>44</v>
      </c>
      <c r="O5" s="143">
        <v>44</v>
      </c>
      <c r="P5" s="77" t="s">
        <v>88</v>
      </c>
      <c r="Q5" s="80"/>
    </row>
    <row r="6" spans="1:17">
      <c r="A6" s="81" t="s">
        <v>67</v>
      </c>
      <c r="B6" s="82" t="s">
        <v>2</v>
      </c>
      <c r="C6" s="96">
        <f t="shared" ref="C6:O6" si="1">C4-C5</f>
        <v>571.25948067632862</v>
      </c>
      <c r="D6" s="96">
        <f t="shared" si="1"/>
        <v>892.96204644791612</v>
      </c>
      <c r="E6" s="96">
        <f t="shared" si="1"/>
        <v>673.48186758893291</v>
      </c>
      <c r="F6" s="96">
        <f t="shared" ref="F6" si="2">F4-F5</f>
        <v>666</v>
      </c>
      <c r="G6" s="96">
        <f t="shared" si="1"/>
        <v>617.66666666666663</v>
      </c>
      <c r="H6" s="96">
        <f t="shared" si="1"/>
        <v>601</v>
      </c>
      <c r="I6" s="96">
        <f t="shared" si="1"/>
        <v>590.63636363636363</v>
      </c>
      <c r="J6" s="96">
        <f t="shared" si="1"/>
        <v>581.61111111111109</v>
      </c>
      <c r="K6" s="96">
        <f t="shared" si="1"/>
        <v>581</v>
      </c>
      <c r="L6" s="96">
        <f t="shared" si="1"/>
        <v>584.41582491582494</v>
      </c>
      <c r="M6" s="96">
        <f t="shared" si="1"/>
        <v>617.27062289562286</v>
      </c>
      <c r="N6" s="96">
        <f t="shared" si="1"/>
        <v>540</v>
      </c>
      <c r="O6" s="96">
        <f t="shared" si="1"/>
        <v>535</v>
      </c>
      <c r="P6" s="147"/>
    </row>
    <row r="7" spans="1:17">
      <c r="A7" s="141" t="s">
        <v>68</v>
      </c>
      <c r="B7" s="142" t="s">
        <v>2</v>
      </c>
      <c r="C7" s="97">
        <v>10</v>
      </c>
      <c r="D7" s="97">
        <v>10</v>
      </c>
      <c r="E7" s="97">
        <v>10</v>
      </c>
      <c r="F7" s="97">
        <v>10</v>
      </c>
      <c r="G7" s="97">
        <v>10</v>
      </c>
      <c r="H7" s="97">
        <v>10</v>
      </c>
      <c r="I7" s="97">
        <v>10</v>
      </c>
      <c r="J7" s="97">
        <v>10</v>
      </c>
      <c r="K7" s="97">
        <v>10</v>
      </c>
      <c r="L7" s="97">
        <v>10</v>
      </c>
      <c r="M7" s="97">
        <v>10</v>
      </c>
      <c r="N7" s="97">
        <v>10</v>
      </c>
      <c r="O7" s="97">
        <v>10</v>
      </c>
      <c r="P7" s="147" t="s">
        <v>87</v>
      </c>
    </row>
    <row r="8" spans="1:17">
      <c r="A8" s="141" t="s">
        <v>69</v>
      </c>
      <c r="B8" s="142" t="s">
        <v>2</v>
      </c>
      <c r="C8" s="97">
        <f t="shared" ref="C8:O8" si="3">C6-C7</f>
        <v>561.25948067632862</v>
      </c>
      <c r="D8" s="97">
        <f t="shared" si="3"/>
        <v>882.96204644791612</v>
      </c>
      <c r="E8" s="97">
        <f t="shared" si="3"/>
        <v>663.48186758893291</v>
      </c>
      <c r="F8" s="97">
        <f t="shared" ref="F8" si="4">F6-F7</f>
        <v>656</v>
      </c>
      <c r="G8" s="97">
        <f t="shared" si="3"/>
        <v>607.66666666666663</v>
      </c>
      <c r="H8" s="97">
        <f t="shared" si="3"/>
        <v>591</v>
      </c>
      <c r="I8" s="97">
        <f t="shared" si="3"/>
        <v>580.63636363636363</v>
      </c>
      <c r="J8" s="97">
        <f t="shared" si="3"/>
        <v>571.61111111111109</v>
      </c>
      <c r="K8" s="97">
        <f t="shared" si="3"/>
        <v>571</v>
      </c>
      <c r="L8" s="97">
        <f t="shared" si="3"/>
        <v>574.41582491582494</v>
      </c>
      <c r="M8" s="97">
        <f t="shared" si="3"/>
        <v>607.27062289562286</v>
      </c>
      <c r="N8" s="97">
        <f t="shared" si="3"/>
        <v>530</v>
      </c>
      <c r="O8" s="97">
        <f t="shared" si="3"/>
        <v>525</v>
      </c>
      <c r="P8" s="147"/>
    </row>
    <row r="9" spans="1:17">
      <c r="A9" s="141" t="s">
        <v>4</v>
      </c>
      <c r="B9" s="84" t="s">
        <v>5</v>
      </c>
      <c r="C9" s="97">
        <f>'Input Sheet'!I11</f>
        <v>74.2</v>
      </c>
      <c r="D9" s="97">
        <f>'Input Sheet'!J11</f>
        <v>74.52</v>
      </c>
      <c r="E9" s="97">
        <f>'Input Sheet'!K11</f>
        <v>80.38</v>
      </c>
      <c r="F9" s="97">
        <f>'Input Sheet'!L11</f>
        <v>82.2</v>
      </c>
      <c r="G9" s="97">
        <f>'Input Sheet'!M11</f>
        <v>82.66</v>
      </c>
      <c r="H9" s="97">
        <f>'Input Sheet'!N11</f>
        <v>83.27</v>
      </c>
      <c r="I9" s="97">
        <f>'Input Sheet'!R11</f>
        <v>83.12</v>
      </c>
      <c r="J9" s="97">
        <f>'Input Sheet'!S11</f>
        <v>82.8125</v>
      </c>
      <c r="K9" s="97">
        <f>'Input Sheet'!T11</f>
        <v>83</v>
      </c>
      <c r="L9" s="97">
        <f>'Input Sheet'!U11</f>
        <v>82.75</v>
      </c>
      <c r="M9" s="97">
        <f>'Input Sheet'!V11</f>
        <v>82.25</v>
      </c>
      <c r="N9" s="97">
        <f>'Input Sheet'!W11</f>
        <v>82</v>
      </c>
      <c r="O9" s="97">
        <f>'Input Sheet'!X11</f>
        <v>82.5</v>
      </c>
      <c r="P9" s="147"/>
    </row>
    <row r="10" spans="1:17">
      <c r="A10" s="141" t="s">
        <v>69</v>
      </c>
      <c r="B10" s="84" t="s">
        <v>6</v>
      </c>
      <c r="C10" s="97">
        <f t="shared" ref="C10:O10" si="5">C8*C9</f>
        <v>41645.453466183586</v>
      </c>
      <c r="D10" s="97">
        <f t="shared" si="5"/>
        <v>65798.33170129871</v>
      </c>
      <c r="E10" s="97">
        <f t="shared" si="5"/>
        <v>53330.672516798426</v>
      </c>
      <c r="F10" s="97">
        <f t="shared" ref="F10" si="6">F8*F9</f>
        <v>53923.200000000004</v>
      </c>
      <c r="G10" s="97">
        <f t="shared" si="5"/>
        <v>50229.726666666662</v>
      </c>
      <c r="H10" s="97">
        <f t="shared" si="5"/>
        <v>49212.57</v>
      </c>
      <c r="I10" s="97">
        <f t="shared" si="5"/>
        <v>48262.494545454545</v>
      </c>
      <c r="J10" s="97">
        <f t="shared" si="5"/>
        <v>47336.545138888883</v>
      </c>
      <c r="K10" s="97">
        <f t="shared" si="5"/>
        <v>47393</v>
      </c>
      <c r="L10" s="97">
        <f t="shared" si="5"/>
        <v>47532.909511784514</v>
      </c>
      <c r="M10" s="97">
        <f t="shared" si="5"/>
        <v>49948.008733164977</v>
      </c>
      <c r="N10" s="97">
        <f t="shared" si="5"/>
        <v>43460</v>
      </c>
      <c r="O10" s="97">
        <f t="shared" si="5"/>
        <v>43312.5</v>
      </c>
      <c r="P10" s="147"/>
    </row>
    <row r="11" spans="1:17">
      <c r="A11" s="141" t="s">
        <v>70</v>
      </c>
      <c r="B11" s="84" t="s">
        <v>6</v>
      </c>
      <c r="C11" s="97">
        <v>1500</v>
      </c>
      <c r="D11" s="97">
        <v>1500</v>
      </c>
      <c r="E11" s="97">
        <v>1500</v>
      </c>
      <c r="F11" s="97">
        <v>1500</v>
      </c>
      <c r="G11" s="97">
        <v>1500</v>
      </c>
      <c r="H11" s="97">
        <v>1500</v>
      </c>
      <c r="I11" s="97">
        <v>1500</v>
      </c>
      <c r="J11" s="97">
        <v>1500</v>
      </c>
      <c r="K11" s="97">
        <v>1500</v>
      </c>
      <c r="L11" s="97">
        <v>1500</v>
      </c>
      <c r="M11" s="97">
        <v>1500</v>
      </c>
      <c r="N11" s="97">
        <v>1500</v>
      </c>
      <c r="O11" s="97">
        <v>1500</v>
      </c>
      <c r="P11" s="144"/>
    </row>
    <row r="12" spans="1:17">
      <c r="A12" s="86" t="s">
        <v>159</v>
      </c>
      <c r="B12" s="87" t="s">
        <v>6</v>
      </c>
      <c r="C12" s="98">
        <f t="shared" ref="C12:O12" si="7">ROUND((C10-C11),-2)</f>
        <v>40100</v>
      </c>
      <c r="D12" s="98">
        <f t="shared" si="7"/>
        <v>64300</v>
      </c>
      <c r="E12" s="98">
        <f t="shared" si="7"/>
        <v>51800</v>
      </c>
      <c r="F12" s="98">
        <f t="shared" ref="F12" si="8">ROUND((F10-F11),-2)</f>
        <v>52400</v>
      </c>
      <c r="G12" s="98">
        <f t="shared" si="7"/>
        <v>48700</v>
      </c>
      <c r="H12" s="98">
        <f t="shared" si="7"/>
        <v>47700</v>
      </c>
      <c r="I12" s="98">
        <f t="shared" si="7"/>
        <v>46800</v>
      </c>
      <c r="J12" s="98">
        <f t="shared" si="7"/>
        <v>45800</v>
      </c>
      <c r="K12" s="98">
        <f t="shared" si="7"/>
        <v>45900</v>
      </c>
      <c r="L12" s="98">
        <f t="shared" si="7"/>
        <v>46000</v>
      </c>
      <c r="M12" s="98">
        <f t="shared" si="7"/>
        <v>48400</v>
      </c>
      <c r="N12" s="98">
        <f t="shared" si="7"/>
        <v>42000</v>
      </c>
      <c r="O12" s="98">
        <f t="shared" si="7"/>
        <v>41800</v>
      </c>
      <c r="P12" s="147"/>
    </row>
    <row r="13" spans="1:17" ht="14.5" hidden="1" thickBot="1">
      <c r="A13" s="88" t="s">
        <v>71</v>
      </c>
      <c r="B13" s="89" t="s">
        <v>6</v>
      </c>
      <c r="C13" s="99">
        <f t="shared" ref="C13:O13" si="9">ROUND((C12*1.04),-2)</f>
        <v>41700</v>
      </c>
      <c r="D13" s="99">
        <f t="shared" si="9"/>
        <v>66900</v>
      </c>
      <c r="E13" s="99">
        <f t="shared" si="9"/>
        <v>53900</v>
      </c>
      <c r="F13" s="99"/>
      <c r="G13" s="99">
        <f t="shared" si="9"/>
        <v>50600</v>
      </c>
      <c r="H13" s="99">
        <f t="shared" si="9"/>
        <v>49600</v>
      </c>
      <c r="I13" s="99">
        <f>ROUND((I12*1.04),-2)</f>
        <v>48700</v>
      </c>
      <c r="J13" s="99">
        <f t="shared" si="9"/>
        <v>47600</v>
      </c>
      <c r="K13" s="99">
        <f t="shared" si="9"/>
        <v>47700</v>
      </c>
      <c r="L13" s="99">
        <f t="shared" si="9"/>
        <v>47800</v>
      </c>
      <c r="M13" s="99">
        <f t="shared" si="9"/>
        <v>50300</v>
      </c>
      <c r="N13" s="99">
        <f t="shared" si="9"/>
        <v>43700</v>
      </c>
      <c r="O13" s="99">
        <f t="shared" si="9"/>
        <v>43500</v>
      </c>
      <c r="P13" s="148"/>
    </row>
    <row r="14" spans="1:17" hidden="1">
      <c r="A14" s="91" t="s">
        <v>146</v>
      </c>
      <c r="E14" s="145">
        <v>27670.790676941677</v>
      </c>
      <c r="F14" s="145"/>
      <c r="G14" s="145">
        <v>29585.98890209481</v>
      </c>
      <c r="J14" s="92">
        <f>J13-1000</f>
        <v>46600</v>
      </c>
      <c r="K14" s="92">
        <f t="shared" ref="K14:N14" si="10">K13-1000</f>
        <v>46700</v>
      </c>
      <c r="L14" s="92">
        <f t="shared" si="10"/>
        <v>46800</v>
      </c>
      <c r="M14" s="92">
        <f t="shared" si="10"/>
        <v>49300</v>
      </c>
      <c r="N14" s="92">
        <f t="shared" si="10"/>
        <v>42700</v>
      </c>
      <c r="O14" s="92"/>
    </row>
    <row r="15" spans="1:17" hidden="1">
      <c r="C15" s="92"/>
      <c r="D15" s="92"/>
      <c r="E15" s="145">
        <f>E14-E13</f>
        <v>-26229.209323058323</v>
      </c>
      <c r="F15" s="145"/>
    </row>
    <row r="16" spans="1:17" hidden="1"/>
    <row r="17" spans="9:15">
      <c r="I17" s="92"/>
      <c r="J17" s="92"/>
      <c r="K17" s="92"/>
      <c r="L17" s="92"/>
      <c r="M17" s="92"/>
      <c r="N17" s="92"/>
      <c r="O17" s="92"/>
    </row>
  </sheetData>
  <pageMargins left="0.7" right="0.7" top="0.75" bottom="0.75" header="0.3" footer="0.3"/>
  <pageSetup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CD4-49E2-4DFC-AB1D-9CACDB630BF2}">
  <dimension ref="A1:Q52"/>
  <sheetViews>
    <sheetView zoomScale="80" zoomScaleNormal="80" workbookViewId="0">
      <selection activeCell="A17" sqref="A17"/>
    </sheetView>
  </sheetViews>
  <sheetFormatPr defaultColWidth="9.1796875" defaultRowHeight="14"/>
  <cols>
    <col min="1" max="1" width="46" style="91" bestFit="1" customWidth="1"/>
    <col min="2" max="2" width="5" style="73" customWidth="1"/>
    <col min="3" max="4" width="5.81640625" style="73" customWidth="1"/>
    <col min="5" max="6" width="7.453125" style="73" customWidth="1"/>
    <col min="7" max="9" width="10.81640625" style="73" customWidth="1"/>
    <col min="10" max="14" width="8.1796875" style="73" bestFit="1" customWidth="1"/>
    <col min="15" max="15" width="8.1796875" style="73" customWidth="1"/>
    <col min="16" max="16" width="54.1796875" style="73" bestFit="1" customWidth="1"/>
    <col min="17" max="17" width="11.81640625" style="78" customWidth="1"/>
    <col min="18" max="18" width="5.36328125" style="78" bestFit="1" customWidth="1"/>
    <col min="19" max="16384" width="9.1796875" style="78"/>
  </cols>
  <sheetData>
    <row r="1" spans="1:17" s="73" customFormat="1" ht="14.5" customHeight="1">
      <c r="A1" s="146" t="s">
        <v>165</v>
      </c>
      <c r="B1" s="150" t="s">
        <v>1</v>
      </c>
      <c r="C1" s="150" t="s">
        <v>135</v>
      </c>
      <c r="D1" s="150" t="s">
        <v>138</v>
      </c>
      <c r="E1" s="150" t="str">
        <f>'Input Sheet'!K1</f>
        <v>FY23</v>
      </c>
      <c r="F1" s="150" t="str">
        <f>'Input Sheet'!L1</f>
        <v>Q1 FY24</v>
      </c>
      <c r="G1" s="150" t="str">
        <f>'Input Sheet'!M1</f>
        <v>Q2 FY24</v>
      </c>
      <c r="H1" s="150" t="str">
        <f>'Input Sheet'!N1</f>
        <v>Q3 FY24</v>
      </c>
      <c r="I1" s="150" t="str">
        <f>'Input Sheet'!R1</f>
        <v>Q4 FY24</v>
      </c>
      <c r="J1" s="150" t="str">
        <f>'Input Sheet'!S1</f>
        <v>FY24</v>
      </c>
      <c r="K1" s="150" t="str">
        <f>'Input Sheet'!T1</f>
        <v>Q1 FY25f</v>
      </c>
      <c r="L1" s="150" t="str">
        <f>'Input Sheet'!U1</f>
        <v>Q2 FY25f</v>
      </c>
      <c r="M1" s="150" t="str">
        <f>'Input Sheet'!V1</f>
        <v>Q3 FY25f</v>
      </c>
      <c r="N1" s="150" t="str">
        <f>'Input Sheet'!W1</f>
        <v>Q4 FY25f</v>
      </c>
      <c r="O1" s="150" t="str">
        <f>'Input Sheet'!X1</f>
        <v>FY25f</v>
      </c>
      <c r="P1" s="149" t="s">
        <v>7</v>
      </c>
    </row>
    <row r="2" spans="1:17" s="73" customFormat="1" ht="14.5" customHeight="1">
      <c r="A2" s="141" t="s">
        <v>141</v>
      </c>
      <c r="B2" s="142" t="s">
        <v>2</v>
      </c>
      <c r="C2" s="143">
        <f>'Export Parity - SEA'!I2</f>
        <v>540.25948067632862</v>
      </c>
      <c r="D2" s="143">
        <f>'Export Parity - SEA'!J2</f>
        <v>861.96204644791612</v>
      </c>
      <c r="E2" s="143">
        <f>'Export Parity - SEA'!K2</f>
        <v>642.48186758893291</v>
      </c>
      <c r="F2" s="143">
        <f>'Export Parity - SEA'!L2</f>
        <v>635</v>
      </c>
      <c r="G2" s="143">
        <f>'Export Parity - SEA'!M2</f>
        <v>586.66666666666663</v>
      </c>
      <c r="H2" s="143">
        <f>'Export Parity - SEA'!N2</f>
        <v>570</v>
      </c>
      <c r="I2" s="143">
        <f>'Export Parity - SEA'!O2</f>
        <v>559.63636363636363</v>
      </c>
      <c r="J2" s="143">
        <f>'Export Parity - SEA'!P2</f>
        <v>550.61111111111109</v>
      </c>
      <c r="K2" s="143">
        <f>'Export Parity - SEA'!Q2</f>
        <v>550</v>
      </c>
      <c r="L2" s="143">
        <f>'Export Parity - SEA'!R2</f>
        <v>553.41582491582494</v>
      </c>
      <c r="M2" s="143">
        <f>'Export Parity - SEA'!S2</f>
        <v>586.27062289562286</v>
      </c>
      <c r="N2" s="143">
        <f>'Export Parity - SEA'!T2</f>
        <v>509</v>
      </c>
      <c r="O2" s="143">
        <f>'Export Parity - SEA'!U2</f>
        <v>504</v>
      </c>
      <c r="P2" s="77" t="s">
        <v>89</v>
      </c>
    </row>
    <row r="3" spans="1:17" s="73" customFormat="1" ht="14.5" customHeight="1">
      <c r="A3" s="141" t="s">
        <v>164</v>
      </c>
      <c r="B3" s="142" t="s">
        <v>2</v>
      </c>
      <c r="C3" s="143">
        <f>'Export Parity - SEA'!I3</f>
        <v>22.740519323671379</v>
      </c>
      <c r="D3" s="143">
        <f>'Export Parity - SEA'!J3</f>
        <v>-10.962046447916123</v>
      </c>
      <c r="E3" s="143">
        <f>'Export Parity - SEA'!K3</f>
        <v>-2.4818675889329143</v>
      </c>
      <c r="F3" s="143">
        <f>'Export Parity - SEA'!L3</f>
        <v>15</v>
      </c>
      <c r="G3" s="143">
        <f>'Export Parity - SEA'!M3</f>
        <v>15</v>
      </c>
      <c r="H3" s="143">
        <f>'Export Parity - SEA'!N3</f>
        <v>15</v>
      </c>
      <c r="I3" s="143">
        <f>'Export Parity - SEA'!O3</f>
        <v>20</v>
      </c>
      <c r="J3" s="143">
        <f>'Export Parity - SEA'!P3</f>
        <v>12.503626482213416</v>
      </c>
      <c r="K3" s="143">
        <f>'Export Parity - SEA'!Q3</f>
        <v>20</v>
      </c>
      <c r="L3" s="143">
        <f>'Export Parity - SEA'!R3</f>
        <v>20</v>
      </c>
      <c r="M3" s="143">
        <f>'Export Parity - SEA'!S3</f>
        <v>20</v>
      </c>
      <c r="N3" s="143">
        <f>'Export Parity - SEA'!T3</f>
        <v>20</v>
      </c>
      <c r="O3" s="143">
        <f>'Export Parity - SEA'!U3</f>
        <v>20</v>
      </c>
      <c r="P3" s="77" t="s">
        <v>88</v>
      </c>
    </row>
    <row r="4" spans="1:17">
      <c r="A4" s="141" t="s">
        <v>142</v>
      </c>
      <c r="B4" s="142" t="s">
        <v>2</v>
      </c>
      <c r="C4" s="143">
        <f>'Export Parity - SEA'!I4</f>
        <v>563</v>
      </c>
      <c r="D4" s="143">
        <f>'Export Parity - SEA'!J4</f>
        <v>851</v>
      </c>
      <c r="E4" s="143">
        <f>'Export Parity - SEA'!K4</f>
        <v>640</v>
      </c>
      <c r="F4" s="143">
        <f>'Export Parity - SEA'!L4</f>
        <v>596</v>
      </c>
      <c r="G4" s="143">
        <f>'Export Parity - SEA'!M4</f>
        <v>572.34920634920638</v>
      </c>
      <c r="H4" s="143">
        <f>'Export Parity - SEA'!N4</f>
        <v>572</v>
      </c>
      <c r="I4" s="143">
        <f>'Export Parity - SEA'!O4</f>
        <v>599.57894736842104</v>
      </c>
      <c r="J4" s="143">
        <f>'Export Parity - SEA'!P4</f>
        <v>584.98203842940688</v>
      </c>
      <c r="K4" s="143">
        <f>'Export Parity - SEA'!Q4</f>
        <v>570</v>
      </c>
      <c r="L4" s="143">
        <f>'Export Parity - SEA'!R4</f>
        <v>573.41582491582494</v>
      </c>
      <c r="M4" s="143">
        <f>'Export Parity - SEA'!S4</f>
        <v>606.27062289562286</v>
      </c>
      <c r="N4" s="143">
        <f>'Export Parity - SEA'!T4</f>
        <v>529</v>
      </c>
      <c r="O4" s="143">
        <f>'Export Parity - SEA'!U4</f>
        <v>524</v>
      </c>
      <c r="P4" s="77"/>
    </row>
    <row r="5" spans="1:17">
      <c r="A5" s="141" t="s">
        <v>160</v>
      </c>
      <c r="B5" s="142" t="s">
        <v>2</v>
      </c>
      <c r="C5" s="143">
        <f>'Export Parity - SEA'!I5</f>
        <v>15</v>
      </c>
      <c r="D5" s="143">
        <f>'Export Parity - SEA'!J5</f>
        <v>15</v>
      </c>
      <c r="E5" s="143">
        <f>'Export Parity - SEA'!K5</f>
        <v>15</v>
      </c>
      <c r="F5" s="143">
        <f>'Export Parity - SEA'!L5</f>
        <v>15</v>
      </c>
      <c r="G5" s="143">
        <f>'Export Parity - SEA'!M5</f>
        <v>15</v>
      </c>
      <c r="H5" s="143">
        <f>'Export Parity - SEA'!N5</f>
        <v>15</v>
      </c>
      <c r="I5" s="143">
        <f>'Export Parity - SEA'!O5</f>
        <v>11</v>
      </c>
      <c r="J5" s="143">
        <f>'Export Parity - SEA'!P5</f>
        <v>14.2</v>
      </c>
      <c r="K5" s="143">
        <f>'Export Parity - SEA'!Q5</f>
        <v>15</v>
      </c>
      <c r="L5" s="143">
        <f>'Export Parity - SEA'!R5</f>
        <v>15</v>
      </c>
      <c r="M5" s="143">
        <f>'Export Parity - SEA'!S5</f>
        <v>15</v>
      </c>
      <c r="N5" s="143">
        <f>'Export Parity - SEA'!T5</f>
        <v>15</v>
      </c>
      <c r="O5" s="143">
        <f>'Export Parity - SEA'!U5</f>
        <v>15</v>
      </c>
      <c r="P5" s="77" t="s">
        <v>88</v>
      </c>
      <c r="Q5" s="80"/>
    </row>
    <row r="6" spans="1:17">
      <c r="A6" s="81" t="s">
        <v>67</v>
      </c>
      <c r="B6" s="82" t="s">
        <v>2</v>
      </c>
      <c r="C6" s="79">
        <f>'Export Parity - SEA'!I6</f>
        <v>548</v>
      </c>
      <c r="D6" s="79">
        <f>'Export Parity - SEA'!J6</f>
        <v>836</v>
      </c>
      <c r="E6" s="79">
        <f>'Export Parity - SEA'!K6</f>
        <v>625</v>
      </c>
      <c r="F6" s="79">
        <f>'Export Parity - SEA'!L6</f>
        <v>581</v>
      </c>
      <c r="G6" s="79">
        <f>'Export Parity - SEA'!M6</f>
        <v>557.34920634920638</v>
      </c>
      <c r="H6" s="79">
        <f>'Export Parity - SEA'!N6</f>
        <v>557</v>
      </c>
      <c r="I6" s="79">
        <f>'Export Parity - SEA'!O6</f>
        <v>588.57894736842104</v>
      </c>
      <c r="J6" s="79">
        <f>'Export Parity - SEA'!P6</f>
        <v>570.78203842940684</v>
      </c>
      <c r="K6" s="79">
        <f>'Export Parity - SEA'!Q6</f>
        <v>555</v>
      </c>
      <c r="L6" s="79">
        <f>'Export Parity - SEA'!R6</f>
        <v>558.41582491582494</v>
      </c>
      <c r="M6" s="79">
        <f>'Export Parity - SEA'!S6</f>
        <v>591.27062289562286</v>
      </c>
      <c r="N6" s="79">
        <f>'Export Parity - SEA'!T6</f>
        <v>514</v>
      </c>
      <c r="O6" s="79">
        <f>'Export Parity - SEA'!U6</f>
        <v>509</v>
      </c>
      <c r="P6" s="147"/>
    </row>
    <row r="7" spans="1:17">
      <c r="A7" s="141" t="s">
        <v>68</v>
      </c>
      <c r="B7" s="142" t="s">
        <v>2</v>
      </c>
      <c r="C7" s="143">
        <f>'Export Parity - SEA'!I7</f>
        <v>10</v>
      </c>
      <c r="D7" s="143">
        <f>'Export Parity - SEA'!J7</f>
        <v>10</v>
      </c>
      <c r="E7" s="143">
        <f>'Export Parity - SEA'!K7</f>
        <v>10</v>
      </c>
      <c r="F7" s="143">
        <f>'Export Parity - SEA'!L7</f>
        <v>10</v>
      </c>
      <c r="G7" s="143">
        <f>'Export Parity - SEA'!M7</f>
        <v>10</v>
      </c>
      <c r="H7" s="143">
        <f>'Export Parity - SEA'!N7</f>
        <v>10</v>
      </c>
      <c r="I7" s="143">
        <f>'Export Parity - SEA'!O7</f>
        <v>10</v>
      </c>
      <c r="J7" s="143">
        <f>'Export Parity - SEA'!P7</f>
        <v>10</v>
      </c>
      <c r="K7" s="143">
        <f>'Export Parity - SEA'!Q7</f>
        <v>10</v>
      </c>
      <c r="L7" s="143">
        <f>'Export Parity - SEA'!R7</f>
        <v>10</v>
      </c>
      <c r="M7" s="143">
        <f>'Export Parity - SEA'!S7</f>
        <v>10</v>
      </c>
      <c r="N7" s="143">
        <f>'Export Parity - SEA'!T7</f>
        <v>10</v>
      </c>
      <c r="O7" s="143">
        <f>'Export Parity - SEA'!U7</f>
        <v>10</v>
      </c>
      <c r="P7" s="147" t="s">
        <v>87</v>
      </c>
    </row>
    <row r="8" spans="1:17">
      <c r="A8" s="141" t="s">
        <v>69</v>
      </c>
      <c r="B8" s="142" t="s">
        <v>2</v>
      </c>
      <c r="C8" s="143">
        <f>'Export Parity - SEA'!I8</f>
        <v>538</v>
      </c>
      <c r="D8" s="143">
        <f>'Export Parity - SEA'!J8</f>
        <v>826</v>
      </c>
      <c r="E8" s="143">
        <f>'Export Parity - SEA'!K8</f>
        <v>615</v>
      </c>
      <c r="F8" s="143">
        <f>'Export Parity - SEA'!L8</f>
        <v>571</v>
      </c>
      <c r="G8" s="143">
        <f>'Export Parity - SEA'!M8</f>
        <v>547.34920634920638</v>
      </c>
      <c r="H8" s="143">
        <f>'Export Parity - SEA'!N8</f>
        <v>547</v>
      </c>
      <c r="I8" s="143">
        <f>'Export Parity - SEA'!O8</f>
        <v>578.57894736842104</v>
      </c>
      <c r="J8" s="143">
        <f>'Export Parity - SEA'!P8</f>
        <v>560.78203842940684</v>
      </c>
      <c r="K8" s="143">
        <f>'Export Parity - SEA'!Q8</f>
        <v>545</v>
      </c>
      <c r="L8" s="143">
        <f>'Export Parity - SEA'!R8</f>
        <v>548.41582491582494</v>
      </c>
      <c r="M8" s="143">
        <f>'Export Parity - SEA'!S8</f>
        <v>581.27062289562286</v>
      </c>
      <c r="N8" s="143">
        <f>'Export Parity - SEA'!T8</f>
        <v>504</v>
      </c>
      <c r="O8" s="143">
        <f>'Export Parity - SEA'!U8</f>
        <v>499</v>
      </c>
      <c r="P8" s="147"/>
    </row>
    <row r="9" spans="1:17">
      <c r="A9" s="141" t="s">
        <v>4</v>
      </c>
      <c r="B9" s="84" t="s">
        <v>5</v>
      </c>
      <c r="C9" s="143">
        <f>'Export Parity - SEA'!I9</f>
        <v>74.2</v>
      </c>
      <c r="D9" s="143">
        <f>'Export Parity - SEA'!J9</f>
        <v>74.52</v>
      </c>
      <c r="E9" s="143">
        <f>'Export Parity - SEA'!K9</f>
        <v>80.38</v>
      </c>
      <c r="F9" s="143">
        <f>'Export Parity - SEA'!L9</f>
        <v>82.2</v>
      </c>
      <c r="G9" s="143">
        <f>'Export Parity - SEA'!M9</f>
        <v>82.66</v>
      </c>
      <c r="H9" s="143">
        <f>'Export Parity - SEA'!N9</f>
        <v>83.27</v>
      </c>
      <c r="I9" s="143">
        <f>'Export Parity - SEA'!O9</f>
        <v>83.12</v>
      </c>
      <c r="J9" s="143">
        <f>'Export Parity - SEA'!P9</f>
        <v>82.8125</v>
      </c>
      <c r="K9" s="143">
        <f>'Export Parity - SEA'!Q9</f>
        <v>83</v>
      </c>
      <c r="L9" s="143">
        <f>'Export Parity - SEA'!R9</f>
        <v>82.75</v>
      </c>
      <c r="M9" s="143">
        <f>'Export Parity - SEA'!S9</f>
        <v>82.25</v>
      </c>
      <c r="N9" s="143">
        <f>'Export Parity - SEA'!T9</f>
        <v>82</v>
      </c>
      <c r="O9" s="143">
        <f>'Export Parity - SEA'!U9</f>
        <v>82.5</v>
      </c>
      <c r="P9" s="147"/>
    </row>
    <row r="10" spans="1:17">
      <c r="A10" s="141" t="s">
        <v>69</v>
      </c>
      <c r="B10" s="84" t="s">
        <v>6</v>
      </c>
      <c r="C10" s="143">
        <f>'Export Parity - SEA'!I10</f>
        <v>39919.599999999999</v>
      </c>
      <c r="D10" s="143">
        <f>'Export Parity - SEA'!J10</f>
        <v>61553.52</v>
      </c>
      <c r="E10" s="143">
        <f>'Export Parity - SEA'!K10</f>
        <v>49433.7</v>
      </c>
      <c r="F10" s="143">
        <f>'Export Parity - SEA'!L10</f>
        <v>46936.200000000004</v>
      </c>
      <c r="G10" s="143">
        <f>'Export Parity - SEA'!M10</f>
        <v>45243.885396825397</v>
      </c>
      <c r="H10" s="143">
        <f>'Export Parity - SEA'!N10</f>
        <v>45548.689999999995</v>
      </c>
      <c r="I10" s="143">
        <f>'Export Parity - SEA'!O10</f>
        <v>48091.48210526316</v>
      </c>
      <c r="J10" s="143">
        <f>'Export Parity - SEA'!P10</f>
        <v>46439.762557435257</v>
      </c>
      <c r="K10" s="143">
        <f>'Export Parity - SEA'!Q10</f>
        <v>45235</v>
      </c>
      <c r="L10" s="143">
        <f>'Export Parity - SEA'!R10</f>
        <v>45381.409511784514</v>
      </c>
      <c r="M10" s="143">
        <f>'Export Parity - SEA'!S10</f>
        <v>47809.508733164977</v>
      </c>
      <c r="N10" s="143">
        <f>'Export Parity - SEA'!T10</f>
        <v>41328</v>
      </c>
      <c r="O10" s="143">
        <f>'Export Parity - SEA'!U10</f>
        <v>41167.5</v>
      </c>
      <c r="P10" s="147"/>
    </row>
    <row r="11" spans="1:17">
      <c r="A11" s="141" t="s">
        <v>70</v>
      </c>
      <c r="B11" s="84" t="s">
        <v>6</v>
      </c>
      <c r="C11" s="143">
        <f>'Export Parity - SEA'!I11</f>
        <v>1500</v>
      </c>
      <c r="D11" s="143">
        <f>'Export Parity - SEA'!J11</f>
        <v>1500</v>
      </c>
      <c r="E11" s="143">
        <f>'Export Parity - SEA'!K11</f>
        <v>1500</v>
      </c>
      <c r="F11" s="143">
        <f>'Export Parity - SEA'!L11</f>
        <v>1500</v>
      </c>
      <c r="G11" s="143">
        <f>'Export Parity - SEA'!M11</f>
        <v>1500</v>
      </c>
      <c r="H11" s="143">
        <f>'Export Parity - SEA'!N11</f>
        <v>1500</v>
      </c>
      <c r="I11" s="143">
        <f>'Export Parity - SEA'!O11</f>
        <v>1500</v>
      </c>
      <c r="J11" s="143">
        <f>'Export Parity - SEA'!P11</f>
        <v>1500</v>
      </c>
      <c r="K11" s="143">
        <f>'Export Parity - SEA'!Q11</f>
        <v>1500</v>
      </c>
      <c r="L11" s="143">
        <f>'Export Parity - SEA'!R11</f>
        <v>1500</v>
      </c>
      <c r="M11" s="143">
        <f>'Export Parity - SEA'!S11</f>
        <v>1500</v>
      </c>
      <c r="N11" s="143">
        <f>'Export Parity - SEA'!T11</f>
        <v>1500</v>
      </c>
      <c r="O11" s="143">
        <f>'Export Parity - SEA'!U11</f>
        <v>1500</v>
      </c>
      <c r="P11" s="144"/>
    </row>
    <row r="12" spans="1:17">
      <c r="A12" s="86" t="s">
        <v>159</v>
      </c>
      <c r="B12" s="87" t="s">
        <v>6</v>
      </c>
      <c r="C12" s="152">
        <f>'Export Parity - SEA'!I12</f>
        <v>38400</v>
      </c>
      <c r="D12" s="152">
        <f>'Export Parity - SEA'!J12</f>
        <v>60100</v>
      </c>
      <c r="E12" s="152">
        <f>'Export Parity - SEA'!K12</f>
        <v>47900</v>
      </c>
      <c r="F12" s="152">
        <f>'Export Parity - SEA'!L12</f>
        <v>45400</v>
      </c>
      <c r="G12" s="152">
        <f>'Export Parity - SEA'!M12</f>
        <v>43700</v>
      </c>
      <c r="H12" s="152">
        <f>'Export Parity - SEA'!N12</f>
        <v>44000</v>
      </c>
      <c r="I12" s="152">
        <f>'Export Parity - SEA'!O12</f>
        <v>46600</v>
      </c>
      <c r="J12" s="152">
        <f>'Export Parity - SEA'!P12</f>
        <v>44900</v>
      </c>
      <c r="K12" s="152">
        <f>'Export Parity - SEA'!Q12</f>
        <v>43700</v>
      </c>
      <c r="L12" s="152">
        <f>'Export Parity - SEA'!R12</f>
        <v>43900</v>
      </c>
      <c r="M12" s="152">
        <f>'Export Parity - SEA'!S12</f>
        <v>46300</v>
      </c>
      <c r="N12" s="152">
        <f>'Export Parity - SEA'!T12</f>
        <v>39800</v>
      </c>
      <c r="O12" s="152">
        <f>'Export Parity - SEA'!U12</f>
        <v>39700</v>
      </c>
      <c r="P12" s="147"/>
    </row>
    <row r="13" spans="1:17" s="73" customFormat="1" ht="14.5" thickBot="1">
      <c r="A13" s="91"/>
      <c r="I13" s="92"/>
      <c r="J13" s="92"/>
      <c r="K13" s="92"/>
      <c r="L13" s="92"/>
      <c r="M13" s="92"/>
      <c r="N13" s="92"/>
      <c r="O13" s="92"/>
      <c r="Q13" s="78"/>
    </row>
    <row r="14" spans="1:17">
      <c r="A14" s="146" t="s">
        <v>166</v>
      </c>
      <c r="B14" s="150" t="s">
        <v>1</v>
      </c>
      <c r="C14" s="150" t="s">
        <v>135</v>
      </c>
      <c r="D14" s="150" t="s">
        <v>138</v>
      </c>
      <c r="E14" s="150" t="str">
        <f>'Input Sheet'!K1</f>
        <v>FY23</v>
      </c>
      <c r="F14" s="150" t="str">
        <f>'Input Sheet'!L1</f>
        <v>Q1 FY24</v>
      </c>
      <c r="G14" s="150" t="str">
        <f>'Input Sheet'!M1</f>
        <v>Q2 FY24</v>
      </c>
      <c r="H14" s="150" t="str">
        <f>'Input Sheet'!N1</f>
        <v>Q3 FY24</v>
      </c>
      <c r="I14" s="150" t="str">
        <f>'Input Sheet'!R1</f>
        <v>Q4 FY24</v>
      </c>
      <c r="J14" s="150" t="str">
        <f>'Input Sheet'!S1</f>
        <v>FY24</v>
      </c>
      <c r="K14" s="150" t="str">
        <f>'Input Sheet'!T1</f>
        <v>Q1 FY25f</v>
      </c>
      <c r="L14" s="150" t="str">
        <f>'Input Sheet'!U1</f>
        <v>Q2 FY25f</v>
      </c>
      <c r="M14" s="150" t="str">
        <f>'Input Sheet'!V1</f>
        <v>Q3 FY25f</v>
      </c>
      <c r="N14" s="150" t="str">
        <f>'Input Sheet'!W1</f>
        <v>Q4 FY25f</v>
      </c>
      <c r="O14" s="150" t="str">
        <f>'Input Sheet'!X1</f>
        <v>FY25f</v>
      </c>
      <c r="P14" s="149" t="s">
        <v>7</v>
      </c>
    </row>
    <row r="15" spans="1:17">
      <c r="A15" s="141" t="s">
        <v>141</v>
      </c>
      <c r="B15" s="142" t="s">
        <v>2</v>
      </c>
      <c r="C15" s="143">
        <f>'Export Parity - ME'!C2</f>
        <v>540.25948067632862</v>
      </c>
      <c r="D15" s="143">
        <f>'Export Parity - ME'!D2</f>
        <v>861.96204644791612</v>
      </c>
      <c r="E15" s="143">
        <f>'Export Parity - ME'!E2</f>
        <v>642.48186758893291</v>
      </c>
      <c r="F15" s="143">
        <f>'Export Parity - ME'!F2</f>
        <v>635</v>
      </c>
      <c r="G15" s="143">
        <f>'Export Parity - ME'!G2</f>
        <v>586.66666666666663</v>
      </c>
      <c r="H15" s="143">
        <f>'Export Parity - ME'!H2</f>
        <v>570</v>
      </c>
      <c r="I15" s="143">
        <f>'Export Parity - ME'!I2</f>
        <v>559.63636363636363</v>
      </c>
      <c r="J15" s="143">
        <f>'Export Parity - ME'!J2</f>
        <v>550.61111111111109</v>
      </c>
      <c r="K15" s="143">
        <f>'Export Parity - ME'!K2</f>
        <v>550</v>
      </c>
      <c r="L15" s="143">
        <f>'Export Parity - ME'!L2</f>
        <v>553.41582491582494</v>
      </c>
      <c r="M15" s="143">
        <f>'Export Parity - ME'!M2</f>
        <v>586.27062289562286</v>
      </c>
      <c r="N15" s="143">
        <f>'Export Parity - ME'!N2</f>
        <v>509</v>
      </c>
      <c r="O15" s="143">
        <f>'Export Parity - ME'!O2</f>
        <v>504</v>
      </c>
      <c r="P15" s="77" t="s">
        <v>89</v>
      </c>
    </row>
    <row r="16" spans="1:17">
      <c r="A16" s="141" t="s">
        <v>164</v>
      </c>
      <c r="B16" s="142" t="s">
        <v>2</v>
      </c>
      <c r="C16" s="143">
        <f>'Export Parity - ME'!C3</f>
        <v>33.740519323671379</v>
      </c>
      <c r="D16" s="143">
        <f>'Export Parity - ME'!D3</f>
        <v>123.03795355208388</v>
      </c>
      <c r="E16" s="143">
        <f>'Export Parity - ME'!E3</f>
        <v>121.51813241106709</v>
      </c>
      <c r="F16" s="143">
        <f>'Export Parity - ME'!F3</f>
        <v>72</v>
      </c>
      <c r="G16" s="143">
        <f>'Export Parity - ME'!G3</f>
        <v>42.333333333333371</v>
      </c>
      <c r="H16" s="143">
        <f>'Export Parity - ME'!H3</f>
        <v>61</v>
      </c>
      <c r="I16" s="143">
        <f>'Export Parity - ME'!I3</f>
        <v>50</v>
      </c>
      <c r="J16" s="143">
        <f>'Export Parity - ME'!J3</f>
        <v>50</v>
      </c>
      <c r="K16" s="143">
        <f>'Export Parity - ME'!K3</f>
        <v>50</v>
      </c>
      <c r="L16" s="143">
        <f>'Export Parity - ME'!L3</f>
        <v>50</v>
      </c>
      <c r="M16" s="143">
        <f>'Export Parity - ME'!M3</f>
        <v>50</v>
      </c>
      <c r="N16" s="143">
        <f>'Export Parity - ME'!N3</f>
        <v>50</v>
      </c>
      <c r="O16" s="143">
        <f>'Export Parity - ME'!O3</f>
        <v>50</v>
      </c>
      <c r="P16" s="77" t="s">
        <v>88</v>
      </c>
    </row>
    <row r="17" spans="1:16">
      <c r="A17" s="141" t="s">
        <v>226</v>
      </c>
      <c r="B17" s="142" t="s">
        <v>2</v>
      </c>
      <c r="C17" s="143">
        <f>'Export Parity - ME'!C4</f>
        <v>574</v>
      </c>
      <c r="D17" s="143">
        <f>'Export Parity - ME'!D4</f>
        <v>985</v>
      </c>
      <c r="E17" s="143">
        <f>'Export Parity - ME'!E4</f>
        <v>764</v>
      </c>
      <c r="F17" s="143">
        <f>'Export Parity - ME'!F4</f>
        <v>707</v>
      </c>
      <c r="G17" s="143">
        <f>'Export Parity - ME'!G4</f>
        <v>629</v>
      </c>
      <c r="H17" s="143">
        <f>'Export Parity - ME'!H4</f>
        <v>631</v>
      </c>
      <c r="I17" s="143">
        <f>'Export Parity - ME'!I4</f>
        <v>609.63636363636363</v>
      </c>
      <c r="J17" s="143">
        <f>'Export Parity - ME'!J4</f>
        <v>600.61111111111109</v>
      </c>
      <c r="K17" s="143">
        <f>'Export Parity - ME'!K4</f>
        <v>600</v>
      </c>
      <c r="L17" s="143">
        <f>'Export Parity - ME'!L4</f>
        <v>603.41582491582494</v>
      </c>
      <c r="M17" s="143">
        <f>'Export Parity - ME'!M4</f>
        <v>636.27062289562286</v>
      </c>
      <c r="N17" s="143">
        <f>'Export Parity - ME'!N4</f>
        <v>559</v>
      </c>
      <c r="O17" s="143">
        <f>'Export Parity - ME'!O4</f>
        <v>554</v>
      </c>
      <c r="P17" s="77"/>
    </row>
    <row r="18" spans="1:16">
      <c r="A18" s="141" t="s">
        <v>160</v>
      </c>
      <c r="B18" s="142" t="s">
        <v>2</v>
      </c>
      <c r="C18" s="143">
        <f>'Export Parity - ME'!C5</f>
        <v>30</v>
      </c>
      <c r="D18" s="143">
        <f>'Export Parity - ME'!D5</f>
        <v>30</v>
      </c>
      <c r="E18" s="143">
        <f>'Export Parity - ME'!E5</f>
        <v>30</v>
      </c>
      <c r="F18" s="143">
        <f>'Export Parity - ME'!F5</f>
        <v>30</v>
      </c>
      <c r="G18" s="143">
        <f>'Export Parity - ME'!G5</f>
        <v>30</v>
      </c>
      <c r="H18" s="143">
        <f>'Export Parity - ME'!H5</f>
        <v>30</v>
      </c>
      <c r="I18" s="143">
        <f>'Export Parity - ME'!I5</f>
        <v>30</v>
      </c>
      <c r="J18" s="143">
        <f>'Export Parity - ME'!J5</f>
        <v>30</v>
      </c>
      <c r="K18" s="143">
        <f>'Export Parity - ME'!K5</f>
        <v>30</v>
      </c>
      <c r="L18" s="143">
        <f>'Export Parity - ME'!L5</f>
        <v>30</v>
      </c>
      <c r="M18" s="143">
        <f>'Export Parity - ME'!M5</f>
        <v>30</v>
      </c>
      <c r="N18" s="143">
        <f>'Export Parity - ME'!N5</f>
        <v>30</v>
      </c>
      <c r="O18" s="143">
        <f>'Export Parity - ME'!O5</f>
        <v>30</v>
      </c>
      <c r="P18" s="77" t="s">
        <v>88</v>
      </c>
    </row>
    <row r="19" spans="1:16">
      <c r="A19" s="81" t="s">
        <v>67</v>
      </c>
      <c r="B19" s="82" t="s">
        <v>2</v>
      </c>
      <c r="C19" s="79">
        <f>'Export Parity - ME'!C6</f>
        <v>544</v>
      </c>
      <c r="D19" s="79">
        <f>'Export Parity - ME'!D6</f>
        <v>955</v>
      </c>
      <c r="E19" s="79">
        <f>'Export Parity - ME'!E6</f>
        <v>734</v>
      </c>
      <c r="F19" s="79">
        <f>'Export Parity - ME'!F6</f>
        <v>677</v>
      </c>
      <c r="G19" s="79">
        <f>'Export Parity - ME'!G6</f>
        <v>599</v>
      </c>
      <c r="H19" s="79">
        <f>'Export Parity - ME'!H6</f>
        <v>601</v>
      </c>
      <c r="I19" s="79">
        <f>'Export Parity - ME'!I6</f>
        <v>579.63636363636363</v>
      </c>
      <c r="J19" s="79">
        <f>'Export Parity - ME'!J6</f>
        <v>570.61111111111109</v>
      </c>
      <c r="K19" s="79">
        <f>'Export Parity - ME'!K6</f>
        <v>570</v>
      </c>
      <c r="L19" s="79">
        <f>'Export Parity - ME'!L6</f>
        <v>573.41582491582494</v>
      </c>
      <c r="M19" s="79">
        <f>'Export Parity - ME'!M6</f>
        <v>606.27062289562286</v>
      </c>
      <c r="N19" s="79">
        <f>'Export Parity - ME'!N6</f>
        <v>529</v>
      </c>
      <c r="O19" s="79">
        <f>'Export Parity - ME'!O6</f>
        <v>524</v>
      </c>
      <c r="P19" s="147"/>
    </row>
    <row r="20" spans="1:16">
      <c r="A20" s="141" t="s">
        <v>68</v>
      </c>
      <c r="B20" s="142" t="s">
        <v>2</v>
      </c>
      <c r="C20" s="143">
        <f>'Export Parity - ME'!C7</f>
        <v>10</v>
      </c>
      <c r="D20" s="143">
        <f>'Export Parity - ME'!D7</f>
        <v>10</v>
      </c>
      <c r="E20" s="143">
        <f>'Export Parity - ME'!E7</f>
        <v>10</v>
      </c>
      <c r="F20" s="143">
        <f>'Export Parity - ME'!F7</f>
        <v>10</v>
      </c>
      <c r="G20" s="143">
        <f>'Export Parity - ME'!G7</f>
        <v>10</v>
      </c>
      <c r="H20" s="143">
        <f>'Export Parity - ME'!H7</f>
        <v>10</v>
      </c>
      <c r="I20" s="143">
        <f>'Export Parity - ME'!I7</f>
        <v>10</v>
      </c>
      <c r="J20" s="143">
        <f>'Export Parity - ME'!J7</f>
        <v>10</v>
      </c>
      <c r="K20" s="143">
        <f>'Export Parity - ME'!K7</f>
        <v>10</v>
      </c>
      <c r="L20" s="143">
        <f>'Export Parity - ME'!L7</f>
        <v>10</v>
      </c>
      <c r="M20" s="143">
        <f>'Export Parity - ME'!M7</f>
        <v>10</v>
      </c>
      <c r="N20" s="143">
        <f>'Export Parity - ME'!N7</f>
        <v>10</v>
      </c>
      <c r="O20" s="143">
        <f>'Export Parity - ME'!O7</f>
        <v>10</v>
      </c>
      <c r="P20" s="147" t="s">
        <v>87</v>
      </c>
    </row>
    <row r="21" spans="1:16">
      <c r="A21" s="141" t="s">
        <v>69</v>
      </c>
      <c r="B21" s="142" t="s">
        <v>2</v>
      </c>
      <c r="C21" s="143">
        <f>'Export Parity - ME'!C8</f>
        <v>534</v>
      </c>
      <c r="D21" s="143">
        <f>'Export Parity - ME'!D8</f>
        <v>945</v>
      </c>
      <c r="E21" s="143">
        <f>'Export Parity - ME'!E8</f>
        <v>724</v>
      </c>
      <c r="F21" s="143">
        <f>'Export Parity - ME'!F8</f>
        <v>667</v>
      </c>
      <c r="G21" s="143">
        <f>'Export Parity - ME'!G8</f>
        <v>589</v>
      </c>
      <c r="H21" s="143">
        <f>'Export Parity - ME'!H8</f>
        <v>591</v>
      </c>
      <c r="I21" s="143">
        <f>'Export Parity - ME'!I8</f>
        <v>569.63636363636363</v>
      </c>
      <c r="J21" s="143">
        <f>'Export Parity - ME'!J8</f>
        <v>560.61111111111109</v>
      </c>
      <c r="K21" s="143">
        <f>'Export Parity - ME'!K8</f>
        <v>560</v>
      </c>
      <c r="L21" s="143">
        <f>'Export Parity - ME'!L8</f>
        <v>563.41582491582494</v>
      </c>
      <c r="M21" s="143">
        <f>'Export Parity - ME'!M8</f>
        <v>596.27062289562286</v>
      </c>
      <c r="N21" s="143">
        <f>'Export Parity - ME'!N8</f>
        <v>519</v>
      </c>
      <c r="O21" s="143">
        <f>'Export Parity - ME'!O8</f>
        <v>514</v>
      </c>
      <c r="P21" s="147"/>
    </row>
    <row r="22" spans="1:16">
      <c r="A22" s="141" t="s">
        <v>4</v>
      </c>
      <c r="B22" s="84" t="s">
        <v>5</v>
      </c>
      <c r="C22" s="143">
        <f>'Export Parity - ME'!C9</f>
        <v>74.2</v>
      </c>
      <c r="D22" s="143">
        <f>'Export Parity - ME'!D9</f>
        <v>74.52</v>
      </c>
      <c r="E22" s="143">
        <f>'Export Parity - ME'!E9</f>
        <v>80.38</v>
      </c>
      <c r="F22" s="143">
        <f>'Export Parity - ME'!F9</f>
        <v>82.2</v>
      </c>
      <c r="G22" s="143">
        <f>'Export Parity - ME'!G9</f>
        <v>82.66</v>
      </c>
      <c r="H22" s="143">
        <f>'Export Parity - ME'!H9</f>
        <v>83.27</v>
      </c>
      <c r="I22" s="143">
        <f>'Export Parity - ME'!I9</f>
        <v>83.12</v>
      </c>
      <c r="J22" s="143">
        <f>'Export Parity - ME'!J9</f>
        <v>82.8125</v>
      </c>
      <c r="K22" s="143">
        <f>'Export Parity - ME'!K9</f>
        <v>83</v>
      </c>
      <c r="L22" s="143">
        <f>'Export Parity - ME'!L9</f>
        <v>82.75</v>
      </c>
      <c r="M22" s="143">
        <f>'Export Parity - ME'!M9</f>
        <v>82.25</v>
      </c>
      <c r="N22" s="143">
        <f>'Export Parity - ME'!N9</f>
        <v>82</v>
      </c>
      <c r="O22" s="143">
        <f>'Export Parity - ME'!O9</f>
        <v>82.5</v>
      </c>
      <c r="P22" s="147"/>
    </row>
    <row r="23" spans="1:16">
      <c r="A23" s="141" t="s">
        <v>69</v>
      </c>
      <c r="B23" s="84" t="s">
        <v>6</v>
      </c>
      <c r="C23" s="143">
        <f>'Export Parity - ME'!C10</f>
        <v>39622.800000000003</v>
      </c>
      <c r="D23" s="143">
        <f>'Export Parity - ME'!D10</f>
        <v>70421.399999999994</v>
      </c>
      <c r="E23" s="143">
        <f>'Export Parity - ME'!E10</f>
        <v>58195.119999999995</v>
      </c>
      <c r="F23" s="143">
        <f>'Export Parity - ME'!F10</f>
        <v>54827.4</v>
      </c>
      <c r="G23" s="143">
        <f>'Export Parity - ME'!G10</f>
        <v>48686.74</v>
      </c>
      <c r="H23" s="143">
        <f>'Export Parity - ME'!H10</f>
        <v>49212.57</v>
      </c>
      <c r="I23" s="143">
        <f>'Export Parity - ME'!I10</f>
        <v>47348.174545454545</v>
      </c>
      <c r="J23" s="143">
        <f>'Export Parity - ME'!J10</f>
        <v>46425.607638888883</v>
      </c>
      <c r="K23" s="143">
        <f>'Export Parity - ME'!K10</f>
        <v>46480</v>
      </c>
      <c r="L23" s="143">
        <f>'Export Parity - ME'!L10</f>
        <v>46622.659511784514</v>
      </c>
      <c r="M23" s="143">
        <f>'Export Parity - ME'!M10</f>
        <v>49043.258733164977</v>
      </c>
      <c r="N23" s="143">
        <f>'Export Parity - ME'!N10</f>
        <v>42558</v>
      </c>
      <c r="O23" s="143">
        <f>'Export Parity - ME'!O10</f>
        <v>42405</v>
      </c>
      <c r="P23" s="147"/>
    </row>
    <row r="24" spans="1:16">
      <c r="A24" s="141" t="s">
        <v>70</v>
      </c>
      <c r="B24" s="84" t="s">
        <v>6</v>
      </c>
      <c r="C24" s="143">
        <f>'Export Parity - ME'!C11</f>
        <v>1500</v>
      </c>
      <c r="D24" s="143">
        <f>'Export Parity - ME'!D11</f>
        <v>1500</v>
      </c>
      <c r="E24" s="143">
        <f>'Export Parity - ME'!E11</f>
        <v>1500</v>
      </c>
      <c r="F24" s="143">
        <f>'Export Parity - ME'!F11</f>
        <v>1500</v>
      </c>
      <c r="G24" s="143">
        <f>'Export Parity - ME'!G11</f>
        <v>1500</v>
      </c>
      <c r="H24" s="143">
        <f>'Export Parity - ME'!H11</f>
        <v>1500</v>
      </c>
      <c r="I24" s="143">
        <f>'Export Parity - ME'!I11</f>
        <v>1500</v>
      </c>
      <c r="J24" s="143">
        <f>'Export Parity - ME'!J11</f>
        <v>1500</v>
      </c>
      <c r="K24" s="143">
        <f>'Export Parity - ME'!K11</f>
        <v>1500</v>
      </c>
      <c r="L24" s="143">
        <f>'Export Parity - ME'!L11</f>
        <v>1500</v>
      </c>
      <c r="M24" s="143">
        <f>'Export Parity - ME'!M11</f>
        <v>1500</v>
      </c>
      <c r="N24" s="143">
        <f>'Export Parity - ME'!N11</f>
        <v>1500</v>
      </c>
      <c r="O24" s="143">
        <f>'Export Parity - ME'!O11</f>
        <v>1500</v>
      </c>
      <c r="P24" s="144"/>
    </row>
    <row r="25" spans="1:16">
      <c r="A25" s="86" t="s">
        <v>159</v>
      </c>
      <c r="B25" s="87" t="s">
        <v>6</v>
      </c>
      <c r="C25" s="152">
        <f>'Export Parity - ME'!C12</f>
        <v>38100</v>
      </c>
      <c r="D25" s="152">
        <f>'Export Parity - ME'!D12</f>
        <v>68900</v>
      </c>
      <c r="E25" s="152">
        <f>'Export Parity - ME'!E12</f>
        <v>56700</v>
      </c>
      <c r="F25" s="152">
        <f>'Export Parity - ME'!F12</f>
        <v>53300</v>
      </c>
      <c r="G25" s="152">
        <f>'Export Parity - ME'!G12</f>
        <v>47200</v>
      </c>
      <c r="H25" s="152">
        <f>'Export Parity - ME'!H12</f>
        <v>47700</v>
      </c>
      <c r="I25" s="152">
        <f>'Export Parity - ME'!I12</f>
        <v>45800</v>
      </c>
      <c r="J25" s="152">
        <f>'Export Parity - ME'!J12</f>
        <v>44900</v>
      </c>
      <c r="K25" s="152">
        <f>'Export Parity - ME'!K12</f>
        <v>45000</v>
      </c>
      <c r="L25" s="152">
        <f>'Export Parity - ME'!L12</f>
        <v>45100</v>
      </c>
      <c r="M25" s="152">
        <f>'Export Parity - ME'!M12</f>
        <v>47500</v>
      </c>
      <c r="N25" s="152">
        <f>'Export Parity - ME'!N12</f>
        <v>41100</v>
      </c>
      <c r="O25" s="152">
        <f>'Export Parity - ME'!O12</f>
        <v>40900</v>
      </c>
      <c r="P25" s="147"/>
    </row>
    <row r="26" spans="1:16" ht="14.5" thickBot="1"/>
    <row r="27" spans="1:16">
      <c r="A27" s="146" t="s">
        <v>167</v>
      </c>
      <c r="B27" s="150" t="s">
        <v>1</v>
      </c>
      <c r="C27" s="150" t="s">
        <v>135</v>
      </c>
      <c r="D27" s="150" t="s">
        <v>138</v>
      </c>
      <c r="E27" s="150" t="str">
        <f>'Input Sheet'!K1</f>
        <v>FY23</v>
      </c>
      <c r="F27" s="150" t="str">
        <f>'Input Sheet'!L1</f>
        <v>Q1 FY24</v>
      </c>
      <c r="G27" s="150" t="str">
        <f>'Input Sheet'!M1</f>
        <v>Q2 FY24</v>
      </c>
      <c r="H27" s="150" t="str">
        <f>'Input Sheet'!N1</f>
        <v>Q3 FY24</v>
      </c>
      <c r="I27" s="150" t="str">
        <f>'Input Sheet'!R1</f>
        <v>Q4 FY24</v>
      </c>
      <c r="J27" s="150" t="str">
        <f>'Input Sheet'!S1</f>
        <v>FY24</v>
      </c>
      <c r="K27" s="150" t="str">
        <f>'Input Sheet'!T1</f>
        <v>Q1 FY25f</v>
      </c>
      <c r="L27" s="150" t="str">
        <f>'Input Sheet'!U1</f>
        <v>Q2 FY25f</v>
      </c>
      <c r="M27" s="150" t="str">
        <f>'Input Sheet'!V1</f>
        <v>Q3 FY25f</v>
      </c>
      <c r="N27" s="150" t="str">
        <f>'Input Sheet'!W1</f>
        <v>Q4 FY25f</v>
      </c>
      <c r="O27" s="150" t="str">
        <f>'Input Sheet'!X1</f>
        <v>FY25f</v>
      </c>
      <c r="P27" s="149" t="s">
        <v>7</v>
      </c>
    </row>
    <row r="28" spans="1:16">
      <c r="A28" s="141" t="s">
        <v>141</v>
      </c>
      <c r="B28" s="142" t="s">
        <v>2</v>
      </c>
      <c r="C28" s="143">
        <f>'Export Parity - EU27'!C2</f>
        <v>540.25948067632862</v>
      </c>
      <c r="D28" s="143">
        <f>'Export Parity - EU27'!D2</f>
        <v>861.96204644791612</v>
      </c>
      <c r="E28" s="143">
        <f>'Export Parity - EU27'!E2</f>
        <v>642.48186758893291</v>
      </c>
      <c r="F28" s="143">
        <f>'Export Parity - EU27'!F2</f>
        <v>635</v>
      </c>
      <c r="G28" s="143">
        <f>'Export Parity - EU27'!G2</f>
        <v>586.66666666666663</v>
      </c>
      <c r="H28" s="143">
        <f>'Export Parity - EU27'!H2</f>
        <v>570</v>
      </c>
      <c r="I28" s="143">
        <f>'Export Parity - EU27'!I2</f>
        <v>559.63636363636363</v>
      </c>
      <c r="J28" s="143">
        <f>'Export Parity - EU27'!J2</f>
        <v>550.61111111111109</v>
      </c>
      <c r="K28" s="143">
        <f>'Export Parity - EU27'!K2</f>
        <v>550</v>
      </c>
      <c r="L28" s="143">
        <f>'Export Parity - EU27'!L2</f>
        <v>553.41582491582494</v>
      </c>
      <c r="M28" s="143">
        <f>'Export Parity - EU27'!M2</f>
        <v>586.27062289562286</v>
      </c>
      <c r="N28" s="143">
        <f>'Export Parity - EU27'!N2</f>
        <v>509</v>
      </c>
      <c r="O28" s="143">
        <f>'Export Parity - EU27'!O2</f>
        <v>504</v>
      </c>
      <c r="P28" s="77" t="s">
        <v>89</v>
      </c>
    </row>
    <row r="29" spans="1:16">
      <c r="A29" s="141" t="s">
        <v>164</v>
      </c>
      <c r="B29" s="142" t="s">
        <v>2</v>
      </c>
      <c r="C29" s="143">
        <f>'Export Parity - EU27'!C3</f>
        <v>75</v>
      </c>
      <c r="D29" s="143">
        <f>'Export Parity - EU27'!D3</f>
        <v>75</v>
      </c>
      <c r="E29" s="143">
        <f>'Export Parity - EU27'!E3</f>
        <v>75</v>
      </c>
      <c r="F29" s="143">
        <f>'Export Parity - EU27'!F3</f>
        <v>75</v>
      </c>
      <c r="G29" s="143">
        <f>'Export Parity - EU27'!G3</f>
        <v>75</v>
      </c>
      <c r="H29" s="143">
        <f>'Export Parity - EU27'!H3</f>
        <v>75</v>
      </c>
      <c r="I29" s="143">
        <f>'Export Parity - EU27'!I3</f>
        <v>75</v>
      </c>
      <c r="J29" s="143">
        <f>'Export Parity - EU27'!J3</f>
        <v>75</v>
      </c>
      <c r="K29" s="143">
        <f>'Export Parity - EU27'!K3</f>
        <v>75</v>
      </c>
      <c r="L29" s="143">
        <f>'Export Parity - EU27'!L3</f>
        <v>75</v>
      </c>
      <c r="M29" s="143">
        <f>'Export Parity - EU27'!M3</f>
        <v>75</v>
      </c>
      <c r="N29" s="143">
        <f>'Export Parity - EU27'!N3</f>
        <v>75</v>
      </c>
      <c r="O29" s="143">
        <f>'Export Parity - EU27'!O3</f>
        <v>75</v>
      </c>
      <c r="P29" s="77" t="s">
        <v>88</v>
      </c>
    </row>
    <row r="30" spans="1:16">
      <c r="A30" s="141" t="s">
        <v>162</v>
      </c>
      <c r="B30" s="142" t="s">
        <v>2</v>
      </c>
      <c r="C30" s="143">
        <f>'Export Parity - EU27'!C4</f>
        <v>615.25948067632862</v>
      </c>
      <c r="D30" s="143">
        <f>'Export Parity - EU27'!D4</f>
        <v>936.96204644791612</v>
      </c>
      <c r="E30" s="143">
        <f>'Export Parity - EU27'!E4</f>
        <v>717.48186758893291</v>
      </c>
      <c r="F30" s="143">
        <f>'Export Parity - EU27'!F4</f>
        <v>710</v>
      </c>
      <c r="G30" s="143">
        <f>'Export Parity - EU27'!G4</f>
        <v>661.66666666666663</v>
      </c>
      <c r="H30" s="143">
        <f>'Export Parity - EU27'!H4</f>
        <v>645</v>
      </c>
      <c r="I30" s="143">
        <f>'Export Parity - EU27'!I4</f>
        <v>634.63636363636363</v>
      </c>
      <c r="J30" s="143">
        <f>'Export Parity - EU27'!J4</f>
        <v>625.61111111111109</v>
      </c>
      <c r="K30" s="143">
        <f>'Export Parity - EU27'!K4</f>
        <v>625</v>
      </c>
      <c r="L30" s="143">
        <f>'Export Parity - EU27'!L4</f>
        <v>628.41582491582494</v>
      </c>
      <c r="M30" s="143">
        <f>'Export Parity - EU27'!M4</f>
        <v>661.27062289562286</v>
      </c>
      <c r="N30" s="143">
        <f>'Export Parity - EU27'!N4</f>
        <v>584</v>
      </c>
      <c r="O30" s="143">
        <f>'Export Parity - EU27'!O4</f>
        <v>579</v>
      </c>
      <c r="P30" s="77"/>
    </row>
    <row r="31" spans="1:16">
      <c r="A31" s="141" t="s">
        <v>160</v>
      </c>
      <c r="B31" s="142" t="s">
        <v>2</v>
      </c>
      <c r="C31" s="143">
        <f>'Export Parity - EU27'!C5</f>
        <v>44</v>
      </c>
      <c r="D31" s="143">
        <f>'Export Parity - EU27'!D5</f>
        <v>44</v>
      </c>
      <c r="E31" s="143">
        <f>'Export Parity - EU27'!E5</f>
        <v>44</v>
      </c>
      <c r="F31" s="143">
        <f>'Export Parity - EU27'!F5</f>
        <v>44</v>
      </c>
      <c r="G31" s="143">
        <f>'Export Parity - EU27'!G5</f>
        <v>44</v>
      </c>
      <c r="H31" s="143">
        <f>'Export Parity - EU27'!H5</f>
        <v>44</v>
      </c>
      <c r="I31" s="143">
        <f>'Export Parity - EU27'!I5</f>
        <v>44</v>
      </c>
      <c r="J31" s="143">
        <f>'Export Parity - EU27'!J5</f>
        <v>44</v>
      </c>
      <c r="K31" s="143">
        <f>'Export Parity - EU27'!K5</f>
        <v>44</v>
      </c>
      <c r="L31" s="143">
        <f>'Export Parity - EU27'!L5</f>
        <v>44</v>
      </c>
      <c r="M31" s="143">
        <f>'Export Parity - EU27'!M5</f>
        <v>44</v>
      </c>
      <c r="N31" s="143">
        <f>'Export Parity - EU27'!N5</f>
        <v>44</v>
      </c>
      <c r="O31" s="143">
        <f>'Export Parity - EU27'!O5</f>
        <v>44</v>
      </c>
      <c r="P31" s="77" t="s">
        <v>88</v>
      </c>
    </row>
    <row r="32" spans="1:16">
      <c r="A32" s="81" t="s">
        <v>67</v>
      </c>
      <c r="B32" s="82" t="s">
        <v>2</v>
      </c>
      <c r="C32" s="79">
        <f>'Export Parity - EU27'!C6</f>
        <v>571.25948067632862</v>
      </c>
      <c r="D32" s="79">
        <f>'Export Parity - EU27'!D6</f>
        <v>892.96204644791612</v>
      </c>
      <c r="E32" s="79">
        <f>'Export Parity - EU27'!E6</f>
        <v>673.48186758893291</v>
      </c>
      <c r="F32" s="79">
        <f>'Export Parity - EU27'!F6</f>
        <v>666</v>
      </c>
      <c r="G32" s="79">
        <f>'Export Parity - EU27'!G6</f>
        <v>617.66666666666663</v>
      </c>
      <c r="H32" s="79">
        <f>'Export Parity - EU27'!H6</f>
        <v>601</v>
      </c>
      <c r="I32" s="79">
        <f>'Export Parity - EU27'!I6</f>
        <v>590.63636363636363</v>
      </c>
      <c r="J32" s="79">
        <f>'Export Parity - EU27'!J6</f>
        <v>581.61111111111109</v>
      </c>
      <c r="K32" s="79">
        <f>'Export Parity - EU27'!K6</f>
        <v>581</v>
      </c>
      <c r="L32" s="79">
        <f>'Export Parity - EU27'!L6</f>
        <v>584.41582491582494</v>
      </c>
      <c r="M32" s="79">
        <f>'Export Parity - EU27'!M6</f>
        <v>617.27062289562286</v>
      </c>
      <c r="N32" s="79">
        <f>'Export Parity - EU27'!N6</f>
        <v>540</v>
      </c>
      <c r="O32" s="79">
        <f>'Export Parity - EU27'!O6</f>
        <v>535</v>
      </c>
      <c r="P32" s="147"/>
    </row>
    <row r="33" spans="1:16">
      <c r="A33" s="141" t="s">
        <v>68</v>
      </c>
      <c r="B33" s="142" t="s">
        <v>2</v>
      </c>
      <c r="C33" s="143">
        <f>'Export Parity - EU27'!C7</f>
        <v>10</v>
      </c>
      <c r="D33" s="143">
        <f>'Export Parity - EU27'!D7</f>
        <v>10</v>
      </c>
      <c r="E33" s="143">
        <f>'Export Parity - EU27'!E7</f>
        <v>10</v>
      </c>
      <c r="F33" s="143">
        <f>'Export Parity - EU27'!F7</f>
        <v>10</v>
      </c>
      <c r="G33" s="143">
        <f>'Export Parity - EU27'!G7</f>
        <v>10</v>
      </c>
      <c r="H33" s="143">
        <f>'Export Parity - EU27'!H7</f>
        <v>10</v>
      </c>
      <c r="I33" s="143">
        <f>'Export Parity - EU27'!I7</f>
        <v>10</v>
      </c>
      <c r="J33" s="143">
        <f>'Export Parity - EU27'!J7</f>
        <v>10</v>
      </c>
      <c r="K33" s="143">
        <f>'Export Parity - EU27'!K7</f>
        <v>10</v>
      </c>
      <c r="L33" s="143">
        <f>'Export Parity - EU27'!L7</f>
        <v>10</v>
      </c>
      <c r="M33" s="143">
        <f>'Export Parity - EU27'!M7</f>
        <v>10</v>
      </c>
      <c r="N33" s="143">
        <f>'Export Parity - EU27'!N7</f>
        <v>10</v>
      </c>
      <c r="O33" s="143">
        <f>'Export Parity - EU27'!O7</f>
        <v>10</v>
      </c>
      <c r="P33" s="147" t="s">
        <v>87</v>
      </c>
    </row>
    <row r="34" spans="1:16">
      <c r="A34" s="141" t="s">
        <v>69</v>
      </c>
      <c r="B34" s="142" t="s">
        <v>2</v>
      </c>
      <c r="C34" s="143">
        <f>'Export Parity - EU27'!C8</f>
        <v>561.25948067632862</v>
      </c>
      <c r="D34" s="143">
        <f>'Export Parity - EU27'!D8</f>
        <v>882.96204644791612</v>
      </c>
      <c r="E34" s="143">
        <f>'Export Parity - EU27'!E8</f>
        <v>663.48186758893291</v>
      </c>
      <c r="F34" s="143">
        <f>'Export Parity - EU27'!F8</f>
        <v>656</v>
      </c>
      <c r="G34" s="143">
        <f>'Export Parity - EU27'!G8</f>
        <v>607.66666666666663</v>
      </c>
      <c r="H34" s="143">
        <f>'Export Parity - EU27'!H8</f>
        <v>591</v>
      </c>
      <c r="I34" s="143">
        <f>'Export Parity - EU27'!I8</f>
        <v>580.63636363636363</v>
      </c>
      <c r="J34" s="143">
        <f>'Export Parity - EU27'!J8</f>
        <v>571.61111111111109</v>
      </c>
      <c r="K34" s="143">
        <f>'Export Parity - EU27'!K8</f>
        <v>571</v>
      </c>
      <c r="L34" s="143">
        <f>'Export Parity - EU27'!L8</f>
        <v>574.41582491582494</v>
      </c>
      <c r="M34" s="143">
        <f>'Export Parity - EU27'!M8</f>
        <v>607.27062289562286</v>
      </c>
      <c r="N34" s="143">
        <f>'Export Parity - EU27'!N8</f>
        <v>530</v>
      </c>
      <c r="O34" s="143">
        <f>'Export Parity - EU27'!O8</f>
        <v>525</v>
      </c>
      <c r="P34" s="147"/>
    </row>
    <row r="35" spans="1:16">
      <c r="A35" s="141" t="s">
        <v>4</v>
      </c>
      <c r="B35" s="84" t="s">
        <v>5</v>
      </c>
      <c r="C35" s="143">
        <f>'Export Parity - EU27'!C9</f>
        <v>74.2</v>
      </c>
      <c r="D35" s="143">
        <f>'Export Parity - EU27'!D9</f>
        <v>74.52</v>
      </c>
      <c r="E35" s="143">
        <f>'Export Parity - EU27'!E9</f>
        <v>80.38</v>
      </c>
      <c r="F35" s="143">
        <f>'Export Parity - EU27'!F9</f>
        <v>82.2</v>
      </c>
      <c r="G35" s="143">
        <f>'Export Parity - EU27'!G9</f>
        <v>82.66</v>
      </c>
      <c r="H35" s="143">
        <f>'Export Parity - EU27'!H9</f>
        <v>83.27</v>
      </c>
      <c r="I35" s="143">
        <f>'Export Parity - EU27'!I9</f>
        <v>83.12</v>
      </c>
      <c r="J35" s="143">
        <f>'Export Parity - EU27'!J9</f>
        <v>82.8125</v>
      </c>
      <c r="K35" s="143">
        <f>'Export Parity - EU27'!K9</f>
        <v>83</v>
      </c>
      <c r="L35" s="143">
        <f>'Export Parity - EU27'!L9</f>
        <v>82.75</v>
      </c>
      <c r="M35" s="143">
        <f>'Export Parity - EU27'!M9</f>
        <v>82.25</v>
      </c>
      <c r="N35" s="143">
        <f>'Export Parity - EU27'!N9</f>
        <v>82</v>
      </c>
      <c r="O35" s="143">
        <f>'Export Parity - EU27'!O9</f>
        <v>82.5</v>
      </c>
      <c r="P35" s="147"/>
    </row>
    <row r="36" spans="1:16">
      <c r="A36" s="141" t="s">
        <v>69</v>
      </c>
      <c r="B36" s="84" t="s">
        <v>6</v>
      </c>
      <c r="C36" s="143">
        <f>'Export Parity - EU27'!C10</f>
        <v>41645.453466183586</v>
      </c>
      <c r="D36" s="143">
        <f>'Export Parity - EU27'!D10</f>
        <v>65798.33170129871</v>
      </c>
      <c r="E36" s="143">
        <f>'Export Parity - EU27'!E10</f>
        <v>53330.672516798426</v>
      </c>
      <c r="F36" s="143">
        <f>'Export Parity - EU27'!F10</f>
        <v>53923.200000000004</v>
      </c>
      <c r="G36" s="143">
        <f>'Export Parity - EU27'!G10</f>
        <v>50229.726666666662</v>
      </c>
      <c r="H36" s="143">
        <f>'Export Parity - EU27'!H10</f>
        <v>49212.57</v>
      </c>
      <c r="I36" s="143">
        <f>'Export Parity - EU27'!I10</f>
        <v>48262.494545454545</v>
      </c>
      <c r="J36" s="143">
        <f>'Export Parity - EU27'!J10</f>
        <v>47336.545138888883</v>
      </c>
      <c r="K36" s="143">
        <f>'Export Parity - EU27'!K10</f>
        <v>47393</v>
      </c>
      <c r="L36" s="143">
        <f>'Export Parity - EU27'!L10</f>
        <v>47532.909511784514</v>
      </c>
      <c r="M36" s="143">
        <f>'Export Parity - EU27'!M10</f>
        <v>49948.008733164977</v>
      </c>
      <c r="N36" s="143">
        <f>'Export Parity - EU27'!N10</f>
        <v>43460</v>
      </c>
      <c r="O36" s="143">
        <f>'Export Parity - EU27'!O10</f>
        <v>43312.5</v>
      </c>
      <c r="P36" s="147"/>
    </row>
    <row r="37" spans="1:16">
      <c r="A37" s="141" t="s">
        <v>70</v>
      </c>
      <c r="B37" s="84" t="s">
        <v>6</v>
      </c>
      <c r="C37" s="143">
        <f>'Export Parity - EU27'!C11</f>
        <v>1500</v>
      </c>
      <c r="D37" s="143">
        <f>'Export Parity - EU27'!D11</f>
        <v>1500</v>
      </c>
      <c r="E37" s="143">
        <f>'Export Parity - EU27'!E11</f>
        <v>1500</v>
      </c>
      <c r="F37" s="143">
        <f>'Export Parity - EU27'!F11</f>
        <v>1500</v>
      </c>
      <c r="G37" s="143">
        <f>'Export Parity - EU27'!G11</f>
        <v>1500</v>
      </c>
      <c r="H37" s="143">
        <f>'Export Parity - EU27'!H11</f>
        <v>1500</v>
      </c>
      <c r="I37" s="143">
        <f>'Export Parity - EU27'!I11</f>
        <v>1500</v>
      </c>
      <c r="J37" s="143">
        <f>'Export Parity - EU27'!J11</f>
        <v>1500</v>
      </c>
      <c r="K37" s="143">
        <f>'Export Parity - EU27'!K11</f>
        <v>1500</v>
      </c>
      <c r="L37" s="143">
        <f>'Export Parity - EU27'!L11</f>
        <v>1500</v>
      </c>
      <c r="M37" s="143">
        <f>'Export Parity - EU27'!M11</f>
        <v>1500</v>
      </c>
      <c r="N37" s="143">
        <f>'Export Parity - EU27'!N11</f>
        <v>1500</v>
      </c>
      <c r="O37" s="143">
        <f>'Export Parity - EU27'!O11</f>
        <v>1500</v>
      </c>
      <c r="P37" s="144"/>
    </row>
    <row r="38" spans="1:16">
      <c r="A38" s="86" t="s">
        <v>159</v>
      </c>
      <c r="B38" s="87" t="s">
        <v>6</v>
      </c>
      <c r="C38" s="152">
        <f>'Export Parity - EU27'!C12</f>
        <v>40100</v>
      </c>
      <c r="D38" s="152">
        <f>'Export Parity - EU27'!D12</f>
        <v>64300</v>
      </c>
      <c r="E38" s="152">
        <f>'Export Parity - EU27'!E12</f>
        <v>51800</v>
      </c>
      <c r="F38" s="152">
        <f>'Export Parity - EU27'!F12</f>
        <v>52400</v>
      </c>
      <c r="G38" s="152">
        <f>'Export Parity - EU27'!G12</f>
        <v>48700</v>
      </c>
      <c r="H38" s="152">
        <f>'Export Parity - EU27'!H12</f>
        <v>47700</v>
      </c>
      <c r="I38" s="152">
        <f>'Export Parity - EU27'!I12</f>
        <v>46800</v>
      </c>
      <c r="J38" s="152">
        <f>'Export Parity - EU27'!J12</f>
        <v>45800</v>
      </c>
      <c r="K38" s="152">
        <f>'Export Parity - EU27'!K12</f>
        <v>45900</v>
      </c>
      <c r="L38" s="152">
        <f>'Export Parity - EU27'!L12</f>
        <v>46000</v>
      </c>
      <c r="M38" s="152">
        <f>'Export Parity - EU27'!M12</f>
        <v>48400</v>
      </c>
      <c r="N38" s="152">
        <f>'Export Parity - EU27'!N12</f>
        <v>42000</v>
      </c>
      <c r="O38" s="152">
        <f>'Export Parity - EU27'!O12</f>
        <v>41800</v>
      </c>
      <c r="P38" s="147"/>
    </row>
    <row r="39" spans="1:16" ht="14.5" thickBot="1"/>
    <row r="40" spans="1:16">
      <c r="A40" s="146" t="s">
        <v>168</v>
      </c>
      <c r="B40" s="150" t="s">
        <v>1</v>
      </c>
      <c r="C40" s="150" t="s">
        <v>135</v>
      </c>
      <c r="D40" s="150" t="s">
        <v>138</v>
      </c>
      <c r="E40" s="150" t="str">
        <f>'Input Sheet'!K1</f>
        <v>FY23</v>
      </c>
      <c r="F40" s="150" t="str">
        <f>'Input Sheet'!L1</f>
        <v>Q1 FY24</v>
      </c>
      <c r="G40" s="150" t="str">
        <f>'Input Sheet'!M1</f>
        <v>Q2 FY24</v>
      </c>
      <c r="H40" s="150" t="str">
        <f>'Input Sheet'!N1</f>
        <v>Q3 FY24</v>
      </c>
      <c r="I40" s="150" t="str">
        <f>'Input Sheet'!R1</f>
        <v>Q4 FY24</v>
      </c>
      <c r="J40" s="150" t="str">
        <f>'Input Sheet'!S1</f>
        <v>FY24</v>
      </c>
      <c r="K40" s="150" t="str">
        <f>'Input Sheet'!T1</f>
        <v>Q1 FY25f</v>
      </c>
      <c r="L40" s="150" t="str">
        <f>'Input Sheet'!U1</f>
        <v>Q2 FY25f</v>
      </c>
      <c r="M40" s="150" t="str">
        <f>'Input Sheet'!V1</f>
        <v>Q3 FY25f</v>
      </c>
      <c r="N40" s="150" t="str">
        <f>'Input Sheet'!W1</f>
        <v>Q4 FY25f</v>
      </c>
      <c r="O40" s="150" t="str">
        <f>'Input Sheet'!X1</f>
        <v>FY25f</v>
      </c>
      <c r="P40" s="149" t="s">
        <v>7</v>
      </c>
    </row>
    <row r="41" spans="1:16">
      <c r="A41" s="141" t="s">
        <v>141</v>
      </c>
      <c r="B41" s="142" t="s">
        <v>2</v>
      </c>
      <c r="C41" s="143">
        <f>C2*0.28+C15*0.34+C28*0.38</f>
        <v>540.25948067632862</v>
      </c>
      <c r="D41" s="143">
        <f t="shared" ref="D41:E41" si="0">D2*0.28+D15*0.34+D28*0.38</f>
        <v>861.96204644791624</v>
      </c>
      <c r="E41" s="143">
        <f t="shared" si="0"/>
        <v>642.48186758893291</v>
      </c>
      <c r="F41" s="143">
        <f t="shared" ref="F41" si="1">F2*0.28+F15*0.34+F28*0.38</f>
        <v>635</v>
      </c>
      <c r="G41" s="143">
        <f t="shared" ref="G41:O41" si="2">G2*0.28+G15*0.34+G28*0.38</f>
        <v>586.66666666666663</v>
      </c>
      <c r="H41" s="143">
        <f t="shared" si="2"/>
        <v>570</v>
      </c>
      <c r="I41" s="143">
        <f t="shared" si="2"/>
        <v>559.63636363636363</v>
      </c>
      <c r="J41" s="143">
        <f t="shared" si="2"/>
        <v>550.61111111111109</v>
      </c>
      <c r="K41" s="143">
        <f t="shared" si="2"/>
        <v>550</v>
      </c>
      <c r="L41" s="143">
        <f t="shared" si="2"/>
        <v>553.41582491582494</v>
      </c>
      <c r="M41" s="143">
        <f t="shared" si="2"/>
        <v>586.27062289562286</v>
      </c>
      <c r="N41" s="143">
        <f t="shared" si="2"/>
        <v>509.00000000000006</v>
      </c>
      <c r="O41" s="143">
        <f t="shared" si="2"/>
        <v>504</v>
      </c>
      <c r="P41" s="77" t="s">
        <v>89</v>
      </c>
    </row>
    <row r="42" spans="1:16">
      <c r="A42" s="141" t="s">
        <v>164</v>
      </c>
      <c r="B42" s="142" t="s">
        <v>2</v>
      </c>
      <c r="C42" s="143">
        <f t="shared" ref="C42:E42" si="3">C3*0.28+C16*0.34+C29*0.38</f>
        <v>46.339121980676254</v>
      </c>
      <c r="D42" s="143">
        <f t="shared" si="3"/>
        <v>67.263531202292</v>
      </c>
      <c r="E42" s="143">
        <f t="shared" si="3"/>
        <v>69.1212420948616</v>
      </c>
      <c r="F42" s="143">
        <f t="shared" ref="F42" si="4">F3*0.28+F16*0.34+F29*0.38</f>
        <v>57.18</v>
      </c>
      <c r="G42" s="143">
        <f t="shared" ref="G42:O42" si="5">G3*0.28+G16*0.34+G29*0.38</f>
        <v>47.093333333333348</v>
      </c>
      <c r="H42" s="143">
        <f t="shared" si="5"/>
        <v>53.44</v>
      </c>
      <c r="I42" s="143">
        <f t="shared" si="5"/>
        <v>51.1</v>
      </c>
      <c r="J42" s="143">
        <f t="shared" si="5"/>
        <v>49.001015415019758</v>
      </c>
      <c r="K42" s="143">
        <f t="shared" si="5"/>
        <v>51.1</v>
      </c>
      <c r="L42" s="143">
        <f t="shared" si="5"/>
        <v>51.1</v>
      </c>
      <c r="M42" s="143">
        <f t="shared" si="5"/>
        <v>51.1</v>
      </c>
      <c r="N42" s="143">
        <f t="shared" si="5"/>
        <v>51.1</v>
      </c>
      <c r="O42" s="143">
        <f t="shared" si="5"/>
        <v>51.1</v>
      </c>
      <c r="P42" s="77" t="s">
        <v>88</v>
      </c>
    </row>
    <row r="43" spans="1:16">
      <c r="A43" s="141" t="s">
        <v>162</v>
      </c>
      <c r="B43" s="142" t="s">
        <v>2</v>
      </c>
      <c r="C43" s="143">
        <f t="shared" ref="C43:E43" si="6">C4*0.28+C17*0.34+C30*0.38</f>
        <v>586.5986026570049</v>
      </c>
      <c r="D43" s="143">
        <f t="shared" si="6"/>
        <v>929.22557765020815</v>
      </c>
      <c r="E43" s="143">
        <f t="shared" si="6"/>
        <v>711.60310968379463</v>
      </c>
      <c r="F43" s="143">
        <f t="shared" ref="F43" si="7">F4*0.28+F17*0.34+F30*0.38</f>
        <v>677.06000000000006</v>
      </c>
      <c r="G43" s="143">
        <f t="shared" ref="G43:O43" si="8">G4*0.28+G17*0.34+G30*0.38</f>
        <v>625.55111111111114</v>
      </c>
      <c r="H43" s="143">
        <f t="shared" si="8"/>
        <v>619.80000000000007</v>
      </c>
      <c r="I43" s="143">
        <f t="shared" si="8"/>
        <v>616.32028708133976</v>
      </c>
      <c r="J43" s="143">
        <f t="shared" si="8"/>
        <v>605.73497076023386</v>
      </c>
      <c r="K43" s="143">
        <f t="shared" si="8"/>
        <v>601.1</v>
      </c>
      <c r="L43" s="143">
        <f t="shared" si="8"/>
        <v>604.51582491582496</v>
      </c>
      <c r="M43" s="143">
        <f t="shared" si="8"/>
        <v>637.37062289562289</v>
      </c>
      <c r="N43" s="143">
        <f t="shared" si="8"/>
        <v>560.1</v>
      </c>
      <c r="O43" s="143">
        <f t="shared" si="8"/>
        <v>555.1</v>
      </c>
      <c r="P43" s="77"/>
    </row>
    <row r="44" spans="1:16">
      <c r="A44" s="141" t="s">
        <v>160</v>
      </c>
      <c r="B44" s="142" t="s">
        <v>2</v>
      </c>
      <c r="C44" s="143">
        <f t="shared" ref="C44:E44" si="9">C5*0.28+C18*0.34+C31*0.38</f>
        <v>31.12</v>
      </c>
      <c r="D44" s="143">
        <f t="shared" si="9"/>
        <v>31.12</v>
      </c>
      <c r="E44" s="143">
        <f t="shared" si="9"/>
        <v>31.12</v>
      </c>
      <c r="F44" s="143">
        <f t="shared" ref="F44" si="10">F5*0.28+F18*0.34+F31*0.38</f>
        <v>31.12</v>
      </c>
      <c r="G44" s="143">
        <f t="shared" ref="G44:O44" si="11">G5*0.28+G18*0.34+G31*0.38</f>
        <v>31.12</v>
      </c>
      <c r="H44" s="143">
        <f t="shared" si="11"/>
        <v>31.12</v>
      </c>
      <c r="I44" s="143">
        <f t="shared" si="11"/>
        <v>30</v>
      </c>
      <c r="J44" s="143">
        <f t="shared" si="11"/>
        <v>30.896000000000001</v>
      </c>
      <c r="K44" s="143">
        <f t="shared" si="11"/>
        <v>31.12</v>
      </c>
      <c r="L44" s="143">
        <f t="shared" si="11"/>
        <v>31.12</v>
      </c>
      <c r="M44" s="143">
        <f t="shared" si="11"/>
        <v>31.12</v>
      </c>
      <c r="N44" s="143">
        <f t="shared" si="11"/>
        <v>31.12</v>
      </c>
      <c r="O44" s="143">
        <f t="shared" si="11"/>
        <v>31.12</v>
      </c>
      <c r="P44" s="77" t="s">
        <v>88</v>
      </c>
    </row>
    <row r="45" spans="1:16">
      <c r="A45" s="81" t="s">
        <v>67</v>
      </c>
      <c r="B45" s="82" t="s">
        <v>2</v>
      </c>
      <c r="C45" s="79">
        <f t="shared" ref="C45:E45" si="12">C6*0.28+C19*0.34+C32*0.38</f>
        <v>555.4786026570049</v>
      </c>
      <c r="D45" s="79">
        <f t="shared" si="12"/>
        <v>898.10557765020826</v>
      </c>
      <c r="E45" s="79">
        <f t="shared" si="12"/>
        <v>680.48310968379451</v>
      </c>
      <c r="F45" s="79">
        <f t="shared" ref="F45" si="13">F6*0.28+F19*0.34+F32*0.38</f>
        <v>645.94000000000005</v>
      </c>
      <c r="G45" s="79">
        <f t="shared" ref="G45:O45" si="14">G6*0.28+G19*0.34+G32*0.38</f>
        <v>594.43111111111114</v>
      </c>
      <c r="H45" s="79">
        <f t="shared" si="14"/>
        <v>588.68000000000006</v>
      </c>
      <c r="I45" s="79">
        <f t="shared" si="14"/>
        <v>586.32028708133976</v>
      </c>
      <c r="J45" s="79">
        <f t="shared" si="14"/>
        <v>574.83897076023391</v>
      </c>
      <c r="K45" s="79">
        <f t="shared" si="14"/>
        <v>569.98</v>
      </c>
      <c r="L45" s="79">
        <f t="shared" si="14"/>
        <v>573.39582491582496</v>
      </c>
      <c r="M45" s="79">
        <f t="shared" si="14"/>
        <v>606.25062289562288</v>
      </c>
      <c r="N45" s="79">
        <f t="shared" si="14"/>
        <v>528.98</v>
      </c>
      <c r="O45" s="79">
        <f t="shared" si="14"/>
        <v>523.98</v>
      </c>
      <c r="P45" s="147"/>
    </row>
    <row r="46" spans="1:16">
      <c r="A46" s="141" t="s">
        <v>68</v>
      </c>
      <c r="B46" s="142" t="s">
        <v>2</v>
      </c>
      <c r="C46" s="143">
        <f t="shared" ref="C46:E46" si="15">C7*0.28+C20*0.34+C33*0.38</f>
        <v>10</v>
      </c>
      <c r="D46" s="143">
        <f t="shared" si="15"/>
        <v>10</v>
      </c>
      <c r="E46" s="143">
        <f t="shared" si="15"/>
        <v>10</v>
      </c>
      <c r="F46" s="143">
        <f t="shared" ref="F46" si="16">F7*0.28+F20*0.34+F33*0.38</f>
        <v>10</v>
      </c>
      <c r="G46" s="143">
        <f t="shared" ref="G46:O46" si="17">G7*0.28+G20*0.34+G33*0.38</f>
        <v>10</v>
      </c>
      <c r="H46" s="143">
        <f t="shared" si="17"/>
        <v>10</v>
      </c>
      <c r="I46" s="143">
        <f t="shared" si="17"/>
        <v>10</v>
      </c>
      <c r="J46" s="143">
        <f t="shared" si="17"/>
        <v>10</v>
      </c>
      <c r="K46" s="143">
        <f t="shared" si="17"/>
        <v>10</v>
      </c>
      <c r="L46" s="143">
        <f t="shared" si="17"/>
        <v>10</v>
      </c>
      <c r="M46" s="143">
        <f t="shared" si="17"/>
        <v>10</v>
      </c>
      <c r="N46" s="143">
        <f t="shared" si="17"/>
        <v>10</v>
      </c>
      <c r="O46" s="143">
        <f t="shared" si="17"/>
        <v>10</v>
      </c>
      <c r="P46" s="147" t="s">
        <v>87</v>
      </c>
    </row>
    <row r="47" spans="1:16">
      <c r="A47" s="141" t="s">
        <v>69</v>
      </c>
      <c r="B47" s="142" t="s">
        <v>2</v>
      </c>
      <c r="C47" s="143">
        <f t="shared" ref="C47:E47" si="18">C8*0.28+C21*0.34+C34*0.38</f>
        <v>545.4786026570049</v>
      </c>
      <c r="D47" s="143">
        <f t="shared" si="18"/>
        <v>888.10557765020815</v>
      </c>
      <c r="E47" s="143">
        <f t="shared" si="18"/>
        <v>670.48310968379451</v>
      </c>
      <c r="F47" s="143">
        <f t="shared" ref="F47" si="19">F8*0.28+F21*0.34+F34*0.38</f>
        <v>635.94000000000005</v>
      </c>
      <c r="G47" s="143">
        <f t="shared" ref="G47:O47" si="20">G8*0.28+G21*0.34+G34*0.38</f>
        <v>584.43111111111114</v>
      </c>
      <c r="H47" s="143">
        <f t="shared" si="20"/>
        <v>578.68000000000006</v>
      </c>
      <c r="I47" s="143">
        <f t="shared" si="20"/>
        <v>576.32028708133976</v>
      </c>
      <c r="J47" s="143">
        <f t="shared" si="20"/>
        <v>564.83897076023391</v>
      </c>
      <c r="K47" s="143">
        <f t="shared" si="20"/>
        <v>559.98</v>
      </c>
      <c r="L47" s="143">
        <f t="shared" si="20"/>
        <v>563.39582491582496</v>
      </c>
      <c r="M47" s="143">
        <f t="shared" si="20"/>
        <v>596.25062289562288</v>
      </c>
      <c r="N47" s="143">
        <f t="shared" si="20"/>
        <v>518.98</v>
      </c>
      <c r="O47" s="143">
        <f t="shared" si="20"/>
        <v>513.98</v>
      </c>
      <c r="P47" s="147"/>
    </row>
    <row r="48" spans="1:16">
      <c r="A48" s="141" t="s">
        <v>4</v>
      </c>
      <c r="B48" s="84" t="s">
        <v>5</v>
      </c>
      <c r="C48" s="143">
        <f t="shared" ref="C48:E48" si="21">C9*0.28+C22*0.34+C35*0.38</f>
        <v>74.2</v>
      </c>
      <c r="D48" s="143">
        <f t="shared" si="21"/>
        <v>74.52</v>
      </c>
      <c r="E48" s="143">
        <f t="shared" si="21"/>
        <v>80.38</v>
      </c>
      <c r="F48" s="143">
        <f t="shared" ref="F48" si="22">F9*0.28+F22*0.34+F35*0.38</f>
        <v>82.2</v>
      </c>
      <c r="G48" s="143">
        <f t="shared" ref="G48:O48" si="23">G9*0.28+G22*0.34+G35*0.38</f>
        <v>82.66</v>
      </c>
      <c r="H48" s="143">
        <f t="shared" si="23"/>
        <v>83.27</v>
      </c>
      <c r="I48" s="143">
        <f t="shared" si="23"/>
        <v>83.12</v>
      </c>
      <c r="J48" s="143">
        <f t="shared" si="23"/>
        <v>82.8125</v>
      </c>
      <c r="K48" s="143">
        <f t="shared" si="23"/>
        <v>83</v>
      </c>
      <c r="L48" s="143">
        <f t="shared" si="23"/>
        <v>82.75</v>
      </c>
      <c r="M48" s="143">
        <f t="shared" si="23"/>
        <v>82.25</v>
      </c>
      <c r="N48" s="143">
        <f t="shared" si="23"/>
        <v>82</v>
      </c>
      <c r="O48" s="143">
        <f t="shared" si="23"/>
        <v>82.5</v>
      </c>
      <c r="P48" s="147"/>
    </row>
    <row r="49" spans="1:16">
      <c r="A49" s="141" t="s">
        <v>69</v>
      </c>
      <c r="B49" s="84" t="s">
        <v>6</v>
      </c>
      <c r="C49" s="143">
        <f t="shared" ref="C49:E49" si="24">C10*0.28+C23*0.34+C36*0.38</f>
        <v>40474.512317149769</v>
      </c>
      <c r="D49" s="143">
        <f t="shared" si="24"/>
        <v>66181.627646493507</v>
      </c>
      <c r="E49" s="143">
        <f t="shared" si="24"/>
        <v>53893.432356383404</v>
      </c>
      <c r="F49" s="143">
        <f t="shared" ref="F49" si="25">F10*0.28+F23*0.34+F36*0.38</f>
        <v>52274.268000000011</v>
      </c>
      <c r="G49" s="143">
        <f t="shared" ref="G49:O49" si="26">G10*0.28+G23*0.34+G36*0.38</f>
        <v>48309.075644444441</v>
      </c>
      <c r="H49" s="143">
        <f t="shared" si="26"/>
        <v>48186.683600000004</v>
      </c>
      <c r="I49" s="143">
        <f t="shared" si="26"/>
        <v>47903.742262200962</v>
      </c>
      <c r="J49" s="143">
        <f t="shared" si="26"/>
        <v>46775.727266081871</v>
      </c>
      <c r="K49" s="143">
        <f t="shared" si="26"/>
        <v>46478.34</v>
      </c>
      <c r="L49" s="143">
        <f t="shared" si="26"/>
        <v>46621.004511784515</v>
      </c>
      <c r="M49" s="143">
        <f t="shared" si="26"/>
        <v>49041.613733164981</v>
      </c>
      <c r="N49" s="143">
        <f t="shared" si="26"/>
        <v>42556.36</v>
      </c>
      <c r="O49" s="143">
        <f t="shared" si="26"/>
        <v>42403.350000000006</v>
      </c>
      <c r="P49" s="147"/>
    </row>
    <row r="50" spans="1:16">
      <c r="A50" s="141" t="s">
        <v>70</v>
      </c>
      <c r="B50" s="84" t="s">
        <v>6</v>
      </c>
      <c r="C50" s="143">
        <f t="shared" ref="C50:E50" si="27">C11*0.28+C24*0.34+C37*0.38</f>
        <v>1500</v>
      </c>
      <c r="D50" s="143">
        <f t="shared" si="27"/>
        <v>1500</v>
      </c>
      <c r="E50" s="143">
        <f t="shared" si="27"/>
        <v>1500</v>
      </c>
      <c r="F50" s="143">
        <f t="shared" ref="F50" si="28">F11*0.28+F24*0.34+F37*0.38</f>
        <v>1500</v>
      </c>
      <c r="G50" s="143">
        <f t="shared" ref="G50:O50" si="29">G11*0.28+G24*0.34+G37*0.38</f>
        <v>1500</v>
      </c>
      <c r="H50" s="143">
        <f t="shared" si="29"/>
        <v>1500</v>
      </c>
      <c r="I50" s="143">
        <f t="shared" si="29"/>
        <v>1500</v>
      </c>
      <c r="J50" s="143">
        <f t="shared" si="29"/>
        <v>1500</v>
      </c>
      <c r="K50" s="143">
        <f t="shared" si="29"/>
        <v>1500</v>
      </c>
      <c r="L50" s="143">
        <f t="shared" si="29"/>
        <v>1500</v>
      </c>
      <c r="M50" s="143">
        <f t="shared" si="29"/>
        <v>1500</v>
      </c>
      <c r="N50" s="143">
        <f t="shared" si="29"/>
        <v>1500</v>
      </c>
      <c r="O50" s="143">
        <f t="shared" si="29"/>
        <v>1500</v>
      </c>
      <c r="P50" s="144"/>
    </row>
    <row r="51" spans="1:16">
      <c r="A51" s="86" t="s">
        <v>159</v>
      </c>
      <c r="B51" s="87" t="s">
        <v>6</v>
      </c>
      <c r="C51" s="152">
        <f t="shared" ref="C51:E51" si="30">C12*0.28+C25*0.34+C38*0.38</f>
        <v>38944</v>
      </c>
      <c r="D51" s="152">
        <f t="shared" si="30"/>
        <v>64688</v>
      </c>
      <c r="E51" s="152">
        <f t="shared" si="30"/>
        <v>52374</v>
      </c>
      <c r="F51" s="152">
        <f t="shared" ref="F51" si="31">F12*0.28+F25*0.34+F38*0.38</f>
        <v>50746</v>
      </c>
      <c r="G51" s="152">
        <f t="shared" ref="G51:O51" si="32">G12*0.28+G25*0.34+G38*0.38</f>
        <v>46790</v>
      </c>
      <c r="H51" s="152">
        <f t="shared" si="32"/>
        <v>46664</v>
      </c>
      <c r="I51" s="152">
        <f t="shared" si="32"/>
        <v>46404</v>
      </c>
      <c r="J51" s="152">
        <f t="shared" si="32"/>
        <v>45242</v>
      </c>
      <c r="K51" s="152">
        <f t="shared" si="32"/>
        <v>44978</v>
      </c>
      <c r="L51" s="152">
        <f t="shared" si="32"/>
        <v>45106</v>
      </c>
      <c r="M51" s="152">
        <f t="shared" si="32"/>
        <v>47506</v>
      </c>
      <c r="N51" s="152">
        <f t="shared" si="32"/>
        <v>41078</v>
      </c>
      <c r="O51" s="152">
        <f t="shared" si="32"/>
        <v>40906</v>
      </c>
      <c r="P51" s="147"/>
    </row>
    <row r="52" spans="1:16">
      <c r="I52" s="92">
        <f>MROUND(I51,100)</f>
        <v>46400</v>
      </c>
      <c r="J52" s="92">
        <f t="shared" ref="J52:O52" si="33">MROUND(J51,100)</f>
        <v>45200</v>
      </c>
      <c r="K52" s="92">
        <f t="shared" si="33"/>
        <v>45000</v>
      </c>
      <c r="L52" s="92">
        <f t="shared" si="33"/>
        <v>45100</v>
      </c>
      <c r="M52" s="92">
        <f t="shared" si="33"/>
        <v>47500</v>
      </c>
      <c r="N52" s="92">
        <f t="shared" si="33"/>
        <v>41100</v>
      </c>
      <c r="O52" s="92">
        <f t="shared" si="33"/>
        <v>40900</v>
      </c>
    </row>
  </sheetData>
  <phoneticPr fontId="99" type="noConversion"/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41B6-1A08-4598-9726-29F9F08F7862}">
  <dimension ref="A2:I10"/>
  <sheetViews>
    <sheetView workbookViewId="0">
      <selection activeCell="H16" sqref="H16"/>
    </sheetView>
  </sheetViews>
  <sheetFormatPr defaultRowHeight="14.5"/>
  <cols>
    <col min="3" max="3" width="12.36328125" bestFit="1" customWidth="1"/>
    <col min="4" max="4" width="24.81640625" bestFit="1" customWidth="1"/>
    <col min="5" max="5" width="12.453125" bestFit="1" customWidth="1"/>
    <col min="6" max="6" width="15.453125" bestFit="1" customWidth="1"/>
    <col min="7" max="7" width="12.26953125" bestFit="1" customWidth="1"/>
    <col min="8" max="8" width="19.26953125" bestFit="1" customWidth="1"/>
    <col min="9" max="9" width="16.08984375" bestFit="1" customWidth="1"/>
  </cols>
  <sheetData>
    <row r="2" spans="1:9">
      <c r="A2" s="663"/>
      <c r="B2" s="664"/>
      <c r="C2" s="59"/>
      <c r="D2" s="59"/>
      <c r="E2" s="59"/>
      <c r="F2" s="59"/>
      <c r="G2" s="59"/>
      <c r="H2" s="59"/>
      <c r="I2" s="59"/>
    </row>
    <row r="3" spans="1:9">
      <c r="A3" s="661"/>
      <c r="B3" s="59"/>
      <c r="C3" s="59"/>
      <c r="D3" s="59"/>
      <c r="E3" s="59"/>
      <c r="F3" s="59"/>
      <c r="G3" s="59"/>
      <c r="H3" s="59"/>
      <c r="I3" s="59"/>
    </row>
    <row r="4" spans="1:9">
      <c r="A4" s="662"/>
      <c r="B4" s="59"/>
      <c r="C4" s="59"/>
      <c r="D4" s="59"/>
      <c r="E4" s="59"/>
      <c r="F4" s="59"/>
      <c r="G4" s="59"/>
      <c r="H4" s="59"/>
      <c r="I4" s="59"/>
    </row>
    <row r="5" spans="1:9">
      <c r="A5" s="662"/>
      <c r="B5" s="59"/>
      <c r="C5" s="151"/>
      <c r="D5" s="59"/>
      <c r="E5" s="59"/>
      <c r="F5" s="59"/>
      <c r="G5" s="59"/>
      <c r="H5" s="59"/>
      <c r="I5" s="59"/>
    </row>
    <row r="6" spans="1:9">
      <c r="A6" s="662"/>
      <c r="B6" s="59"/>
      <c r="C6" s="59"/>
      <c r="D6" s="59"/>
      <c r="E6" s="59"/>
      <c r="F6" s="59"/>
      <c r="G6" s="59"/>
      <c r="H6" s="59"/>
      <c r="I6" s="59"/>
    </row>
    <row r="7" spans="1:9">
      <c r="A7" s="661"/>
      <c r="B7" s="59"/>
      <c r="C7" s="59"/>
      <c r="D7" s="59"/>
      <c r="E7" s="59"/>
      <c r="F7" s="59"/>
      <c r="G7" s="59"/>
      <c r="H7" s="59"/>
      <c r="I7" s="59"/>
    </row>
    <row r="8" spans="1:9">
      <c r="A8" s="662"/>
      <c r="B8" s="59"/>
      <c r="C8" s="59"/>
      <c r="D8" s="59"/>
      <c r="E8" s="59"/>
      <c r="F8" s="59"/>
      <c r="G8" s="59"/>
      <c r="H8" s="59"/>
      <c r="I8" s="59"/>
    </row>
    <row r="9" spans="1:9">
      <c r="A9" s="662"/>
      <c r="B9" s="59"/>
      <c r="C9" s="151"/>
      <c r="D9" s="59"/>
      <c r="E9" s="59"/>
      <c r="F9" s="59"/>
      <c r="G9" s="59"/>
      <c r="H9" s="59"/>
      <c r="I9" s="59"/>
    </row>
    <row r="10" spans="1:9">
      <c r="A10" s="662"/>
      <c r="B10" s="59"/>
      <c r="C10" s="59"/>
      <c r="D10" s="59"/>
      <c r="E10" s="59"/>
      <c r="F10" s="59"/>
      <c r="G10" s="59"/>
      <c r="H10" s="59"/>
      <c r="I10" s="59"/>
    </row>
  </sheetData>
  <mergeCells count="3">
    <mergeCell ref="A3:A6"/>
    <mergeCell ref="A7:A10"/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S30"/>
  <sheetViews>
    <sheetView zoomScale="80" zoomScaleNormal="80" workbookViewId="0">
      <selection activeCell="I7" sqref="I7"/>
    </sheetView>
  </sheetViews>
  <sheetFormatPr defaultRowHeight="14.5"/>
  <cols>
    <col min="1" max="2" width="8.7265625" style="64"/>
    <col min="3" max="3" width="35.36328125" style="64" customWidth="1"/>
    <col min="4" max="4" width="7.7265625" style="64" customWidth="1"/>
    <col min="5" max="5" width="11.08984375" style="64" customWidth="1"/>
    <col min="6" max="6" width="10.453125" style="64" customWidth="1"/>
    <col min="7" max="7" width="14.7265625" style="64" customWidth="1"/>
    <col min="8" max="8" width="13.1796875" style="64" customWidth="1"/>
    <col min="9" max="9" width="14.81640625" style="64" customWidth="1"/>
    <col min="10" max="10" width="12.54296875" style="64" customWidth="1"/>
    <col min="11" max="11" width="16.90625" style="64" customWidth="1"/>
    <col min="12" max="12" width="15.54296875" style="64" customWidth="1"/>
    <col min="13" max="13" width="40.90625" style="64" hidden="1" customWidth="1"/>
    <col min="14" max="14" width="8.7265625" style="64"/>
    <col min="15" max="15" width="9.54296875" style="64" customWidth="1"/>
    <col min="16" max="16384" width="8.7265625" style="64"/>
  </cols>
  <sheetData>
    <row r="1" spans="3:18" ht="31.5" customHeight="1">
      <c r="C1" s="59"/>
      <c r="D1" s="59"/>
      <c r="E1" s="59"/>
      <c r="F1" s="59"/>
      <c r="G1" s="667" t="s">
        <v>90</v>
      </c>
      <c r="H1" s="668"/>
      <c r="I1" s="669" t="s">
        <v>91</v>
      </c>
      <c r="J1" s="670"/>
      <c r="K1" s="671" t="s">
        <v>92</v>
      </c>
      <c r="L1" s="671"/>
    </row>
    <row r="2" spans="3:18" ht="22.5" hidden="1">
      <c r="C2" s="672" t="s">
        <v>93</v>
      </c>
      <c r="D2" s="672" t="s">
        <v>1</v>
      </c>
      <c r="E2" s="673"/>
      <c r="F2" s="673"/>
      <c r="G2" s="673"/>
      <c r="H2" s="673"/>
      <c r="I2" s="673"/>
      <c r="J2" s="59"/>
      <c r="K2" s="59"/>
      <c r="L2" s="59"/>
      <c r="M2" s="104"/>
    </row>
    <row r="3" spans="3:18" ht="37" customHeight="1">
      <c r="C3" s="672"/>
      <c r="D3" s="672"/>
      <c r="E3" s="674" t="s">
        <v>130</v>
      </c>
      <c r="F3" s="674" t="s">
        <v>129</v>
      </c>
      <c r="G3" s="105" t="s">
        <v>95</v>
      </c>
      <c r="H3" s="105" t="s">
        <v>94</v>
      </c>
      <c r="I3" s="105" t="s">
        <v>96</v>
      </c>
      <c r="J3" s="105" t="s">
        <v>97</v>
      </c>
      <c r="K3" s="105" t="s">
        <v>98</v>
      </c>
      <c r="L3" s="105" t="s">
        <v>99</v>
      </c>
      <c r="M3" s="106" t="s">
        <v>100</v>
      </c>
    </row>
    <row r="4" spans="3:18" ht="37">
      <c r="C4" s="672"/>
      <c r="D4" s="672"/>
      <c r="E4" s="674"/>
      <c r="F4" s="674"/>
      <c r="G4" s="105" t="s">
        <v>102</v>
      </c>
      <c r="H4" s="105" t="s">
        <v>101</v>
      </c>
      <c r="I4" s="105" t="s">
        <v>101</v>
      </c>
      <c r="J4" s="105" t="s">
        <v>103</v>
      </c>
      <c r="K4" s="105" t="s">
        <v>101</v>
      </c>
      <c r="L4" s="105" t="s">
        <v>103</v>
      </c>
      <c r="M4" s="106" t="s">
        <v>104</v>
      </c>
    </row>
    <row r="5" spans="3:18" ht="18.75" customHeight="1">
      <c r="C5" s="107" t="s">
        <v>105</v>
      </c>
      <c r="D5" s="665" t="s">
        <v>106</v>
      </c>
      <c r="E5" s="109"/>
      <c r="F5" s="109"/>
      <c r="G5" s="108"/>
      <c r="H5" s="108"/>
      <c r="I5" s="108"/>
      <c r="J5" s="109"/>
      <c r="K5" s="108"/>
      <c r="L5" s="108"/>
      <c r="M5" s="666"/>
    </row>
    <row r="6" spans="3:18" ht="18.5">
      <c r="C6" s="107" t="s">
        <v>107</v>
      </c>
      <c r="D6" s="665"/>
      <c r="E6" s="109"/>
      <c r="F6" s="109"/>
      <c r="G6" s="108"/>
      <c r="H6" s="108"/>
      <c r="I6" s="108"/>
      <c r="J6" s="109"/>
      <c r="K6" s="108"/>
      <c r="L6" s="108"/>
      <c r="M6" s="666"/>
    </row>
    <row r="7" spans="3:18" ht="37">
      <c r="C7" s="110" t="s">
        <v>108</v>
      </c>
      <c r="D7" s="665"/>
      <c r="E7" s="112"/>
      <c r="F7" s="112"/>
      <c r="G7" s="112"/>
      <c r="H7" s="112"/>
      <c r="I7" s="112"/>
      <c r="J7" s="112"/>
      <c r="K7" s="111"/>
      <c r="L7" s="112"/>
      <c r="M7" s="113"/>
    </row>
    <row r="8" spans="3:18" ht="18.5">
      <c r="C8" s="107" t="s">
        <v>132</v>
      </c>
      <c r="D8" s="665"/>
      <c r="E8" s="109"/>
      <c r="F8" s="116"/>
      <c r="G8" s="109"/>
      <c r="H8" s="109"/>
      <c r="I8" s="109"/>
      <c r="J8" s="109"/>
      <c r="K8" s="109"/>
      <c r="L8" s="109"/>
      <c r="M8" s="113"/>
      <c r="R8" s="114">
        <f>((126/88)^(1/7))-1</f>
        <v>5.2615343247077728E-2</v>
      </c>
    </row>
    <row r="9" spans="3:18" ht="18.5">
      <c r="C9" s="115" t="s">
        <v>109</v>
      </c>
      <c r="D9" s="665"/>
      <c r="E9" s="109"/>
      <c r="F9" s="116"/>
      <c r="G9" s="116"/>
      <c r="H9" s="116"/>
      <c r="I9" s="116"/>
      <c r="J9" s="117"/>
      <c r="K9" s="118"/>
      <c r="L9" s="118"/>
      <c r="M9" s="113"/>
      <c r="R9" s="114">
        <f>((686/788)^(1/7))-1</f>
        <v>-1.9608133201460709E-2</v>
      </c>
    </row>
    <row r="10" spans="3:18" ht="37">
      <c r="C10" s="107" t="s">
        <v>110</v>
      </c>
      <c r="D10" s="665"/>
      <c r="E10" s="109"/>
      <c r="F10" s="109"/>
      <c r="G10" s="118"/>
      <c r="H10" s="118"/>
      <c r="I10" s="118"/>
      <c r="J10" s="118"/>
      <c r="K10" s="118"/>
      <c r="L10" s="118"/>
      <c r="M10" s="113"/>
      <c r="R10" s="119">
        <f>((686/788)^(1/7))-1</f>
        <v>-1.9608133201460709E-2</v>
      </c>
    </row>
    <row r="11" spans="3:18" ht="18.5">
      <c r="C11" s="107" t="s">
        <v>111</v>
      </c>
      <c r="D11" s="108" t="s">
        <v>5</v>
      </c>
      <c r="E11" s="109"/>
      <c r="F11" s="120"/>
      <c r="G11" s="120"/>
      <c r="H11" s="120"/>
      <c r="I11" s="120"/>
      <c r="J11" s="120"/>
      <c r="K11" s="120"/>
      <c r="L11" s="120"/>
      <c r="M11" s="113"/>
      <c r="R11" s="114">
        <f>((1724/1666)^(1/7))-1</f>
        <v>4.9007737714916733E-3</v>
      </c>
    </row>
    <row r="12" spans="3:18" ht="18.5">
      <c r="C12" s="107" t="s">
        <v>112</v>
      </c>
      <c r="D12" s="665" t="s">
        <v>113</v>
      </c>
      <c r="E12" s="109"/>
      <c r="F12" s="108"/>
      <c r="G12" s="108"/>
      <c r="H12" s="108"/>
      <c r="I12" s="108"/>
      <c r="J12" s="108"/>
      <c r="K12" s="108"/>
      <c r="L12" s="108"/>
      <c r="M12" s="113"/>
    </row>
    <row r="13" spans="3:18" ht="37">
      <c r="C13" s="107" t="s">
        <v>114</v>
      </c>
      <c r="D13" s="665"/>
      <c r="E13" s="109"/>
      <c r="F13" s="109"/>
      <c r="G13" s="109"/>
      <c r="H13" s="109"/>
      <c r="I13" s="109"/>
      <c r="J13" s="109"/>
      <c r="K13" s="109"/>
      <c r="L13" s="109"/>
      <c r="M13" s="113"/>
    </row>
    <row r="14" spans="3:18" ht="18.5">
      <c r="C14" s="108" t="s">
        <v>115</v>
      </c>
      <c r="D14" s="665"/>
      <c r="E14" s="121"/>
      <c r="F14" s="121"/>
      <c r="G14" s="121"/>
      <c r="H14" s="121"/>
      <c r="I14" s="121"/>
      <c r="J14" s="121"/>
      <c r="K14" s="121"/>
      <c r="L14" s="121"/>
      <c r="M14" s="113"/>
    </row>
    <row r="15" spans="3:18" ht="18.5">
      <c r="C15" s="108" t="s">
        <v>116</v>
      </c>
      <c r="D15" s="665"/>
      <c r="E15" s="121"/>
      <c r="F15" s="125"/>
      <c r="G15" s="121"/>
      <c r="H15" s="121"/>
      <c r="I15" s="121"/>
      <c r="J15" s="121"/>
      <c r="K15" s="121"/>
      <c r="L15" s="121"/>
      <c r="M15" s="113"/>
    </row>
    <row r="16" spans="3:18" ht="18.75" hidden="1" customHeight="1">
      <c r="C16" s="108" t="s">
        <v>117</v>
      </c>
      <c r="D16" s="665"/>
      <c r="E16" s="121"/>
      <c r="F16" s="121"/>
      <c r="G16" s="121"/>
      <c r="H16" s="121"/>
      <c r="I16" s="121"/>
      <c r="J16" s="121"/>
      <c r="K16" s="121"/>
      <c r="L16" s="121"/>
      <c r="M16" s="113"/>
    </row>
    <row r="17" spans="3:19" ht="37.5" thickBot="1">
      <c r="C17" s="122" t="s">
        <v>118</v>
      </c>
      <c r="D17" s="665"/>
      <c r="E17" s="122"/>
      <c r="F17" s="122"/>
      <c r="G17" s="122"/>
      <c r="H17" s="122"/>
      <c r="I17" s="118"/>
      <c r="J17" s="122"/>
      <c r="K17" s="122"/>
      <c r="L17" s="122"/>
      <c r="M17" s="123"/>
    </row>
    <row r="18" spans="3:19" hidden="1"/>
    <row r="19" spans="3:19" ht="15.5" hidden="1">
      <c r="C19" s="124" t="s">
        <v>119</v>
      </c>
    </row>
    <row r="20" spans="3:19" ht="15.5" hidden="1">
      <c r="C20" s="124" t="s">
        <v>120</v>
      </c>
    </row>
    <row r="21" spans="3:19">
      <c r="C21" s="64" t="s">
        <v>131</v>
      </c>
      <c r="E21" s="51"/>
      <c r="F21" s="51"/>
    </row>
    <row r="22" spans="3:19">
      <c r="E22" s="51"/>
    </row>
    <row r="23" spans="3:19">
      <c r="R23" s="64" t="s">
        <v>121</v>
      </c>
      <c r="S23" s="64">
        <v>788</v>
      </c>
    </row>
    <row r="24" spans="3:19">
      <c r="R24" s="64" t="s">
        <v>122</v>
      </c>
      <c r="S24" s="51">
        <f>S23*(1+$R$10)</f>
        <v>772.54879103724898</v>
      </c>
    </row>
    <row r="25" spans="3:19">
      <c r="R25" s="64" t="s">
        <v>123</v>
      </c>
      <c r="S25" s="51">
        <f t="shared" ref="S25:S30" si="0">S24*(1+$R$10)</f>
        <v>757.40055143796314</v>
      </c>
    </row>
    <row r="26" spans="3:19">
      <c r="R26" s="64" t="s">
        <v>124</v>
      </c>
      <c r="S26" s="51">
        <f t="shared" si="0"/>
        <v>742.54934053850775</v>
      </c>
    </row>
    <row r="27" spans="3:19">
      <c r="R27" s="64" t="s">
        <v>125</v>
      </c>
      <c r="S27" s="51">
        <f t="shared" si="0"/>
        <v>727.98933416057184</v>
      </c>
    </row>
    <row r="28" spans="3:19">
      <c r="R28" s="64" t="s">
        <v>126</v>
      </c>
      <c r="S28" s="51">
        <f t="shared" si="0"/>
        <v>713.71482232710866</v>
      </c>
    </row>
    <row r="29" spans="3:19">
      <c r="R29" s="64" t="s">
        <v>127</v>
      </c>
      <c r="S29" s="51">
        <f t="shared" si="0"/>
        <v>699.7202070230619</v>
      </c>
    </row>
    <row r="30" spans="3:19">
      <c r="R30" s="64" t="s">
        <v>128</v>
      </c>
      <c r="S30" s="51">
        <f t="shared" si="0"/>
        <v>686</v>
      </c>
    </row>
  </sheetData>
  <mergeCells count="11">
    <mergeCell ref="C2:C4"/>
    <mergeCell ref="D2:D4"/>
    <mergeCell ref="E2:I2"/>
    <mergeCell ref="E3:E4"/>
    <mergeCell ref="F3:F4"/>
    <mergeCell ref="D5:D10"/>
    <mergeCell ref="M5:M6"/>
    <mergeCell ref="D12:D17"/>
    <mergeCell ref="G1:H1"/>
    <mergeCell ref="I1:J1"/>
    <mergeCell ref="K1:L1"/>
  </mergeCells>
  <pageMargins left="0.7" right="0.7" top="0.75" bottom="0.75" header="0.3" footer="0.3"/>
  <pageSetup paperSize="9" scale="54" orientation="portrait" r:id="rId1"/>
  <colBreaks count="1" manualBreakCount="1">
    <brk id="12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Input Sheet (Monthly)</vt:lpstr>
      <vt:lpstr>Input Sheet (Quarterly)</vt:lpstr>
      <vt:lpstr>Input Sheet (Annual)</vt:lpstr>
      <vt:lpstr>China (Landed - Monthly)</vt:lpstr>
      <vt:lpstr>JP-Korea (Landed - Monthly)</vt:lpstr>
      <vt:lpstr>China (Landed - Quarterly)</vt:lpstr>
      <vt:lpstr>Policy Advocacy</vt:lpstr>
      <vt:lpstr>China (Landed)</vt:lpstr>
      <vt:lpstr>Input Sheet</vt:lpstr>
      <vt:lpstr>China (S2 - Gradual Improvemen)</vt:lpstr>
      <vt:lpstr>JPKR (S1 - Current Spreads)</vt:lpstr>
      <vt:lpstr>JPKR (S2 - Gradual Improvement)</vt:lpstr>
      <vt:lpstr>Domestic (S1 - Current Spreads)</vt:lpstr>
      <vt:lpstr>Domestic (S2 - Gradual Improve)</vt:lpstr>
      <vt:lpstr>Sheet2</vt:lpstr>
      <vt:lpstr>Sheet1</vt:lpstr>
      <vt:lpstr>Backup - International Prices</vt:lpstr>
      <vt:lpstr>Export Parity - SEA</vt:lpstr>
      <vt:lpstr>Export Parity - ME</vt:lpstr>
      <vt:lpstr>Export Parity - EU27</vt:lpstr>
      <vt:lpstr>Export Parity - Weighted avg</vt:lpstr>
      <vt:lpstr>Competition</vt:lpstr>
      <vt:lpstr>Assumption Scenarios</vt:lpstr>
      <vt:lpstr>'Assumption Scenarios'!Print_Area</vt:lpstr>
    </vt:vector>
  </TitlesOfParts>
  <Company>Tata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Ajay Verma</cp:lastModifiedBy>
  <dcterms:created xsi:type="dcterms:W3CDTF">2016-09-27T11:10:31Z</dcterms:created>
  <dcterms:modified xsi:type="dcterms:W3CDTF">2025-03-17T04:23:46Z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Base price position - FP - ABP FY20_12022019.xlsx</vt:lpwstr>
  </property>
  <property fmtid="{D5CDD505-2E9C-101B-9397-08002B2CF9AE}" pid="3" name="MSIP_Label_2f50afb6-ab6e-4e8b-96b5-6e00ab52e29e_Enabled">
    <vt:lpwstr>true</vt:lpwstr>
  </property>
  <property fmtid="{D5CDD505-2E9C-101B-9397-08002B2CF9AE}" pid="4" name="MSIP_Label_2f50afb6-ab6e-4e8b-96b5-6e00ab52e29e_SetDate">
    <vt:lpwstr>2023-09-13T07:20:29Z</vt:lpwstr>
  </property>
  <property fmtid="{D5CDD505-2E9C-101B-9397-08002B2CF9AE}" pid="5" name="MSIP_Label_2f50afb6-ab6e-4e8b-96b5-6e00ab52e29e_Method">
    <vt:lpwstr>Standard</vt:lpwstr>
  </property>
  <property fmtid="{D5CDD505-2E9C-101B-9397-08002B2CF9AE}" pid="6" name="MSIP_Label_2f50afb6-ab6e-4e8b-96b5-6e00ab52e29e_Name">
    <vt:lpwstr>2f50afb6-ab6e-4e8b-96b5-6e00ab52e29e</vt:lpwstr>
  </property>
  <property fmtid="{D5CDD505-2E9C-101B-9397-08002B2CF9AE}" pid="7" name="MSIP_Label_2f50afb6-ab6e-4e8b-96b5-6e00ab52e29e_SiteId">
    <vt:lpwstr>f35425af-4755-4e0c-b1bb-b3cb9f1c6afd</vt:lpwstr>
  </property>
  <property fmtid="{D5CDD505-2E9C-101B-9397-08002B2CF9AE}" pid="8" name="MSIP_Label_2f50afb6-ab6e-4e8b-96b5-6e00ab52e29e_ActionId">
    <vt:lpwstr>bc7d6d0e-4361-4d62-bfb8-fdffd4a057da</vt:lpwstr>
  </property>
  <property fmtid="{D5CDD505-2E9C-101B-9397-08002B2CF9AE}" pid="9" name="MSIP_Label_2f50afb6-ab6e-4e8b-96b5-6e00ab52e29e_ContentBits">
    <vt:lpwstr>0</vt:lpwstr>
  </property>
</Properties>
</file>