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no\Desktop\Unla-RoyalAcademy\Entregables\Informe de avance\"/>
    </mc:Choice>
  </mc:AlternateContent>
  <bookViews>
    <workbookView xWindow="0" yWindow="60" windowWidth="16380" windowHeight="8130" tabRatio="500"/>
  </bookViews>
  <sheets>
    <sheet name="Cálculos" sheetId="1" r:id="rId1"/>
    <sheet name="Informe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B52" i="1"/>
  <c r="C36" i="2" s="1"/>
  <c r="O53" i="1"/>
  <c r="P44" i="1"/>
  <c r="T44" i="1"/>
  <c r="P55" i="1" s="1"/>
  <c r="N53" i="1"/>
  <c r="O44" i="1"/>
  <c r="B50" i="1" s="1"/>
  <c r="C34" i="2" s="1"/>
  <c r="O54" i="1" l="1"/>
  <c r="B51" i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<sst xmlns="http://schemas.openxmlformats.org/spreadsheetml/2006/main" count="179" uniqueCount="119">
  <si>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</si>
  <si>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</si>
  <si>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</si>
  <si>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</si>
  <si>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</si>
  <si>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</si>
  <si>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</si>
  <si>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</si>
  <si>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</si>
  <si>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</si>
  <si>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</si>
  <si>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</si>
  <si>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</si>
  <si>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</si>
  <si>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</si>
  <si>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</si>
  <si>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</si>
  <si>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</si>
  <si>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</si>
  <si>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</si>
  <si>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</si>
  <si>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</si>
  <si>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</si>
  <si>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</si>
  <si>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</si>
  <si>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</si>
  <si>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</si>
  <si>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</si>
  <si>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</si>
  <si>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</si>
  <si>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</si>
  <si>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</si>
  <si>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</si>
  <si>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</si>
  <si>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</si>
  <si>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</si>
  <si>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</si>
  <si>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</si>
  <si>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</si>
  <si>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</si>
  <si>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</si>
  <si>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</si>
  <si>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</si>
  <si>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</si>
  <si>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</si>
  <si>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</si>
  <si>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</si>
  <si>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</si>
  <si>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</si>
  <si>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</si>
  <si>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</si>
  <si>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</si>
  <si>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</si>
  <si>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</si>
  <si>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</si>
  <si>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</si>
  <si>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</si>
  <si>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</si>
  <si>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</si>
  <si>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</si>
  <si>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</si>
  <si>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</si>
  <si>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</si>
  <si>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</si>
  <si>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</si>
  <si>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</si>
  <si>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</si>
  <si>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</si>
  <si>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</si>
  <si>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</si>
  <si>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</si>
  <si>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</si>
  <si>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</si>
  <si>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</si>
  <si>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</si>
  <si>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</si>
  <si>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</si>
  <si>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</si>
  <si>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</si>
  <si>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</si>
  <si>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</si>
  <si>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</si>
  <si>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</si>
  <si>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</si>
  <si>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</si>
  <si>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</si>
  <si>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</si>
  <si>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</si>
  <si>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</si>
  <si>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</si>
  <si>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</si>
  <si>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</si>
  <si>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</si>
  <si>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</si>
  <si>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</si>
  <si>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</si>
  <si>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</si>
  <si>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</si>
  <si>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</si>
  <si>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</si>
  <si>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</si>
  <si>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</si>
  <si>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</si>
  <si>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</si>
  <si>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</si>
  <si>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</si>
  <si>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</si>
  <si>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</si>
  <si>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</si>
  <si>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</si>
  <si>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</si>
  <si>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t>Estamos un 5% por encima de la eficiencia que deberiamos tener</t>
  </si>
  <si>
    <t>Estoy al final del período 5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</si>
  <si>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</si>
  <si>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0,40, y al análisis del periodo anterior, se llega a la conclusión de que el proyecto cada vez se va retrasando respecto a las metas que debería cumplir. En el próximo período se buscará seguir implementando medidas que aumenten el valor del SPI lo mayor posible.</t>
    </r>
  </si>
  <si>
    <t>Desarrollo vista de examen</t>
  </si>
  <si>
    <t>Desarrollo vista notas exámenes</t>
  </si>
  <si>
    <t>Desarrollo vista generación de exámen</t>
  </si>
  <si>
    <t>Desarrollo vista de Administradores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</si>
</sst>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4" fillId="0" borderId="35" xfId="0" applyFont="1" applyBorder="1" applyAlignment="1">
      <alignment horizontal="center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137</c:v>
                </c:pt>
                <c:pt idx="3">
                  <c:v>176</c:v>
                </c:pt>
                <c:pt idx="4">
                  <c:v>205</c:v>
                </c:pt>
                <c:pt idx="5">
                  <c:v>233</c:v>
                </c:pt>
                <c:pt idx="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78</c:v>
                </c:pt>
                <c:pt idx="4">
                  <c:v>82</c:v>
                </c:pt>
                <c:pt idx="5">
                  <c:v>82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70</c:v>
                </c:pt>
                <c:pt idx="4">
                  <c:v>72</c:v>
                </c:pt>
                <c:pt idx="5">
                  <c:v>72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zoomScaleNormal="100" workbookViewId="0">
      <pane ySplit="1" topLeftCell="A23" activePane="bottomLeft" state="frozen"/>
      <selection pane="bottomLeft" activeCell="A30" sqref="A30"/>
    </sheetView>
  </sheetViews>
  <sheetFormatPr baseColWidth="10" defaultColWidth="9"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95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96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97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98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99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100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101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102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>
        <v>2</v>
      </c>
      <c r="Q15" s="54">
        <v>1</v>
      </c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4</v>
      </c>
      <c r="Z15" s="22">
        <f t="shared" si="2"/>
        <v>3</v>
      </c>
    </row>
    <row r="16" spans="1:26" ht="15" x14ac:dyDescent="0.25">
      <c r="A16" s="85" t="s">
        <v>103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104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105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106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107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108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109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110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94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93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69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70</v>
      </c>
      <c r="B29" s="31">
        <v>16</v>
      </c>
      <c r="C29" s="18"/>
      <c r="D29" s="21"/>
      <c r="E29" s="22"/>
      <c r="F29" s="18">
        <v>8</v>
      </c>
      <c r="G29" s="21"/>
      <c r="H29" s="22"/>
      <c r="I29" s="18">
        <v>8</v>
      </c>
      <c r="J29" s="21"/>
      <c r="K29" s="22"/>
      <c r="L29" s="23"/>
      <c r="M29" s="21">
        <v>16</v>
      </c>
      <c r="N29" s="54">
        <v>17</v>
      </c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16</v>
      </c>
      <c r="Y29" s="18">
        <f t="shared" si="4"/>
        <v>16</v>
      </c>
      <c r="Z29" s="22">
        <f t="shared" si="5"/>
        <v>17</v>
      </c>
    </row>
    <row r="30" spans="1:26" ht="15.75" customHeight="1" x14ac:dyDescent="0.25">
      <c r="A30" s="80" t="s">
        <v>118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117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>
        <v>2</v>
      </c>
      <c r="Q31" s="54">
        <v>1</v>
      </c>
      <c r="R31" s="23"/>
      <c r="S31" s="17"/>
      <c r="T31" s="54"/>
      <c r="U31" s="23"/>
      <c r="V31" s="17"/>
      <c r="W31" s="54"/>
      <c r="X31" s="18">
        <f t="shared" si="6"/>
        <v>16</v>
      </c>
      <c r="Y31" s="18">
        <f t="shared" si="6"/>
        <v>4</v>
      </c>
      <c r="Z31" s="22">
        <f t="shared" si="6"/>
        <v>4</v>
      </c>
    </row>
    <row r="32" spans="1:26" ht="15.75" customHeight="1" x14ac:dyDescent="0.25">
      <c r="A32" s="80" t="s">
        <v>116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>
        <v>8</v>
      </c>
      <c r="S32" s="17"/>
      <c r="T32" s="54"/>
      <c r="U32" s="23">
        <v>8</v>
      </c>
      <c r="V32" s="17"/>
      <c r="W32" s="54"/>
      <c r="X32" s="18">
        <f t="shared" ref="X32:X33" si="7">+L32+I32+F32+C32+U32+R32+O32</f>
        <v>16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115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/>
      <c r="T33" s="54"/>
      <c r="U33" s="23"/>
      <c r="V33" s="17"/>
      <c r="W33" s="54"/>
      <c r="X33" s="18">
        <f t="shared" si="7"/>
        <v>16</v>
      </c>
      <c r="Y33" s="18">
        <f t="shared" si="8"/>
        <v>0</v>
      </c>
      <c r="Z33" s="22">
        <f t="shared" si="9"/>
        <v>0</v>
      </c>
    </row>
    <row r="34" spans="1:26" ht="15.75" customHeight="1" x14ac:dyDescent="0.25">
      <c r="A34" s="90" t="s">
        <v>71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/>
      <c r="T34" s="54"/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0</v>
      </c>
      <c r="Z34" s="22">
        <f t="shared" ref="Z34:Z36" si="12">+N34+K34+H34+E34+W34+T34+Q34</f>
        <v>0</v>
      </c>
    </row>
    <row r="35" spans="1:26" ht="15.75" customHeight="1" x14ac:dyDescent="0.25">
      <c r="A35" s="90" t="s">
        <v>72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/>
      <c r="T35" s="54"/>
      <c r="U35" s="23"/>
      <c r="V35" s="17"/>
      <c r="W35" s="54"/>
      <c r="X35" s="18">
        <f t="shared" si="10"/>
        <v>8</v>
      </c>
      <c r="Y35" s="18">
        <f t="shared" si="11"/>
        <v>0</v>
      </c>
      <c r="Z35" s="22">
        <f t="shared" si="12"/>
        <v>0</v>
      </c>
    </row>
    <row r="36" spans="1:26" ht="15.75" customHeight="1" x14ac:dyDescent="0.25">
      <c r="A36" s="90" t="s">
        <v>73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74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/>
      <c r="T37" s="54"/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0</v>
      </c>
      <c r="Z37" s="22">
        <f t="shared" ref="Z37" si="15">+N37+K37+H37+E37+W37+T37+Q37</f>
        <v>0</v>
      </c>
    </row>
    <row r="38" spans="1:26" ht="15.75" customHeight="1" x14ac:dyDescent="0.25">
      <c r="A38" s="92" t="s">
        <v>79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75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76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77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78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20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44</v>
      </c>
      <c r="G43" s="68">
        <f t="shared" si="23"/>
        <v>8</v>
      </c>
      <c r="H43" s="70">
        <f t="shared" si="23"/>
        <v>6</v>
      </c>
      <c r="I43" s="67">
        <f t="shared" si="23"/>
        <v>89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24</v>
      </c>
      <c r="N43" s="61">
        <f t="shared" si="23"/>
        <v>25</v>
      </c>
      <c r="O43" s="67">
        <f t="shared" si="23"/>
        <v>29</v>
      </c>
      <c r="P43" s="68">
        <f t="shared" si="23"/>
        <v>4</v>
      </c>
      <c r="Q43" s="61">
        <f t="shared" si="23"/>
        <v>2</v>
      </c>
      <c r="R43" s="67">
        <f t="shared" si="23"/>
        <v>28</v>
      </c>
      <c r="S43" s="68">
        <f t="shared" si="23"/>
        <v>0</v>
      </c>
      <c r="T43" s="61">
        <f t="shared" si="23"/>
        <v>0</v>
      </c>
      <c r="U43" s="69">
        <f t="shared" si="23"/>
        <v>36</v>
      </c>
      <c r="V43" s="68">
        <f t="shared" si="23"/>
        <v>0</v>
      </c>
      <c r="W43" s="70">
        <f t="shared" si="23"/>
        <v>0</v>
      </c>
      <c r="X43" s="67">
        <f t="shared" si="23"/>
        <v>269</v>
      </c>
      <c r="Y43" s="68">
        <f t="shared" si="23"/>
        <v>82</v>
      </c>
      <c r="Z43" s="61">
        <f t="shared" si="23"/>
        <v>72</v>
      </c>
    </row>
    <row r="44" spans="1:26" ht="15.75" customHeight="1" thickBot="1" x14ac:dyDescent="0.3">
      <c r="A44" s="33"/>
      <c r="B44" s="34" t="s">
        <v>21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48</v>
      </c>
      <c r="G44" s="36">
        <f t="shared" si="24"/>
        <v>12</v>
      </c>
      <c r="H44" s="39">
        <f t="shared" si="24"/>
        <v>8</v>
      </c>
      <c r="I44" s="35">
        <f t="shared" si="24"/>
        <v>137</v>
      </c>
      <c r="J44" s="36">
        <f t="shared" si="24"/>
        <v>54</v>
      </c>
      <c r="K44" s="37">
        <f t="shared" si="24"/>
        <v>45</v>
      </c>
      <c r="L44" s="38">
        <f t="shared" si="24"/>
        <v>176</v>
      </c>
      <c r="M44" s="36">
        <f t="shared" si="24"/>
        <v>78</v>
      </c>
      <c r="N44" s="37">
        <f t="shared" si="24"/>
        <v>70</v>
      </c>
      <c r="O44" s="38">
        <f t="shared" si="24"/>
        <v>205</v>
      </c>
      <c r="P44" s="36">
        <f t="shared" si="24"/>
        <v>82</v>
      </c>
      <c r="Q44" s="37">
        <f t="shared" si="24"/>
        <v>72</v>
      </c>
      <c r="R44" s="38">
        <f t="shared" si="24"/>
        <v>233</v>
      </c>
      <c r="S44" s="36">
        <f t="shared" si="24"/>
        <v>82</v>
      </c>
      <c r="T44" s="37">
        <f t="shared" si="24"/>
        <v>72</v>
      </c>
      <c r="U44" s="38">
        <f>+U43+R44</f>
        <v>269</v>
      </c>
      <c r="V44" s="36">
        <f>+V43+M44</f>
        <v>78</v>
      </c>
      <c r="W44" s="39">
        <f>+W43+N44</f>
        <v>70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22</v>
      </c>
      <c r="B46" s="33">
        <f>SUM(B3:B42)</f>
        <v>261</v>
      </c>
    </row>
    <row r="47" spans="1:26" ht="15.75" customHeight="1" x14ac:dyDescent="0.25">
      <c r="A47" s="33" t="s">
        <v>23</v>
      </c>
      <c r="B47" s="33" t="s">
        <v>24</v>
      </c>
    </row>
    <row r="48" spans="1:26" ht="15.75" customHeight="1" x14ac:dyDescent="0.2"/>
    <row r="49" spans="1:16" ht="15.75" customHeight="1" x14ac:dyDescent="0.25">
      <c r="A49" s="40" t="s">
        <v>112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O44</f>
        <v>205</v>
      </c>
      <c r="D50" s="33" t="s">
        <v>25</v>
      </c>
      <c r="E50" s="41">
        <f>+B51-B50</f>
        <v>-123</v>
      </c>
      <c r="F50" s="33" t="s">
        <v>26</v>
      </c>
      <c r="G50" s="33" t="s">
        <v>27</v>
      </c>
      <c r="M50" s="33" t="s">
        <v>28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P44</f>
        <v>82</v>
      </c>
      <c r="D51" s="33" t="s">
        <v>29</v>
      </c>
      <c r="E51" s="41">
        <f>+B51-B52</f>
        <v>10</v>
      </c>
      <c r="F51" s="33" t="s">
        <v>30</v>
      </c>
      <c r="G51" s="33" t="s">
        <v>31</v>
      </c>
      <c r="M51" s="33" t="s">
        <v>32</v>
      </c>
      <c r="N51" s="33">
        <f>+F44</f>
        <v>48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Q44</f>
        <v>72</v>
      </c>
      <c r="D52" s="33" t="s">
        <v>33</v>
      </c>
      <c r="E52" s="41">
        <f>+B51/B50</f>
        <v>0.4</v>
      </c>
      <c r="F52" s="33" t="s">
        <v>34</v>
      </c>
      <c r="G52" s="33" t="s">
        <v>35</v>
      </c>
      <c r="M52" s="33" t="s">
        <v>36</v>
      </c>
      <c r="N52" s="33">
        <f>+I44</f>
        <v>137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37</v>
      </c>
      <c r="E53" s="41">
        <f>+B51/B52</f>
        <v>1.1388888888888888</v>
      </c>
      <c r="F53" s="33" t="s">
        <v>38</v>
      </c>
      <c r="G53" s="33" t="s">
        <v>39</v>
      </c>
      <c r="M53" s="33" t="s">
        <v>40</v>
      </c>
      <c r="N53" s="33">
        <f>+L44</f>
        <v>176</v>
      </c>
      <c r="O53" s="33">
        <f>+M44</f>
        <v>78</v>
      </c>
      <c r="P53" s="33">
        <f>+N44</f>
        <v>70</v>
      </c>
    </row>
    <row r="54" spans="1:16" ht="15.75" customHeight="1" x14ac:dyDescent="0.25">
      <c r="A54" s="33" t="s">
        <v>90</v>
      </c>
      <c r="D54" s="33" t="s">
        <v>41</v>
      </c>
      <c r="E54" s="41">
        <f>+B46-B51</f>
        <v>179</v>
      </c>
      <c r="F54" s="33" t="s">
        <v>42</v>
      </c>
      <c r="G54" s="33" t="s">
        <v>43</v>
      </c>
      <c r="J54" s="33" t="s">
        <v>44</v>
      </c>
      <c r="M54" s="42" t="s">
        <v>45</v>
      </c>
      <c r="N54" s="33">
        <f>O44</f>
        <v>205</v>
      </c>
      <c r="O54" s="33">
        <f>P44</f>
        <v>82</v>
      </c>
      <c r="P54" s="33">
        <f>Q44</f>
        <v>72</v>
      </c>
    </row>
    <row r="55" spans="1:16" ht="15.75" customHeight="1" x14ac:dyDescent="0.25">
      <c r="D55" s="33" t="s">
        <v>41</v>
      </c>
      <c r="E55" s="41">
        <f>+(B46-B51)/(E52*E53)</f>
        <v>392.92682926829269</v>
      </c>
      <c r="F55" s="33" t="s">
        <v>46</v>
      </c>
      <c r="G55" s="33" t="s">
        <v>47</v>
      </c>
      <c r="J55" s="33" t="s">
        <v>44</v>
      </c>
      <c r="M55" s="42" t="s">
        <v>48</v>
      </c>
      <c r="N55" s="33">
        <f>R44</f>
        <v>233</v>
      </c>
      <c r="O55" s="33">
        <f>S44</f>
        <v>82</v>
      </c>
      <c r="P55" s="33">
        <f>T44</f>
        <v>72</v>
      </c>
    </row>
    <row r="56" spans="1:16" ht="15.75" customHeight="1" x14ac:dyDescent="0.25">
      <c r="D56" s="33" t="s">
        <v>49</v>
      </c>
      <c r="E56" s="41">
        <f>+B52+(B46-B51)</f>
        <v>251</v>
      </c>
      <c r="F56" s="33" t="s">
        <v>50</v>
      </c>
      <c r="G56" s="33" t="s">
        <v>43</v>
      </c>
      <c r="J56" s="33" t="s">
        <v>51</v>
      </c>
      <c r="M56" s="42" t="s">
        <v>52</v>
      </c>
      <c r="N56" s="33">
        <f>U44</f>
        <v>269</v>
      </c>
      <c r="O56" s="33">
        <f>V44</f>
        <v>78</v>
      </c>
      <c r="P56" s="33">
        <f>W44</f>
        <v>70</v>
      </c>
    </row>
    <row r="57" spans="1:16" ht="15.75" customHeight="1" x14ac:dyDescent="0.25">
      <c r="D57" s="33" t="s">
        <v>49</v>
      </c>
      <c r="E57" s="41">
        <f>+B46/E53</f>
        <v>229.17073170731709</v>
      </c>
      <c r="F57" s="33" t="s">
        <v>53</v>
      </c>
      <c r="G57" s="33" t="s">
        <v>47</v>
      </c>
      <c r="J57" s="33" t="s">
        <v>51</v>
      </c>
    </row>
    <row r="58" spans="1:16" ht="15.75" customHeight="1" x14ac:dyDescent="0.25">
      <c r="D58" s="33" t="s">
        <v>49</v>
      </c>
      <c r="E58" s="41">
        <f>+B52+(B46-B51)/(E53*E52)</f>
        <v>464.92682926829269</v>
      </c>
      <c r="F58" s="33" t="s">
        <v>54</v>
      </c>
      <c r="G58" s="33" t="s">
        <v>55</v>
      </c>
      <c r="J58" s="33" t="s">
        <v>51</v>
      </c>
    </row>
    <row r="59" spans="1:16" ht="15.75" customHeight="1" x14ac:dyDescent="0.25">
      <c r="D59" s="33" t="s">
        <v>56</v>
      </c>
      <c r="E59" s="41">
        <f>+(B46-B51)/(B46-B52)</f>
        <v>0.94708994708994709</v>
      </c>
      <c r="F59" s="33" t="s">
        <v>57</v>
      </c>
      <c r="G59" s="33" t="s">
        <v>58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5" zoomScaleNormal="100" workbookViewId="0">
      <selection activeCell="B48" sqref="B48:K50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24" t="s">
        <v>59</v>
      </c>
      <c r="C2" s="124"/>
      <c r="D2" s="124"/>
      <c r="E2" s="124"/>
      <c r="F2" s="124"/>
      <c r="G2" s="124"/>
      <c r="H2" s="124"/>
      <c r="I2" s="124"/>
      <c r="J2" s="124"/>
      <c r="K2" s="124"/>
    </row>
    <row r="4" spans="1:26" ht="21.75" customHeight="1" x14ac:dyDescent="0.25">
      <c r="B4" s="43" t="s">
        <v>60</v>
      </c>
      <c r="C4" s="133" t="s">
        <v>61</v>
      </c>
      <c r="D4" s="133"/>
      <c r="E4" s="133"/>
      <c r="F4" s="133"/>
      <c r="I4" s="33"/>
      <c r="J4" s="33"/>
    </row>
    <row r="5" spans="1:26" ht="21.75" customHeight="1" x14ac:dyDescent="0.2">
      <c r="B5" s="44" t="s">
        <v>62</v>
      </c>
      <c r="C5" s="134">
        <v>43763</v>
      </c>
      <c r="D5" s="134"/>
      <c r="E5" s="134"/>
      <c r="F5" s="134"/>
    </row>
    <row r="6" spans="1:26" ht="21.75" customHeight="1" x14ac:dyDescent="0.2">
      <c r="B6" s="45" t="s">
        <v>63</v>
      </c>
      <c r="C6" s="135" t="s">
        <v>64</v>
      </c>
      <c r="D6" s="135"/>
      <c r="E6" s="135"/>
      <c r="F6" s="135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04" t="s">
        <v>113</v>
      </c>
      <c r="C22" s="105"/>
      <c r="D22" s="105"/>
      <c r="E22" s="105"/>
      <c r="F22" s="105"/>
      <c r="G22" s="105"/>
      <c r="H22" s="105"/>
      <c r="I22" s="105"/>
      <c r="J22" s="105"/>
      <c r="K22" s="10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24" t="s">
        <v>59</v>
      </c>
      <c r="C27" s="124"/>
      <c r="D27" s="124"/>
      <c r="E27" s="124"/>
      <c r="F27" s="124"/>
      <c r="G27" s="124"/>
      <c r="H27" s="124"/>
      <c r="I27" s="124"/>
      <c r="J27" s="124"/>
      <c r="K27" s="124"/>
    </row>
    <row r="32" spans="1:26" ht="19.5" thickBot="1" x14ac:dyDescent="0.35">
      <c r="B32" s="125" t="s">
        <v>65</v>
      </c>
      <c r="C32" s="126"/>
      <c r="D32" s="125" t="s">
        <v>66</v>
      </c>
      <c r="E32" s="126"/>
      <c r="F32" s="125" t="s">
        <v>67</v>
      </c>
      <c r="G32" s="127"/>
      <c r="H32" s="127"/>
      <c r="I32" s="127"/>
      <c r="J32" s="127"/>
      <c r="K32" s="126"/>
    </row>
    <row r="33" spans="1:26" ht="15.75" customHeight="1" x14ac:dyDescent="0.2">
      <c r="B33" s="48" t="s">
        <v>22</v>
      </c>
      <c r="C33" s="49">
        <f>+Cálculos!B46</f>
        <v>261</v>
      </c>
      <c r="D33" s="128"/>
      <c r="E33" s="129"/>
      <c r="F33" s="130"/>
      <c r="G33" s="131"/>
      <c r="H33" s="131"/>
      <c r="I33" s="131"/>
      <c r="J33" s="131"/>
      <c r="K33" s="132"/>
    </row>
    <row r="34" spans="1:26" ht="15.75" customHeight="1" x14ac:dyDescent="0.2">
      <c r="B34" s="50" t="s">
        <v>10</v>
      </c>
      <c r="C34" s="51">
        <f>+Cálculos!B50</f>
        <v>205</v>
      </c>
      <c r="D34" s="99"/>
      <c r="E34" s="100"/>
      <c r="F34" s="118" t="s">
        <v>80</v>
      </c>
      <c r="G34" s="119"/>
      <c r="H34" s="119"/>
      <c r="I34" s="119"/>
      <c r="J34" s="119"/>
      <c r="K34" s="120"/>
    </row>
    <row r="35" spans="1:26" ht="15.75" customHeight="1" x14ac:dyDescent="0.2">
      <c r="B35" s="50" t="s">
        <v>12</v>
      </c>
      <c r="C35" s="51">
        <f>+Cálculos!B51</f>
        <v>82</v>
      </c>
      <c r="D35" s="99"/>
      <c r="E35" s="100"/>
      <c r="F35" s="121" t="s">
        <v>82</v>
      </c>
      <c r="G35" s="122"/>
      <c r="H35" s="122"/>
      <c r="I35" s="122"/>
      <c r="J35" s="122"/>
      <c r="K35" s="123"/>
    </row>
    <row r="36" spans="1:26" ht="15.75" customHeight="1" x14ac:dyDescent="0.2">
      <c r="B36" s="48" t="s">
        <v>11</v>
      </c>
      <c r="C36" s="49">
        <f>+Cálculos!B52</f>
        <v>72</v>
      </c>
      <c r="D36" s="99"/>
      <c r="E36" s="100"/>
      <c r="F36" s="121" t="s">
        <v>81</v>
      </c>
      <c r="G36" s="122"/>
      <c r="H36" s="122"/>
      <c r="I36" s="122"/>
      <c r="J36" s="122"/>
      <c r="K36" s="123"/>
    </row>
    <row r="37" spans="1:26" ht="15.75" customHeight="1" x14ac:dyDescent="0.2">
      <c r="B37" s="93" t="s">
        <v>25</v>
      </c>
      <c r="C37" s="49">
        <f>+Cálculos!E50</f>
        <v>-123</v>
      </c>
      <c r="D37" s="99" t="s">
        <v>26</v>
      </c>
      <c r="E37" s="100"/>
      <c r="F37" s="121" t="s">
        <v>88</v>
      </c>
      <c r="G37" s="136"/>
      <c r="H37" s="136"/>
      <c r="I37" s="136"/>
      <c r="J37" s="136"/>
      <c r="K37" s="137"/>
    </row>
    <row r="38" spans="1:26" ht="15.75" customHeight="1" x14ac:dyDescent="0.2">
      <c r="B38" s="50" t="s">
        <v>29</v>
      </c>
      <c r="C38" s="51">
        <f>+Cálculos!E51</f>
        <v>10</v>
      </c>
      <c r="D38" s="99" t="s">
        <v>30</v>
      </c>
      <c r="E38" s="138"/>
      <c r="F38" s="101" t="s">
        <v>83</v>
      </c>
      <c r="G38" s="139"/>
      <c r="H38" s="139"/>
      <c r="I38" s="139"/>
      <c r="J38" s="139"/>
      <c r="K38" s="140"/>
    </row>
    <row r="39" spans="1:26" ht="15.75" customHeight="1" x14ac:dyDescent="0.2">
      <c r="B39" s="50" t="s">
        <v>33</v>
      </c>
      <c r="C39" s="51">
        <f>+Cálculos!E52</f>
        <v>0.4</v>
      </c>
      <c r="D39" s="99" t="s">
        <v>34</v>
      </c>
      <c r="E39" s="100"/>
      <c r="F39" s="101" t="s">
        <v>89</v>
      </c>
      <c r="G39" s="102"/>
      <c r="H39" s="102"/>
      <c r="I39" s="102"/>
      <c r="J39" s="102"/>
      <c r="K39" s="103"/>
    </row>
    <row r="40" spans="1:26" ht="15.75" customHeight="1" x14ac:dyDescent="0.2">
      <c r="B40" s="50" t="s">
        <v>37</v>
      </c>
      <c r="C40" s="51">
        <f>+Cálculos!E53</f>
        <v>1.1388888888888888</v>
      </c>
      <c r="D40" s="99" t="s">
        <v>38</v>
      </c>
      <c r="E40" s="100"/>
      <c r="F40" s="101" t="s">
        <v>84</v>
      </c>
      <c r="G40" s="102"/>
      <c r="H40" s="102"/>
      <c r="I40" s="102"/>
      <c r="J40" s="102"/>
      <c r="K40" s="103"/>
    </row>
    <row r="41" spans="1:26" ht="15.75" customHeight="1" x14ac:dyDescent="0.2">
      <c r="B41" s="50" t="s">
        <v>41</v>
      </c>
      <c r="C41" s="51">
        <f>+Cálculos!E54</f>
        <v>179</v>
      </c>
      <c r="D41" s="99" t="s">
        <v>42</v>
      </c>
      <c r="E41" s="100"/>
      <c r="F41" s="101" t="s">
        <v>91</v>
      </c>
      <c r="G41" s="102"/>
      <c r="H41" s="102"/>
      <c r="I41" s="102"/>
      <c r="J41" s="102"/>
      <c r="K41" s="103"/>
    </row>
    <row r="42" spans="1:26" ht="15.75" customHeight="1" x14ac:dyDescent="0.2">
      <c r="B42" s="50" t="s">
        <v>41</v>
      </c>
      <c r="C42" s="51">
        <f>+Cálculos!E55</f>
        <v>392.92682926829269</v>
      </c>
      <c r="D42" s="99" t="s">
        <v>46</v>
      </c>
      <c r="E42" s="100"/>
      <c r="F42" s="101" t="s">
        <v>92</v>
      </c>
      <c r="G42" s="102"/>
      <c r="H42" s="102"/>
      <c r="I42" s="102"/>
      <c r="J42" s="102"/>
      <c r="K42" s="103"/>
    </row>
    <row r="43" spans="1:26" ht="15.75" customHeight="1" x14ac:dyDescent="0.2">
      <c r="B43" s="50" t="s">
        <v>49</v>
      </c>
      <c r="C43" s="51">
        <f>+Cálculos!E56</f>
        <v>251</v>
      </c>
      <c r="D43" s="99" t="s">
        <v>50</v>
      </c>
      <c r="E43" s="100"/>
      <c r="F43" s="101" t="s">
        <v>85</v>
      </c>
      <c r="G43" s="102"/>
      <c r="H43" s="102"/>
      <c r="I43" s="102"/>
      <c r="J43" s="102"/>
      <c r="K43" s="103"/>
    </row>
    <row r="44" spans="1:26" ht="15.75" customHeight="1" x14ac:dyDescent="0.2">
      <c r="B44" s="50" t="s">
        <v>49</v>
      </c>
      <c r="C44" s="51">
        <f>+Cálculos!E57</f>
        <v>229.17073170731709</v>
      </c>
      <c r="D44" s="99" t="s">
        <v>53</v>
      </c>
      <c r="E44" s="100"/>
      <c r="F44" s="101" t="s">
        <v>86</v>
      </c>
      <c r="G44" s="102"/>
      <c r="H44" s="102"/>
      <c r="I44" s="102"/>
      <c r="J44" s="102"/>
      <c r="K44" s="103"/>
    </row>
    <row r="45" spans="1:26" ht="15.75" customHeight="1" x14ac:dyDescent="0.2">
      <c r="B45" s="50" t="s">
        <v>49</v>
      </c>
      <c r="C45" s="51">
        <f>+Cálculos!E58</f>
        <v>464.92682926829269</v>
      </c>
      <c r="D45" s="99" t="s">
        <v>54</v>
      </c>
      <c r="E45" s="100"/>
      <c r="F45" s="101" t="s">
        <v>87</v>
      </c>
      <c r="G45" s="102"/>
      <c r="H45" s="102"/>
      <c r="I45" s="102"/>
      <c r="J45" s="102"/>
      <c r="K45" s="103"/>
    </row>
    <row r="46" spans="1:26" ht="16.5" thickBot="1" x14ac:dyDescent="0.25">
      <c r="B46" s="52" t="s">
        <v>56</v>
      </c>
      <c r="C46" s="53">
        <f>+Cálculos!E59</f>
        <v>0.94708994708994709</v>
      </c>
      <c r="D46" s="116" t="s">
        <v>57</v>
      </c>
      <c r="E46" s="117"/>
      <c r="F46" s="113" t="s">
        <v>111</v>
      </c>
      <c r="G46" s="114"/>
      <c r="H46" s="114"/>
      <c r="I46" s="114"/>
      <c r="J46" s="114"/>
      <c r="K46" s="115"/>
    </row>
    <row r="47" spans="1:26" ht="15" thickBot="1" x14ac:dyDescent="0.25"/>
    <row r="48" spans="1:26" ht="24" customHeight="1" x14ac:dyDescent="0.25">
      <c r="A48" s="47"/>
      <c r="B48" s="104" t="s">
        <v>114</v>
      </c>
      <c r="C48" s="105"/>
      <c r="D48" s="105"/>
      <c r="E48" s="105"/>
      <c r="F48" s="105"/>
      <c r="G48" s="105"/>
      <c r="H48" s="105"/>
      <c r="I48" s="105"/>
      <c r="J48" s="105"/>
      <c r="K48" s="10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97"/>
      <c r="J53" s="97"/>
      <c r="K53" s="97"/>
    </row>
    <row r="54" spans="1:26" ht="15.75" customHeight="1" x14ac:dyDescent="0.25">
      <c r="I54" s="98" t="s">
        <v>68</v>
      </c>
      <c r="J54" s="98"/>
      <c r="K54" s="98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  <mergeCell ref="B2:K2"/>
    <mergeCell ref="C4:F4"/>
    <mergeCell ref="C5:F5"/>
    <mergeCell ref="C6:F6"/>
    <mergeCell ref="B22:K24"/>
    <mergeCell ref="B27:K27"/>
    <mergeCell ref="B32:C32"/>
    <mergeCell ref="D32:E32"/>
    <mergeCell ref="F32:K32"/>
    <mergeCell ref="D33:E33"/>
    <mergeCell ref="F33:K33"/>
    <mergeCell ref="D34:E34"/>
    <mergeCell ref="F34:K34"/>
    <mergeCell ref="D35:E35"/>
    <mergeCell ref="F35:K35"/>
    <mergeCell ref="D36:E36"/>
    <mergeCell ref="F36:K36"/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giuliano bacon</cp:lastModifiedBy>
  <cp:revision>0</cp:revision>
  <dcterms:created xsi:type="dcterms:W3CDTF">2006-09-16T00:00:00Z</dcterms:created>
  <dcterms:modified xsi:type="dcterms:W3CDTF">2019-11-08T18:01:14Z</dcterms:modified>
  <dc:language>es-AR</dc:language>
</cp:coreProperties>
</file>