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aka. " sheetId="1" r:id="rId1"/>
  </sheets>
  <definedNames>
    <definedName name="BoardQty">'Misaka. '!$I$1</definedName>
    <definedName name="digikey_part_data">'Misaka. '!$J$5:$N$44</definedName>
    <definedName name="farnell_part_data">'Misaka. '!$O$5:$S$44</definedName>
    <definedName name="global_part_data">'Misaka. '!$A$5:$I$44</definedName>
    <definedName name="lcsc_part_data">'Misaka. '!$T$5:$X$44</definedName>
    <definedName name="mouser_part_data">'Misaka. '!$Y$5:$AC$44</definedName>
    <definedName name="newark_part_data">'Misaka. '!$AD$5:$AH$44</definedName>
    <definedName name="PURCHASE_DESCRIPTION">'Misaka. '!$I$47</definedName>
    <definedName name="rs_part_data">'Misaka. '!$AI$5:$AM$44</definedName>
    <definedName name="TotalCost">'Misaka. 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46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47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U47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<sst xmlns="http://schemas.openxmlformats.org/spreadsheetml/2006/main" count="182" uniqueCount="139">
  <si>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</si>
  <si>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</si>
  <si>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</si>
  <si>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</si>
  <si>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</si>
  <si>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</si>
  <si>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</si>
  <si>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</si>
  <si>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</si>
  <si>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</si>
  <si>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C1,C4,C7</t>
  </si>
  <si>
    <t>0.01uF</t>
  </si>
  <si>
    <t>C_0603_1608Metric_Pad1.05x0.95mm_HandSolder</t>
  </si>
  <si>
    <t>C13</t>
  </si>
  <si>
    <t>22pF</t>
  </si>
  <si>
    <t>C15,C16</t>
  </si>
  <si>
    <t>1uF</t>
  </si>
  <si>
    <t>C2,C5,C8,C-VMA1-C-VMA3,C-VMB1-C-VMB3</t>
  </si>
  <si>
    <t>0.1uF</t>
  </si>
  <si>
    <t>C3,C6,C9</t>
  </si>
  <si>
    <t>0.47uF</t>
  </si>
  <si>
    <t>C10-C12,C14,C17-C24</t>
  </si>
  <si>
    <t>100nF</t>
  </si>
  <si>
    <t>CP4,CP5</t>
  </si>
  <si>
    <t>47uF</t>
  </si>
  <si>
    <t>CP_Elec_6.3x5.8</t>
  </si>
  <si>
    <t>CP1-CP3</t>
  </si>
  <si>
    <t>100uF</t>
  </si>
  <si>
    <t>CP_EIA-3528-21_Kemet-B_Pad1.50x2.35mm_HandSolder</t>
  </si>
  <si>
    <t>D1</t>
  </si>
  <si>
    <t>CD1206</t>
  </si>
  <si>
    <t>D_1206_3216Metric_Pad1.42x1.75mm_HandSolder</t>
  </si>
  <si>
    <t>D2</t>
  </si>
  <si>
    <t>M7</t>
  </si>
  <si>
    <t>D_SMA_Handsoldering</t>
  </si>
  <si>
    <t>D3-D10</t>
  </si>
  <si>
    <t>WS2812B</t>
  </si>
  <si>
    <t>LED_WS2812B_PLCC4_5.0x5.0mm_P3.2mm</t>
  </si>
  <si>
    <t>ICSP1</t>
  </si>
  <si>
    <t>Conn_02x03_Odd_Even</t>
  </si>
  <si>
    <t>PinHeader_2x03_P2.54mm_Vertical</t>
  </si>
  <si>
    <t>J1</t>
  </si>
  <si>
    <t>Conn_Coaxial_Power</t>
  </si>
  <si>
    <t>AMASS_XT30PW-M_1x02_P2.50mm_Horizontal</t>
  </si>
  <si>
    <t>J5</t>
  </si>
  <si>
    <t>USB_B_Micro</t>
  </si>
  <si>
    <t>USB_Micro-B_Wuerth_614105150721_Vertical</t>
  </si>
  <si>
    <t>J6</t>
  </si>
  <si>
    <t>Conn_01x04_Female</t>
  </si>
  <si>
    <t>PinHeader_1x04_P2.54mm_Vertical</t>
  </si>
  <si>
    <t>J7</t>
  </si>
  <si>
    <t>Conn_01x04_Female_UART</t>
  </si>
  <si>
    <t>PinSocket_1x04_P2.54mm_Vertical</t>
  </si>
  <si>
    <t>J8</t>
  </si>
  <si>
    <t>Conn_02x04_Odd_Even</t>
  </si>
  <si>
    <t>PinSocket_2x04_P1.27mm_Vertical</t>
  </si>
  <si>
    <t>J9</t>
  </si>
  <si>
    <t>Conn_01x07</t>
  </si>
  <si>
    <t>PinSocket_1x07_P2.54mm_Vertical</t>
  </si>
  <si>
    <t>J2-J4</t>
  </si>
  <si>
    <t>Conn_01x04_Male</t>
  </si>
  <si>
    <t>Molex_PicoBlade_53047-0410_1x04_P1.25mm_Vertical</t>
  </si>
  <si>
    <t>MOD1</t>
  </si>
  <si>
    <t>XB24CZ7PIT-004</t>
  </si>
  <si>
    <t>RF TXRX MOD 802.15.4 TRACE ANT</t>
  </si>
  <si>
    <t>XBEE_PRO-20_THT</t>
  </si>
  <si>
    <t>Digi International</t>
  </si>
  <si>
    <t>R1,R10,R17,R26</t>
  </si>
  <si>
    <t>1M</t>
  </si>
  <si>
    <t>R_0603_1608Metric_Pad1.05x0.95mm_HandSolder</t>
  </si>
  <si>
    <t>R2,R8,R15</t>
  </si>
  <si>
    <t>50K</t>
  </si>
  <si>
    <t>R22,R24,R25,R28,R33-R35</t>
  </si>
  <si>
    <t>1k</t>
  </si>
  <si>
    <t>R23</t>
  </si>
  <si>
    <t>10k</t>
  </si>
  <si>
    <t>R3,R9,R16</t>
  </si>
  <si>
    <t>30K</t>
  </si>
  <si>
    <t>R4,R5,R11,R12,R18,R19</t>
  </si>
  <si>
    <t>200m</t>
  </si>
  <si>
    <t>R6,R7,R13,R14,R20,R21</t>
  </si>
  <si>
    <t>10K</t>
  </si>
  <si>
    <t>R29-R32</t>
  </si>
  <si>
    <t>4.7k</t>
  </si>
  <si>
    <t>S1</t>
  </si>
  <si>
    <t>TACTILE_SWITCH_SMD_4.5MM</t>
  </si>
  <si>
    <t>SW1</t>
  </si>
  <si>
    <t>SW_DIP_x03</t>
  </si>
  <si>
    <t>SW_DIP_SPSTx03_Slide_6.7x9.18mm_W8.61mm_P2.54mm_LowProfile</t>
  </si>
  <si>
    <t>TX1,L1,RX1</t>
  </si>
  <si>
    <t>LED</t>
  </si>
  <si>
    <t>LED_0603_1608Metric_Pad1.05x0.95mm_HandSolder</t>
  </si>
  <si>
    <t>U1,U3,U4</t>
  </si>
  <si>
    <t>DRV8825PWPR</t>
  </si>
  <si>
    <t>IC MTR DRVR BIPLR 8.2-45V 28SSOP</t>
  </si>
  <si>
    <t>HTSSOP-28-1EP_4.4x9.7mm_P0.65mm_EP3.4x9.5mm_ThermalVias</t>
  </si>
  <si>
    <t>Texas Instruments</t>
  </si>
  <si>
    <t>U2</t>
  </si>
  <si>
    <t>ATmega2560-16AU</t>
  </si>
  <si>
    <t>TQFP-100_14x14mm_P0.5mm</t>
  </si>
  <si>
    <t>http://ww1.microchip.com/downloads/en/DeviceDoc/Atmel-2549-8-bit-AVR-Microcontroller-ATmega640-1280-1281-2560-2561_datasheet.pdf</t>
  </si>
  <si>
    <t>U5</t>
  </si>
  <si>
    <t>CH340C</t>
  </si>
  <si>
    <t>SOIC-16_3.9x9.9mm_P1.27mm</t>
  </si>
  <si>
    <t>http://www.datasheet5.com/pdf-local-2195953</t>
  </si>
  <si>
    <t>U6</t>
  </si>
  <si>
    <t>AMS1117-5.0</t>
  </si>
  <si>
    <t>SOT-223-3_TabPin2</t>
  </si>
  <si>
    <t>U7</t>
  </si>
  <si>
    <t>AMS1117-3.3</t>
  </si>
  <si>
    <t>U8</t>
  </si>
  <si>
    <t>24LC02</t>
  </si>
  <si>
    <t>DIP-8_W7.62mm_Socket_LongPads</t>
  </si>
  <si>
    <t>http://ww1.microchip.com/downloads/en/DeviceDoc/21709c.pdf</t>
  </si>
  <si>
    <t>Y1</t>
  </si>
  <si>
    <t>CSTLS16M0X51-B0</t>
  </si>
  <si>
    <t>Resonator_muRata_CSTLSxxxX-3Pin_W5.5mm_H3.0mm</t>
  </si>
  <si>
    <t>Total Purchase:</t>
  </si>
  <si>
    <t>Purchase description:</t>
  </si>
  <si>
    <t>Prj:</t>
  </si>
  <si>
    <t>Misaka.xml</t>
  </si>
  <si>
    <t>Co.:</t>
  </si>
  <si>
    <t>Prj date:</t>
  </si>
  <si>
    <t>08/03/2020 16:31:49</t>
  </si>
  <si>
    <t>Board Qty:</t>
  </si>
  <si>
    <t>Total Cost:</t>
  </si>
  <si>
    <t>Unit Cost:</t>
  </si>
  <si>
    <t>$ date:</t>
  </si>
  <si>
    <t>2020-03-08 16:35:06</t>
  </si>
  <si>
    <t>Digi-Key</t>
  </si>
  <si>
    <t>Avail</t>
  </si>
  <si>
    <t>Purch</t>
  </si>
  <si>
    <t>Cat#</t>
  </si>
  <si>
    <t>Farnell</t>
  </si>
  <si>
    <t>LCSC</t>
  </si>
  <si>
    <t>Mouser</t>
  </si>
  <si>
    <t>Newark</t>
  </si>
  <si>
    <t>RS Components</t>
  </si>
  <si>
    <t>KiCost® v.1.1.3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</si>
</sst>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.com/resources/documentation/digidocs/pdfs/90001500.pdf" TargetMode="External"/><Relationship Id="rId2" Type="http://schemas.openxmlformats.org/officeDocument/2006/relationships/hyperlink" Target="http://ww1.microchip.com/downloads/en/DeviceDoc/Atmel-2549-8-bit-AVR-Microcontroller-ATmega640-1280-1281-2560-2561_datasheet.pdf" TargetMode="External"/><Relationship Id="rId3" Type="http://schemas.openxmlformats.org/officeDocument/2006/relationships/hyperlink" Target="http://www.datasheet5.com/pdf-local-2195953" TargetMode="External"/><Relationship Id="rId4" Type="http://schemas.openxmlformats.org/officeDocument/2006/relationships/hyperlink" Target="http://ww1.microchip.com/downloads/en/DeviceDoc/21709c.pdf" TargetMode="Externa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 outlineLevel="1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1" t="s">
        <v>119</v>
      </c>
      <c r="B1" s="2" t="s">
        <v>120</v>
      </c>
      <c r="H1" s="3" t="s">
        <v>124</v>
      </c>
      <c r="I1" s="3">
        <v>100</v>
      </c>
    </row>
    <row r="2" spans="1:39">
      <c r="A2" s="1" t="s">
        <v>121</v>
      </c>
      <c r="B2" s="2"/>
      <c r="H2" s="1" t="s">
        <v>126</v>
      </c>
      <c r="I2" s="4">
        <f>TotalCost/BoardQty</f>
        <v>0</v>
      </c>
    </row>
    <row r="3" spans="1:39">
      <c r="A3" s="1" t="s">
        <v>122</v>
      </c>
      <c r="B3" s="2" t="s">
        <v>123</v>
      </c>
      <c r="H3" s="1" t="s">
        <v>125</v>
      </c>
      <c r="I3" s="5">
        <f>SUM(I7:I44)</f>
        <v>0</v>
      </c>
      <c r="M3" s="5">
        <f>SUM(M7:M44)</f>
        <v>0</v>
      </c>
      <c r="N3" s="6">
        <f>(COUNTA(M7:M44)&amp;" of "&amp;ROWS(M7:M44)&amp;" parts found"</f>
        <v>0</v>
      </c>
      <c r="R3" s="5">
        <f>SUM(R7:R44)</f>
        <v>0</v>
      </c>
      <c r="S3" s="6">
        <f>(COUNTA(R7:R44)&amp;" of "&amp;ROWS(R7:R44)&amp;" parts found"</f>
        <v>0</v>
      </c>
      <c r="W3" s="5">
        <f>SUM(W7:W44)</f>
        <v>0</v>
      </c>
      <c r="X3" s="6">
        <f>(COUNTA(W7:W44)&amp;" of "&amp;ROWS(W7:W44)&amp;" parts found"</f>
        <v>0</v>
      </c>
      <c r="AB3" s="5">
        <f>SUM(AB7:AB44)</f>
        <v>0</v>
      </c>
      <c r="AC3" s="6">
        <f>(COUNTA(AB7:AB44)&amp;" of "&amp;ROWS(AB7:AB44)&amp;" parts found"</f>
        <v>0</v>
      </c>
      <c r="AG3" s="5">
        <f>SUM(AG7:AG44)</f>
        <v>0</v>
      </c>
      <c r="AH3" s="6">
        <f>(COUNTA(AG7:AG44)&amp;" of "&amp;ROWS(AG7:AG44)&amp;" parts found"</f>
        <v>0</v>
      </c>
      <c r="AL3" s="5">
        <f>SUM(AL7:AL44)</f>
        <v>0</v>
      </c>
      <c r="AM3" s="6">
        <f>(COUNTA(AL7:AL44)&amp;" of "&amp;ROWS(AL7:AL44)&amp;" parts found"</f>
        <v>0</v>
      </c>
    </row>
    <row r="4" spans="1:39">
      <c r="A4" s="1" t="s">
        <v>127</v>
      </c>
      <c r="B4" s="2" t="s">
        <v>128</v>
      </c>
    </row>
    <row r="5" spans="1:39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129</v>
      </c>
      <c r="K5" s="8"/>
      <c r="L5" s="8"/>
      <c r="M5" s="8"/>
      <c r="N5" s="8"/>
      <c r="O5" s="9" t="s">
        <v>133</v>
      </c>
      <c r="P5" s="9"/>
      <c r="Q5" s="9"/>
      <c r="R5" s="9"/>
      <c r="S5" s="9"/>
      <c r="T5" s="10" t="s">
        <v>134</v>
      </c>
      <c r="U5" s="10"/>
      <c r="V5" s="10"/>
      <c r="W5" s="10"/>
      <c r="X5" s="10"/>
      <c r="Y5" s="11" t="s">
        <v>135</v>
      </c>
      <c r="Z5" s="11"/>
      <c r="AA5" s="11"/>
      <c r="AB5" s="11"/>
      <c r="AC5" s="11"/>
      <c r="AD5" s="12" t="s">
        <v>136</v>
      </c>
      <c r="AE5" s="12"/>
      <c r="AF5" s="12"/>
      <c r="AG5" s="12"/>
      <c r="AH5" s="12"/>
      <c r="AI5" s="13" t="s">
        <v>137</v>
      </c>
      <c r="AJ5" s="13"/>
      <c r="AK5" s="13"/>
      <c r="AL5" s="13"/>
      <c r="AM5" s="13"/>
    </row>
    <row r="6" spans="1:39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130</v>
      </c>
      <c r="K6" s="14" t="s">
        <v>131</v>
      </c>
      <c r="L6" s="14" t="s">
        <v>8</v>
      </c>
      <c r="M6" s="14" t="s">
        <v>9</v>
      </c>
      <c r="N6" s="14" t="s">
        <v>132</v>
      </c>
      <c r="O6" s="14" t="s">
        <v>130</v>
      </c>
      <c r="P6" s="14" t="s">
        <v>131</v>
      </c>
      <c r="Q6" s="14" t="s">
        <v>8</v>
      </c>
      <c r="R6" s="14" t="s">
        <v>9</v>
      </c>
      <c r="S6" s="14" t="s">
        <v>132</v>
      </c>
      <c r="T6" s="14" t="s">
        <v>130</v>
      </c>
      <c r="U6" s="14" t="s">
        <v>131</v>
      </c>
      <c r="V6" s="14" t="s">
        <v>8</v>
      </c>
      <c r="W6" s="14" t="s">
        <v>9</v>
      </c>
      <c r="X6" s="14" t="s">
        <v>132</v>
      </c>
      <c r="Y6" s="14" t="s">
        <v>130</v>
      </c>
      <c r="Z6" s="14" t="s">
        <v>131</v>
      </c>
      <c r="AA6" s="14" t="s">
        <v>8</v>
      </c>
      <c r="AB6" s="14" t="s">
        <v>9</v>
      </c>
      <c r="AC6" s="14" t="s">
        <v>132</v>
      </c>
      <c r="AD6" s="14" t="s">
        <v>130</v>
      </c>
      <c r="AE6" s="14" t="s">
        <v>131</v>
      </c>
      <c r="AF6" s="14" t="s">
        <v>8</v>
      </c>
      <c r="AG6" s="14" t="s">
        <v>9</v>
      </c>
      <c r="AH6" s="14" t="s">
        <v>132</v>
      </c>
      <c r="AI6" s="14" t="s">
        <v>130</v>
      </c>
      <c r="AJ6" s="14" t="s">
        <v>131</v>
      </c>
      <c r="AK6" s="14" t="s">
        <v>8</v>
      </c>
      <c r="AL6" s="14" t="s">
        <v>9</v>
      </c>
      <c r="AM6" s="14" t="s">
        <v>132</v>
      </c>
    </row>
    <row r="7" spans="1:39">
      <c r="A7" s="15" t="s">
        <v>10</v>
      </c>
      <c r="B7" s="15" t="s">
        <v>11</v>
      </c>
      <c r="D7" s="15" t="s">
        <v>12</v>
      </c>
      <c r="G7" s="15">
        <f>BoardQty*3</f>
        <v>0</v>
      </c>
      <c r="H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7" s="16">
        <f>iferror(G7*H7,"")</f>
        <v>0</v>
      </c>
    </row>
    <row r="8" spans="1:39">
      <c r="A8" s="15" t="s">
        <v>13</v>
      </c>
      <c r="B8" s="15" t="s">
        <v>14</v>
      </c>
      <c r="D8" s="15" t="s">
        <v>12</v>
      </c>
      <c r="G8" s="15">
        <f>BoardQty*1</f>
        <v>0</v>
      </c>
      <c r="H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8" s="16">
        <f>iferror(G8*H8,"")</f>
        <v>0</v>
      </c>
    </row>
    <row r="9" spans="1:39">
      <c r="A9" s="15" t="s">
        <v>15</v>
      </c>
      <c r="B9" s="15" t="s">
        <v>16</v>
      </c>
      <c r="D9" s="15" t="s">
        <v>12</v>
      </c>
      <c r="G9" s="15">
        <f>BoardQty*2</f>
        <v>0</v>
      </c>
      <c r="H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9" s="16">
        <f>iferror(G9*H9,"")</f>
        <v>0</v>
      </c>
    </row>
    <row r="10" spans="1:39">
      <c r="A10" s="15" t="s">
        <v>17</v>
      </c>
      <c r="B10" s="15" t="s">
        <v>18</v>
      </c>
      <c r="D10" s="15" t="s">
        <v>12</v>
      </c>
      <c r="G10" s="15">
        <f>BoardQty*9</f>
        <v>0</v>
      </c>
      <c r="H1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0" s="16">
        <f>iferror(G10*H10,"")</f>
        <v>0</v>
      </c>
    </row>
    <row r="11" spans="1:39">
      <c r="A11" s="15" t="s">
        <v>19</v>
      </c>
      <c r="B11" s="15" t="s">
        <v>20</v>
      </c>
      <c r="D11" s="15" t="s">
        <v>12</v>
      </c>
      <c r="G11" s="15">
        <f>BoardQty*3</f>
        <v>0</v>
      </c>
      <c r="H1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1" s="16">
        <f>iferror(G11*H11,"")</f>
        <v>0</v>
      </c>
    </row>
    <row r="12" spans="1:39">
      <c r="A12" s="15" t="s">
        <v>21</v>
      </c>
      <c r="B12" s="15" t="s">
        <v>22</v>
      </c>
      <c r="D12" s="15" t="s">
        <v>12</v>
      </c>
      <c r="G12" s="15">
        <f>BoardQty*12</f>
        <v>0</v>
      </c>
      <c r="H1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2" s="16">
        <f>iferror(G12*H12,"")</f>
        <v>0</v>
      </c>
    </row>
    <row r="13" spans="1:39">
      <c r="A13" s="15" t="s">
        <v>23</v>
      </c>
      <c r="B13" s="15" t="s">
        <v>24</v>
      </c>
      <c r="D13" s="15" t="s">
        <v>25</v>
      </c>
      <c r="G13" s="15">
        <f>BoardQty*2</f>
        <v>0</v>
      </c>
      <c r="H1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3" s="16">
        <f>iferror(G13*H13,"")</f>
        <v>0</v>
      </c>
    </row>
    <row r="14" spans="1:39">
      <c r="A14" s="15" t="s">
        <v>26</v>
      </c>
      <c r="B14" s="15" t="s">
        <v>27</v>
      </c>
      <c r="D14" s="15" t="s">
        <v>28</v>
      </c>
      <c r="G14" s="15">
        <f>BoardQty*3</f>
        <v>0</v>
      </c>
      <c r="H1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4" s="16">
        <f>iferror(G14*H14,"")</f>
        <v>0</v>
      </c>
    </row>
    <row r="15" spans="1:39">
      <c r="A15" s="15" t="s">
        <v>29</v>
      </c>
      <c r="B15" s="15" t="s">
        <v>30</v>
      </c>
      <c r="D15" s="15" t="s">
        <v>31</v>
      </c>
      <c r="G15" s="15">
        <f>BoardQty*1</f>
        <v>0</v>
      </c>
      <c r="H1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5" s="16">
        <f>iferror(G15*H15,"")</f>
        <v>0</v>
      </c>
    </row>
    <row r="16" spans="1:39">
      <c r="A16" s="15" t="s">
        <v>32</v>
      </c>
      <c r="B16" s="15" t="s">
        <v>33</v>
      </c>
      <c r="D16" s="15" t="s">
        <v>34</v>
      </c>
      <c r="G16" s="15">
        <f>BoardQty*1</f>
        <v>0</v>
      </c>
      <c r="H1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6" s="16">
        <f>iferror(G16*H16,"")</f>
        <v>0</v>
      </c>
    </row>
    <row r="17" spans="1:9">
      <c r="A17" s="15" t="s">
        <v>35</v>
      </c>
      <c r="B17" s="15" t="s">
        <v>36</v>
      </c>
      <c r="D17" s="15" t="s">
        <v>37</v>
      </c>
      <c r="G17" s="15">
        <f>BoardQty*8</f>
        <v>0</v>
      </c>
      <c r="H1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7" s="16">
        <f>iferror(G17*H17,"")</f>
        <v>0</v>
      </c>
    </row>
    <row r="18" spans="1:9">
      <c r="A18" s="15" t="s">
        <v>38</v>
      </c>
      <c r="B18" s="15" t="s">
        <v>39</v>
      </c>
      <c r="D18" s="15" t="s">
        <v>40</v>
      </c>
      <c r="G18" s="15">
        <f>BoardQty*1</f>
        <v>0</v>
      </c>
      <c r="H1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8" s="16">
        <f>iferror(G18*H18,"")</f>
        <v>0</v>
      </c>
    </row>
    <row r="19" spans="1:9">
      <c r="A19" s="15" t="s">
        <v>41</v>
      </c>
      <c r="B19" s="15" t="s">
        <v>42</v>
      </c>
      <c r="D19" s="15" t="s">
        <v>43</v>
      </c>
      <c r="G19" s="15">
        <f>BoardQty*1</f>
        <v>0</v>
      </c>
      <c r="H1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19" s="16">
        <f>iferror(G19*H19,"")</f>
        <v>0</v>
      </c>
    </row>
    <row r="20" spans="1:9">
      <c r="A20" s="15" t="s">
        <v>44</v>
      </c>
      <c r="B20" s="15" t="s">
        <v>45</v>
      </c>
      <c r="D20" s="15" t="s">
        <v>46</v>
      </c>
      <c r="G20" s="15">
        <f>BoardQty*1</f>
        <v>0</v>
      </c>
      <c r="H2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0" s="16">
        <f>iferror(G20*H20,"")</f>
        <v>0</v>
      </c>
    </row>
    <row r="21" spans="1:9">
      <c r="A21" s="15" t="s">
        <v>47</v>
      </c>
      <c r="B21" s="15" t="s">
        <v>48</v>
      </c>
      <c r="D21" s="15" t="s">
        <v>49</v>
      </c>
      <c r="G21" s="15">
        <f>BoardQty*1</f>
        <v>0</v>
      </c>
      <c r="H2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1" s="16">
        <f>iferror(G21*H21,"")</f>
        <v>0</v>
      </c>
    </row>
    <row r="22" spans="1:9">
      <c r="A22" s="15" t="s">
        <v>50</v>
      </c>
      <c r="B22" s="15" t="s">
        <v>51</v>
      </c>
      <c r="D22" s="15" t="s">
        <v>52</v>
      </c>
      <c r="G22" s="15">
        <f>BoardQty*1</f>
        <v>0</v>
      </c>
      <c r="H2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2" s="16">
        <f>iferror(G22*H22,"")</f>
        <v>0</v>
      </c>
    </row>
    <row r="23" spans="1:9">
      <c r="A23" s="15" t="s">
        <v>53</v>
      </c>
      <c r="B23" s="15" t="s">
        <v>54</v>
      </c>
      <c r="D23" s="15" t="s">
        <v>55</v>
      </c>
      <c r="G23" s="15">
        <f>BoardQty*1</f>
        <v>0</v>
      </c>
      <c r="H2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3" s="16">
        <f>iferror(G23*H23,"")</f>
        <v>0</v>
      </c>
    </row>
    <row r="24" spans="1:9">
      <c r="A24" s="15" t="s">
        <v>56</v>
      </c>
      <c r="B24" s="15" t="s">
        <v>57</v>
      </c>
      <c r="D24" s="15" t="s">
        <v>58</v>
      </c>
      <c r="G24" s="15">
        <f>BoardQty*1</f>
        <v>0</v>
      </c>
      <c r="H2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4" s="16">
        <f>iferror(G24*H24,"")</f>
        <v>0</v>
      </c>
    </row>
    <row r="25" spans="1:9">
      <c r="A25" s="15" t="s">
        <v>59</v>
      </c>
      <c r="B25" s="15" t="s">
        <v>60</v>
      </c>
      <c r="D25" s="15" t="s">
        <v>61</v>
      </c>
      <c r="G25" s="15">
        <f>BoardQty*3</f>
        <v>0</v>
      </c>
      <c r="H2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5" s="16">
        <f>iferror(G25*H25,"")</f>
        <v>0</v>
      </c>
    </row>
    <row r="26" spans="1:9">
      <c r="A26" s="15" t="s">
        <v>62</v>
      </c>
      <c r="B26" s="15" t="s">
        <v>63</v>
      </c>
      <c r="C26" s="15" t="s">
        <v>64</v>
      </c>
      <c r="D26" s="15" t="s">
        <v>65</v>
      </c>
      <c r="E26" s="15" t="s">
        <v>66</v>
      </c>
      <c r="F26" s="15" t="s">
        <v>63</v>
      </c>
      <c r="G26" s="15">
        <f>BoardQty*1</f>
        <v>0</v>
      </c>
      <c r="H2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6" s="16">
        <f>iferror(G26*H26,"")</f>
        <v>0</v>
      </c>
    </row>
    <row r="27" spans="1:9">
      <c r="A27" s="15" t="s">
        <v>67</v>
      </c>
      <c r="B27" s="15" t="s">
        <v>68</v>
      </c>
      <c r="D27" s="15" t="s">
        <v>69</v>
      </c>
      <c r="G27" s="15">
        <f>BoardQty*4</f>
        <v>0</v>
      </c>
      <c r="H2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7" s="16">
        <f>iferror(G27*H27,"")</f>
        <v>0</v>
      </c>
    </row>
    <row r="28" spans="1:9">
      <c r="A28" s="15" t="s">
        <v>70</v>
      </c>
      <c r="B28" s="15" t="s">
        <v>71</v>
      </c>
      <c r="D28" s="15" t="s">
        <v>69</v>
      </c>
      <c r="G28" s="15">
        <f>BoardQty*3</f>
        <v>0</v>
      </c>
      <c r="H2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8" s="16">
        <f>iferror(G28*H28,"")</f>
        <v>0</v>
      </c>
    </row>
    <row r="29" spans="1:9">
      <c r="A29" s="15" t="s">
        <v>72</v>
      </c>
      <c r="B29" s="15" t="s">
        <v>73</v>
      </c>
      <c r="D29" s="15" t="s">
        <v>69</v>
      </c>
      <c r="G29" s="15">
        <f>BoardQty*7</f>
        <v>0</v>
      </c>
      <c r="H2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29" s="16">
        <f>iferror(G29*H29,"")</f>
        <v>0</v>
      </c>
    </row>
    <row r="30" spans="1:9">
      <c r="A30" s="15" t="s">
        <v>74</v>
      </c>
      <c r="B30" s="15" t="s">
        <v>75</v>
      </c>
      <c r="D30" s="15" t="s">
        <v>69</v>
      </c>
      <c r="G30" s="15">
        <f>BoardQty*1</f>
        <v>0</v>
      </c>
      <c r="H3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0" s="16">
        <f>iferror(G30*H30,"")</f>
        <v>0</v>
      </c>
    </row>
    <row r="31" spans="1:9">
      <c r="A31" s="15" t="s">
        <v>76</v>
      </c>
      <c r="B31" s="15" t="s">
        <v>77</v>
      </c>
      <c r="D31" s="15" t="s">
        <v>69</v>
      </c>
      <c r="G31" s="15">
        <f>BoardQty*3</f>
        <v>0</v>
      </c>
      <c r="H3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1" s="16">
        <f>iferror(G31*H31,"")</f>
        <v>0</v>
      </c>
    </row>
    <row r="32" spans="1:9">
      <c r="A32" s="15" t="s">
        <v>78</v>
      </c>
      <c r="B32" s="15" t="s">
        <v>79</v>
      </c>
      <c r="D32" s="15" t="s">
        <v>69</v>
      </c>
      <c r="G32" s="15">
        <f>BoardQty*6</f>
        <v>0</v>
      </c>
      <c r="H3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2" s="16">
        <f>iferror(G32*H32,"")</f>
        <v>0</v>
      </c>
    </row>
    <row r="33" spans="1:38">
      <c r="A33" s="15" t="s">
        <v>80</v>
      </c>
      <c r="B33" s="15" t="s">
        <v>81</v>
      </c>
      <c r="D33" s="15" t="s">
        <v>69</v>
      </c>
      <c r="G33" s="15">
        <f>BoardQty*6</f>
        <v>0</v>
      </c>
      <c r="H3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3" s="16">
        <f>iferror(G33*H33,"")</f>
        <v>0</v>
      </c>
    </row>
    <row r="34" spans="1:38">
      <c r="A34" s="15" t="s">
        <v>82</v>
      </c>
      <c r="B34" s="15" t="s">
        <v>83</v>
      </c>
      <c r="D34" s="15" t="s">
        <v>69</v>
      </c>
      <c r="G34" s="15">
        <f>BoardQty*4</f>
        <v>0</v>
      </c>
      <c r="H3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4" s="16">
        <f>iferror(G34*H34,"")</f>
        <v>0</v>
      </c>
    </row>
    <row r="35" spans="1:38">
      <c r="A35" s="15" t="s">
        <v>84</v>
      </c>
      <c r="B35" s="15" t="s">
        <v>85</v>
      </c>
      <c r="D35" s="15" t="s">
        <v>85</v>
      </c>
      <c r="G35" s="15">
        <f>BoardQty*1</f>
        <v>0</v>
      </c>
      <c r="H3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5" s="16">
        <f>iferror(G35*H35,"")</f>
        <v>0</v>
      </c>
    </row>
    <row r="36" spans="1:38">
      <c r="A36" s="15" t="s">
        <v>86</v>
      </c>
      <c r="B36" s="15" t="s">
        <v>87</v>
      </c>
      <c r="D36" s="15" t="s">
        <v>88</v>
      </c>
      <c r="G36" s="15">
        <f>BoardQty*1</f>
        <v>0</v>
      </c>
      <c r="H3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6" s="16">
        <f>iferror(G36*H36,"")</f>
        <v>0</v>
      </c>
    </row>
    <row r="37" spans="1:38">
      <c r="A37" s="15" t="s">
        <v>89</v>
      </c>
      <c r="B37" s="15" t="s">
        <v>90</v>
      </c>
      <c r="D37" s="15" t="s">
        <v>91</v>
      </c>
      <c r="G37" s="15">
        <f>BoardQty*3</f>
        <v>0</v>
      </c>
      <c r="H3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7" s="16">
        <f>iferror(G37*H37,"")</f>
        <v>0</v>
      </c>
    </row>
    <row r="38" spans="1:38">
      <c r="A38" s="15" t="s">
        <v>92</v>
      </c>
      <c r="B38" s="15" t="s">
        <v>93</v>
      </c>
      <c r="C38" s="15" t="s">
        <v>94</v>
      </c>
      <c r="D38" s="15" t="s">
        <v>95</v>
      </c>
      <c r="E38" s="15" t="s">
        <v>96</v>
      </c>
      <c r="F38" s="15" t="s">
        <v>93</v>
      </c>
      <c r="G38" s="15">
        <f>BoardQty*3</f>
        <v>0</v>
      </c>
      <c r="H3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8" s="16">
        <f>iferror(G38*H38,"")</f>
        <v>0</v>
      </c>
    </row>
    <row r="39" spans="1:38">
      <c r="A39" s="15" t="s">
        <v>97</v>
      </c>
      <c r="B39" s="15" t="s">
        <v>98</v>
      </c>
      <c r="D39" s="15" t="s">
        <v>99</v>
      </c>
      <c r="F39" s="15" t="s">
        <v>100</v>
      </c>
      <c r="G39" s="15">
        <f>BoardQty*1</f>
        <v>0</v>
      </c>
      <c r="H3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39" s="16">
        <f>iferror(G39*H39,"")</f>
        <v>0</v>
      </c>
    </row>
    <row r="40" spans="1:38">
      <c r="A40" s="15" t="s">
        <v>101</v>
      </c>
      <c r="B40" s="15" t="s">
        <v>102</v>
      </c>
      <c r="D40" s="15" t="s">
        <v>103</v>
      </c>
      <c r="F40" s="15" t="s">
        <v>104</v>
      </c>
      <c r="G40" s="15">
        <f>BoardQty*1</f>
        <v>0</v>
      </c>
      <c r="H4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40" s="16">
        <f>iferror(G40*H40,"")</f>
        <v>0</v>
      </c>
    </row>
    <row r="41" spans="1:38">
      <c r="A41" s="15" t="s">
        <v>105</v>
      </c>
      <c r="B41" s="15" t="s">
        <v>106</v>
      </c>
      <c r="D41" s="15" t="s">
        <v>107</v>
      </c>
      <c r="G41" s="15">
        <f>BoardQty*1</f>
        <v>0</v>
      </c>
      <c r="H4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41" s="16">
        <f>iferror(G41*H41,"")</f>
        <v>0</v>
      </c>
    </row>
    <row r="42" spans="1:38">
      <c r="A42" s="15" t="s">
        <v>108</v>
      </c>
      <c r="B42" s="15" t="s">
        <v>109</v>
      </c>
      <c r="D42" s="15" t="s">
        <v>107</v>
      </c>
      <c r="G42" s="15">
        <f>BoardQty*1</f>
        <v>0</v>
      </c>
      <c r="H4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42" s="16">
        <f>iferror(G42*H42,"")</f>
        <v>0</v>
      </c>
    </row>
    <row r="43" spans="1:38">
      <c r="A43" s="15" t="s">
        <v>110</v>
      </c>
      <c r="B43" s="15" t="s">
        <v>111</v>
      </c>
      <c r="D43" s="15" t="s">
        <v>112</v>
      </c>
      <c r="F43" s="15" t="s">
        <v>113</v>
      </c>
      <c r="G43" s="15">
        <f>BoardQty*1</f>
        <v>0</v>
      </c>
      <c r="H4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43" s="16">
        <f>iferror(G43*H43,"")</f>
        <v>0</v>
      </c>
    </row>
    <row r="44" spans="1:38">
      <c r="A44" s="15" t="s">
        <v>114</v>
      </c>
      <c r="B44" s="15" t="s">
        <v>115</v>
      </c>
      <c r="D44" s="15" t="s">
        <v>116</v>
      </c>
      <c r="G44" s="15">
        <f>BoardQty*1</f>
        <v>0</v>
      </c>
      <c r="H4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lcsc_part_data)+2)))</f>
        <v>0</v>
      </c>
      <c r="I44" s="16">
        <f>iferror(G44*H44,"")</f>
        <v>0</v>
      </c>
    </row>
    <row r="46" spans="1:38">
      <c r="H46" s="1" t="s">
        <v>117</v>
      </c>
      <c r="I46" s="5">
        <f>SUM(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lcsc_part_data)+3)))</f>
        <v>0</v>
      </c>
      <c r="K46" s="6">
        <f>IFERROR(IF(OR(K7:K44),COUNTIFS(K7:K44,"&gt;0",M7:M44,"&lt;&gt;")&amp;" of "&amp;(ROWS(M7:M44)-COUNTBLANK(M7:M44))&amp;" parts purchased",""),"")</f>
        <v>0</v>
      </c>
      <c r="M46" s="5">
        <f>SUMIF(K7:K44,"&gt;0",M7:M44)</f>
        <v>0</v>
      </c>
      <c r="P46" s="6">
        <f>IFERROR(IF(OR(P7:P44),COUNTIFS(P7:P44,"&gt;0",R7:R44,"&lt;&gt;")&amp;" of "&amp;(ROWS(R7:R44)-COUNTBLANK(R7:R44))&amp;" parts purchased",""),"")</f>
        <v>0</v>
      </c>
      <c r="R46" s="5">
        <f>SUMIF(P7:P44,"&gt;0",R7:R44)</f>
        <v>0</v>
      </c>
      <c r="U46" s="6">
        <f>IFERROR(IF(OR(U7:U44),COUNTIFS(U7:U44,"&gt;0",W7:W44,"&lt;&gt;")&amp;" of "&amp;(ROWS(W7:W44)-COUNTBLANK(W7:W44))&amp;" parts purchased",""),"")</f>
        <v>0</v>
      </c>
      <c r="W46" s="5">
        <f>SUMIF(U7:U44,"&gt;0",W7:W44)</f>
        <v>0</v>
      </c>
      <c r="Z46" s="6">
        <f>IFERROR(IF(OR(Z7:Z44),COUNTIFS(Z7:Z44,"&gt;0",AB7:AB44,"&lt;&gt;")&amp;" of "&amp;(ROWS(AB7:AB44)-COUNTBLANK(AB7:AB44))&amp;" parts purchased",""),"")</f>
        <v>0</v>
      </c>
      <c r="AB46" s="5">
        <f>SUMIF(Z7:Z44,"&gt;0",AB7:AB44)</f>
        <v>0</v>
      </c>
      <c r="AE46" s="6">
        <f>IFERROR(IF(OR(AE7:AE44),COUNTIFS(AE7:AE44,"&gt;0",AG7:AG44,"&lt;&gt;")&amp;" of "&amp;(ROWS(AG7:AG44)-COUNTBLANK(AG7:AG44))&amp;" parts purchased",""),"")</f>
        <v>0</v>
      </c>
      <c r="AG46" s="5">
        <f>SUMIF(AE7:AE44,"&gt;0",AG7:AG44)</f>
        <v>0</v>
      </c>
      <c r="AJ46" s="6">
        <f>IFERROR(IF(OR(AJ7:AJ44),COUNTIFS(AJ7:AJ44,"&gt;0",AL7:AL44,"&lt;&gt;")&amp;" of "&amp;(ROWS(AL7:AL44)-COUNTBLANK(AL7:AL44))&amp;" parts purchased",""),"")</f>
        <v>0</v>
      </c>
      <c r="AL46" s="5">
        <f>SUMIF(AJ7:AJ44,"&gt;0",AL7:AL44)</f>
        <v>0</v>
      </c>
    </row>
    <row r="47" spans="1:38">
      <c r="A47" s="2" t="s">
        <v>138</v>
      </c>
      <c r="H47" s="17" t="s">
        <v>118</v>
      </c>
      <c r="K47">
        <f t="array" ref="K47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47">
        <f t="array" ref="P47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47" s="6">
        <f>IFERROR(IF(COUNTIFS(U7:U44,"&gt;0",W7:W44,"&lt;&gt;")&gt;0,"Quantity,Comment,Designator,Footprint,LCSC Part #(optional)",""),"")</f>
        <v>0</v>
      </c>
      <c r="Z47">
        <f t="array" ref="Z47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47">
        <f t="array" ref="AE47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47">
        <f t="array" ref="AJ47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48" spans="1:38">
      <c r="K48">
        <f t="array" ref="K48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48">
        <f t="array" ref="P48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48">
        <f t="array" ref="U48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48">
        <f t="array" ref="Z48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48">
        <f t="array" ref="AE48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48">
        <f t="array" ref="AJ48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49" spans="11:36">
      <c r="K49">
        <f t="array" ref="K49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49">
        <f t="array" ref="P49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49">
        <f t="array" ref="U49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49">
        <f t="array" ref="Z49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49">
        <f t="array" ref="AE49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49">
        <f t="array" ref="AJ49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0" spans="11:36">
      <c r="K50">
        <f t="array" ref="K50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0">
        <f t="array" ref="P50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0">
        <f t="array" ref="U50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0">
        <f t="array" ref="Z50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0">
        <f t="array" ref="AE50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0">
        <f t="array" ref="AJ50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1" spans="11:36">
      <c r="K51">
        <f t="array" ref="K51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1">
        <f t="array" ref="P51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1">
        <f t="array" ref="U51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1">
        <f t="array" ref="Z51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1">
        <f t="array" ref="AE51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1">
        <f t="array" ref="AJ51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2" spans="11:36">
      <c r="K52">
        <f t="array" ref="K52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2">
        <f t="array" ref="P52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2">
        <f t="array" ref="U52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2">
        <f t="array" ref="Z52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2">
        <f t="array" ref="AE52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2">
        <f t="array" ref="AJ52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3" spans="11:36">
      <c r="K53">
        <f t="array" ref="K53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3">
        <f t="array" ref="P53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3">
        <f t="array" ref="U53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3">
        <f t="array" ref="Z53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3">
        <f t="array" ref="AE53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3">
        <f t="array" ref="AJ53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4" spans="11:36">
      <c r="K54">
        <f t="array" ref="K54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4">
        <f t="array" ref="P54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4">
        <f t="array" ref="U54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4">
        <f t="array" ref="Z54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4">
        <f t="array" ref="AE54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4">
        <f t="array" ref="AJ54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5" spans="11:36">
      <c r="K55">
        <f t="array" ref="K55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5">
        <f t="array" ref="P55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5">
        <f t="array" ref="U55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5">
        <f t="array" ref="Z55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5">
        <f t="array" ref="AE55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5">
        <f t="array" ref="AJ55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6" spans="11:36">
      <c r="K56">
        <f t="array" ref="K56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6">
        <f t="array" ref="P56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6">
        <f t="array" ref="U56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6">
        <f t="array" ref="Z56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6">
        <f t="array" ref="AE56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6">
        <f t="array" ref="AJ56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7" spans="11:36">
      <c r="K57">
        <f t="array" ref="K57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7">
        <f t="array" ref="P57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7">
        <f t="array" ref="U57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7">
        <f t="array" ref="Z57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7">
        <f t="array" ref="AE57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7">
        <f t="array" ref="AJ57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8" spans="11:36">
      <c r="K58">
        <f t="array" ref="K58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8">
        <f t="array" ref="P58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8">
        <f t="array" ref="U58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8">
        <f t="array" ref="Z58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8">
        <f t="array" ref="AE58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8">
        <f t="array" ref="AJ58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59" spans="11:36">
      <c r="K59">
        <f t="array" ref="K59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59">
        <f t="array" ref="P59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59">
        <f t="array" ref="U59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59">
        <f t="array" ref="Z59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59">
        <f t="array" ref="AE59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59">
        <f t="array" ref="AJ59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0" spans="11:36">
      <c r="K60">
        <f t="array" ref="K60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0">
        <f t="array" ref="P60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0">
        <f t="array" ref="U60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0">
        <f t="array" ref="Z60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0">
        <f t="array" ref="AE60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0">
        <f t="array" ref="AJ60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1" spans="11:36">
      <c r="K61">
        <f t="array" ref="K61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1">
        <f t="array" ref="P61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1">
        <f t="array" ref="U61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1">
        <f t="array" ref="Z61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1">
        <f t="array" ref="AE61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1">
        <f t="array" ref="AJ61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2" spans="11:36">
      <c r="K62">
        <f t="array" ref="K62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2">
        <f t="array" ref="P62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2">
        <f t="array" ref="U62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2">
        <f t="array" ref="Z62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2">
        <f t="array" ref="AE62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2">
        <f t="array" ref="AJ62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3" spans="11:36">
      <c r="K63">
        <f t="array" ref="K63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3">
        <f t="array" ref="P63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3">
        <f t="array" ref="U63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3">
        <f t="array" ref="Z63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3">
        <f t="array" ref="AE63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3">
        <f t="array" ref="AJ63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4" spans="11:36">
      <c r="K64">
        <f t="array" ref="K64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4">
        <f t="array" ref="P64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4">
        <f t="array" ref="U64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4">
        <f t="array" ref="Z64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4">
        <f t="array" ref="AE64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4">
        <f t="array" ref="AJ64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5" spans="11:36">
      <c r="K65">
        <f t="array" ref="K65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5">
        <f t="array" ref="P65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5">
        <f t="array" ref="U65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5">
        <f t="array" ref="Z65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5">
        <f t="array" ref="AE65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5">
        <f t="array" ref="AJ65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6" spans="11:36">
      <c r="K66">
        <f t="array" ref="K66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6">
        <f t="array" ref="P66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6">
        <f t="array" ref="U66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6">
        <f t="array" ref="Z66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6">
        <f t="array" ref="AE66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6">
        <f t="array" ref="AJ66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7" spans="11:36">
      <c r="K67">
        <f t="array" ref="K67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7">
        <f t="array" ref="P67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7">
        <f t="array" ref="U67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7">
        <f t="array" ref="Z67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7">
        <f t="array" ref="AE67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7">
        <f t="array" ref="AJ67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8" spans="11:36">
      <c r="K68">
        <f t="array" ref="K68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8">
        <f t="array" ref="P68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8">
        <f t="array" ref="U68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8">
        <f t="array" ref="Z68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8">
        <f t="array" ref="AE68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8">
        <f t="array" ref="AJ68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69" spans="11:36">
      <c r="K69">
        <f t="array" ref="K69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69">
        <f t="array" ref="P69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69">
        <f t="array" ref="U69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69">
        <f t="array" ref="Z69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69">
        <f t="array" ref="AE69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69">
        <f t="array" ref="AJ69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0" spans="11:36">
      <c r="K70">
        <f t="array" ref="K70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0">
        <f t="array" ref="P70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0">
        <f t="array" ref="U70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0">
        <f t="array" ref="Z70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0">
        <f t="array" ref="AE70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0">
        <f t="array" ref="AJ70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1" spans="11:36">
      <c r="K71">
        <f t="array" ref="K71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1">
        <f t="array" ref="P71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1">
        <f t="array" ref="U71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1">
        <f t="array" ref="Z71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1">
        <f t="array" ref="AE71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1">
        <f t="array" ref="AJ71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2" spans="11:36">
      <c r="K72">
        <f t="array" ref="K72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2">
        <f t="array" ref="P72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2">
        <f t="array" ref="U72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2">
        <f t="array" ref="Z72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2">
        <f t="array" ref="AE72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2">
        <f t="array" ref="AJ72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3" spans="11:36">
      <c r="K73">
        <f t="array" ref="K73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3">
        <f t="array" ref="P73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3">
        <f t="array" ref="U73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3">
        <f t="array" ref="Z73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3">
        <f t="array" ref="AE73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3">
        <f t="array" ref="AJ73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4" spans="11:36">
      <c r="K74">
        <f t="array" ref="K74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4">
        <f t="array" ref="P74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4">
        <f t="array" ref="U74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4">
        <f t="array" ref="Z74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4">
        <f t="array" ref="AE74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4">
        <f t="array" ref="AJ74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5" spans="11:36">
      <c r="K75">
        <f t="array" ref="K75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5">
        <f t="array" ref="P75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5">
        <f t="array" ref="U75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5">
        <f t="array" ref="Z75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5">
        <f t="array" ref="AE75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5">
        <f t="array" ref="AJ75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6" spans="11:36">
      <c r="K76">
        <f t="array" ref="K76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6">
        <f t="array" ref="P76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6">
        <f t="array" ref="U76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6">
        <f t="array" ref="Z76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6">
        <f t="array" ref="AE76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6">
        <f t="array" ref="AJ76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7" spans="11:36">
      <c r="K77">
        <f t="array" ref="K77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7">
        <f t="array" ref="P77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7">
        <f t="array" ref="U77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7">
        <f t="array" ref="Z77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7">
        <f t="array" ref="AE77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7">
        <f t="array" ref="AJ77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8" spans="11:36">
      <c r="K78">
        <f t="array" ref="K78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8">
        <f t="array" ref="P78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8">
        <f t="array" ref="U78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8">
        <f t="array" ref="Z78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8">
        <f t="array" ref="AE78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8">
        <f t="array" ref="AJ78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79" spans="11:36">
      <c r="K79">
        <f t="array" ref="K79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79">
        <f t="array" ref="P79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79">
        <f t="array" ref="U79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79">
        <f t="array" ref="Z79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79">
        <f t="array" ref="AE79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79">
        <f t="array" ref="AJ79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80" spans="11:36">
      <c r="K80">
        <f t="array" ref="K80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80">
        <f t="array" ref="P80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80">
        <f t="array" ref="U80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80">
        <f t="array" ref="Z80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80">
        <f t="array" ref="AE80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80">
        <f t="array" ref="AJ80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81" spans="11:36">
      <c r="K81">
        <f t="array" ref="K81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81">
        <f t="array" ref="P81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81">
        <f t="array" ref="U81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81">
        <f t="array" ref="Z81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81">
        <f t="array" ref="AE81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81">
        <f t="array" ref="AJ81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82" spans="11:36">
      <c r="K82">
        <f t="array" ref="K82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82">
        <f t="array" ref="P82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82">
        <f t="array" ref="U82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82">
        <f t="array" ref="Z82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82">
        <f t="array" ref="AE82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82">
        <f t="array" ref="AJ82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83" spans="11:36">
      <c r="K83">
        <f t="array" ref="K83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83">
        <f t="array" ref="P83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83">
        <f t="array" ref="U83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83">
        <f t="array" ref="Z83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83">
        <f t="array" ref="AE83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83">
        <f t="array" ref="AJ83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84" spans="11:36">
      <c r="K84">
        <f t="array" ref="K84">IFERROR(CONCATENATE(TEXT(INDEX(K7:K44,SMALL(IF(ISNUMBER(K7:K44),IF(K7:K44&gt;0,IF(N7:N44&lt;&gt;"",ROW(K7:K44)-MIN(ROW(K7:K44))+1))),ROW()-ROW(A$47)+1)),"##0"),",",INDEX(N7:N44,SMALL(IF(ISNUMBER(K7:K44),IF(K7:K44&gt;0,IF(N7:N44&lt;&gt;"",ROW(K7:K44)-MIN(ROW(K7:K44))+1))),ROW()-ROW(A$47)+1)),",",SUBSTITUTE(INDEX(IF(PURCHASE_DESCRIPTION&lt;&gt;"",PURCHASE_DESCRIPTION&amp;":","")&amp;A7:A44,SMALL(IF(ISNUMBER(K7:K44),IF(K7:K44&gt;0,IF(N7:N44&lt;&gt;"",ROW(K7:K44)-MIN(ROW(K7:K44))+1))),ROW()-ROW(A$47)+1)),",",";")),"")</f>
        <v>0</v>
      </c>
      <c r="P84">
        <f t="array" ref="P84">IFERROR(CONCATENATE(INDEX(S7:S44,SMALL(IF(ISNUMBER(P7:P44),IF(P7:P44&gt;0,IF(S7:S44&lt;&gt;"",ROW(P7:P44)-MIN(ROW(P7:P44))+1))),ROW()-ROW(A$47)+1))," ",TEXT(INDEX(P7:P44,SMALL(IF(ISNUMBER(P7:P44),IF(P7:P44&gt;0,IF(S7:S44&lt;&gt;"",ROW(P7:P44)-MIN(ROW(P7:P44))+1))),ROW()-ROW(A$47)+1)),"##0")," ",SUBSTITUTE(INDEX(IF(PURCHASE_DESCRIPTION&lt;&gt;"",PURCHASE_DESCRIPTION&amp;":","")&amp;A7:A44,SMALL(IF(ISNUMBER(P7:P44),IF(P7:P44&gt;0,IF(S7:S44&lt;&gt;"",ROW(P7:P44)-MIN(ROW(P7:P44))+1))),ROW()-ROW(A$47)+1))," ",";")),"")</f>
        <v>0</v>
      </c>
      <c r="U84">
        <f t="array" ref="U84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  <c r="Z84">
        <f t="array" ref="Z84">IFERROR(CONCATENATE(INDEX(AC7:AC44,SMALL(IF(ISNUMBER(Z7:Z44),IF(Z7:Z44&gt;0,IF(AC7:AC44&lt;&gt;"",ROW(Z7:Z44)-MIN(ROW(Z7:Z44))+1))),ROW()-ROW(A$47)+1)),"|",TEXT(INDEX(Z7:Z44,SMALL(IF(ISNUMBER(Z7:Z44),IF(Z7:Z44&gt;0,IF(AC7:AC44&lt;&gt;"",ROW(Z7:Z44)-MIN(ROW(Z7:Z44))+1))),ROW()-ROW(A$47)+1)),"##0"),"|",SUBSTITUTE(SUBSTITUTE(INDEX(IF(PURCHASE_DESCRIPTION&lt;&gt;"",PURCHASE_DESCRIPTION&amp;":","")&amp;A7:A44,SMALL(IF(ISNUMBER(Z7:Z44),IF(Z7:Z44&gt;0,IF(AC7:AC44&lt;&gt;"",ROW(Z7:Z44)-MIN(ROW(Z7:Z44))+1))),ROW()-ROW(A$47)+1)),"|",";")," ","_")),"")</f>
        <v>0</v>
      </c>
      <c r="AE84">
        <f t="array" ref="AE84">IFERROR(CONCATENATE(INDEX(AH7:AH44,SMALL(IF(ISNUMBER(AE7:AE44),IF(AE7:AE44&gt;0,IF(AH7:AH44&lt;&gt;"",ROW(AE7:AE44)-MIN(ROW(AE7:AE44))+1))),ROW()-ROW(A$47)+1)),",",TEXT(INDEX(AE7:AE44,SMALL(IF(ISNUMBER(AE7:AE44),IF(AE7:AE44&gt;0,IF(AH7:AH44&lt;&gt;"",ROW(AE7:AE44)-MIN(ROW(AE7:AE44))+1))),ROW()-ROW(A$47)+1)),"##0"),",",SUBSTITUTE(INDEX(IF(PURCHASE_DESCRIPTION&lt;&gt;"",PURCHASE_DESCRIPTION&amp;":","")&amp;A7:A44,SMALL(IF(ISNUMBER(AE7:AE44),IF(AE7:AE44&gt;0,IF(AH7:AH44&lt;&gt;"",ROW(AE7:AE44)-MIN(ROW(AE7:AE44))+1))),ROW()-ROW(A$47)+1)),",",";")),"")</f>
        <v>0</v>
      </c>
      <c r="AJ84">
        <f t="array" ref="AJ84">IFERROR(CONCATENATE(INDEX(AM7:AM44,SMALL(IF(ISNUMBER(AJ7:AJ44),IF(AJ7:AJ44&gt;0,IF(AM7:AM44&lt;&gt;"",ROW(AJ7:AJ44)-MIN(ROW(AJ7:AJ44))+1))),ROW()-ROW(A$47)+1))," ",TEXT(INDEX(AJ7:AJ44,SMALL(IF(ISNUMBER(AJ7:AJ44),IF(AJ7:AJ44&gt;0,IF(AM7:AM44&lt;&gt;"",ROW(AJ7:AJ44)-MIN(ROW(AJ7:AJ44))+1))),ROW()-ROW(A$47)+1)),"##0")," ",SUBSTITUTE(INDEX(IF(PURCHASE_DESCRIPTION&lt;&gt;"",PURCHASE_DESCRIPTION&amp;":","")&amp;A7:A44,SMALL(IF(ISNUMBER(AJ7:AJ44),IF(AJ7:AJ44&gt;0,IF(AM7:AM44&lt;&gt;"",ROW(AJ7:AJ44)-MIN(ROW(AJ7:AJ44))+1))),ROW()-ROW(A$47)+1))," ",";")),"")</f>
        <v>0</v>
      </c>
    </row>
    <row r="85" spans="11:36">
      <c r="U85">
        <f t="array" ref="U85">IFERROR(CONCATENATE(TEXT(INDEX(U7:U44,SMALL(IF(ISNUMBER(U7:U44),IF(U7:U44&gt;0,IF(X7:X44&lt;&gt;"",ROW(U7:U44)-MIN(ROW(U7:U44))+1))),ROW()-ROW(A$48)+1)),"##0"),",",SUBSTITUTE(INDEX(IF(PURCHASE_DESCRIPTION&lt;&gt;"",PURCHASE_DESCRIPTION&amp;":","")&amp;A7:A44,SMALL(IF(ISNUMBER(U7:U44),IF(U7:U44&gt;0,IF(X7:X44&lt;&gt;"",ROW(U7:U44)-MIN(ROW(U7:U44))+1))),ROW()-ROW(A$48)+1)),",",";"),",",SUBSTITUTE(INDEX(IF(PURCHASE_DESCRIPTION&lt;&gt;"",PURCHASE_DESCRIPTION&amp;":","")&amp;D7:D44,SMALL(IF(ISNUMBER(U7:U44),IF(U7:U44&gt;0,IF(X7:X44&lt;&gt;"",ROW(U7:U44)-MIN(ROW(U7:U44))+1))),ROW()-ROW(A$48)+1)),",",";"),",",INDEX(X7:X44,SMALL(IF(ISNUMBER(U7:U44),IF(U7:U44&gt;0,IF(X7:X44&lt;&gt;"",ROW(U7:U44)-MIN(ROW(U7:U44))+1))),ROW()-ROW(A$48)+1))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G10">
    <cfRule type="expression" dxfId="0" priority="13">
      <formula>AND(ISBLANK(F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1">
    <cfRule type="expression" dxfId="0" priority="17">
      <formula>AND(ISBLANK(F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2">
    <cfRule type="expression" dxfId="0" priority="21">
      <formula>AND(ISBLANK(F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3">
    <cfRule type="expression" dxfId="0" priority="25">
      <formula>AND(ISBLANK(F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4">
    <cfRule type="expression" dxfId="0" priority="29">
      <formula>AND(ISBLANK(F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5">
    <cfRule type="expression" dxfId="0" priority="33">
      <formula>AND(ISBLANK(F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6">
    <cfRule type="expression" dxfId="0" priority="37">
      <formula>AND(ISBLANK(F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7">
    <cfRule type="expression" dxfId="0" priority="41">
      <formula>AND(ISBLANK(F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8">
    <cfRule type="expression" dxfId="0" priority="45">
      <formula>AND(ISBLANK(F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19">
    <cfRule type="expression" dxfId="0" priority="49">
      <formula>AND(ISBLANK(F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0">
    <cfRule type="expression" dxfId="0" priority="53">
      <formula>AND(ISBLANK(F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1">
    <cfRule type="expression" dxfId="0" priority="57">
      <formula>AND(ISBLANK(F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2">
    <cfRule type="expression" dxfId="0" priority="61">
      <formula>AND(ISBLANK(F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3">
    <cfRule type="expression" dxfId="0" priority="65">
      <formula>AND(ISBLANK(F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4">
    <cfRule type="expression" dxfId="0" priority="69">
      <formula>AND(ISBLANK(F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5">
    <cfRule type="expression" dxfId="0" priority="73">
      <formula>AND(ISBLANK(F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6">
    <cfRule type="expression" dxfId="0" priority="77">
      <formula>AND(ISBLANK(F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7">
    <cfRule type="expression" dxfId="0" priority="81">
      <formula>AND(ISBLANK(F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8">
    <cfRule type="expression" dxfId="0" priority="85">
      <formula>AND(ISBLANK(F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29">
    <cfRule type="expression" dxfId="0" priority="89">
      <formula>AND(ISBLANK(F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0">
    <cfRule type="expression" dxfId="0" priority="93">
      <formula>AND(ISBLANK(F30)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9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9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1">
    <cfRule type="expression" dxfId="0" priority="97">
      <formula>AND(ISBLANK(F31)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9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9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2">
    <cfRule type="expression" dxfId="0" priority="101">
      <formula>AND(ISBLANK(F32)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0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0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3">
    <cfRule type="expression" dxfId="0" priority="105">
      <formula>AND(ISBLANK(F33)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0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0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4">
    <cfRule type="expression" dxfId="0" priority="109">
      <formula>AND(ISBLANK(F34)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5">
    <cfRule type="expression" dxfId="0" priority="113">
      <formula>AND(ISBLANK(F35)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6">
    <cfRule type="expression" dxfId="0" priority="117">
      <formula>AND(ISBLANK(F36)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7">
    <cfRule type="expression" dxfId="0" priority="121">
      <formula>AND(ISBLANK(F37)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8">
    <cfRule type="expression" dxfId="0" priority="125">
      <formula>AND(ISBLANK(F38)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39">
    <cfRule type="expression" dxfId="0" priority="129">
      <formula>AND(ISBLANK(F39)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40">
    <cfRule type="expression" dxfId="0" priority="133">
      <formula>AND(ISBLANK(F40)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41">
    <cfRule type="expression" dxfId="0" priority="137">
      <formula>AND(ISBLANK(F41)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42">
    <cfRule type="expression" dxfId="0" priority="141">
      <formula>AND(ISBLANK(F42)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43">
    <cfRule type="expression" dxfId="0" priority="145">
      <formula>AND(ISBLANK(F43)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44">
    <cfRule type="expression" dxfId="0" priority="149">
      <formula>AND(ISBLANK(F44)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7">
    <cfRule type="expression" dxfId="0" priority="1">
      <formula>AND(ISBLANK(F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8">
    <cfRule type="expression" dxfId="0" priority="5">
      <formula>AND(ISBLANK(F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conditionalFormatting sqref="G9">
    <cfRule type="expression" dxfId="0" priority="9">
      <formula>AND(ISBLANK(F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lcsc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lcsc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lcsc_part_data)+2))),INDIRECT(ADDRESS(ROW(),COLUMN(lcsc_part_data)+1)),0))</formula>
    </cfRule>
  </conditionalFormatting>
  <hyperlinks>
    <hyperlink ref="F26" r:id="rId1"/>
    <hyperlink ref="F39" r:id="rId2"/>
    <hyperlink ref="F40" r:id="rId3"/>
    <hyperlink ref="F43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Misaka. 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2020-03-08T08:35:06Z</dcterms:created>
  <dcterms:modified xsi:type="dcterms:W3CDTF">2020-03-08T08:35:06Z</dcterms:modified>
</cp:coreProperties>
</file>