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katharinarings/Desktop/Analytics Edge/Project/"/>
    </mc:Choice>
  </mc:AlternateContent>
  <xr:revisionPtr revIDLastSave="0" documentId="13_ncr:1_{3D92858E-FE4D-7F40-BC54-7A4D01C8152F}" xr6:coauthVersionLast="47" xr6:coauthVersionMax="47" xr10:uidLastSave="{00000000-0000-0000-0000-000000000000}"/>
  <bookViews>
    <workbookView xWindow="8580" yWindow="740" windowWidth="20420" windowHeight="17140" firstSheet="1" activeTab="2" xr2:uid="{00000000-000D-0000-FFFF-FFFF00000000}"/>
  </bookViews>
  <sheets>
    <sheet name="Variable Explanations" sheetId="1" r:id="rId1"/>
    <sheet name="Example observations" sheetId="3" r:id="rId2"/>
    <sheet name="Revenue Costs Example Paper" sheetId="4" r:id="rId3"/>
    <sheet name="Georgia" sheetId="6" r:id="rId4"/>
    <sheet name="Dashboard" sheetId="5" r:id="rId5"/>
    <sheet name="example observation" sheetId="2"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6" l="1"/>
  <c r="B10" i="6"/>
  <c r="C20" i="4"/>
  <c r="B20" i="4"/>
  <c r="B13" i="6"/>
  <c r="B16" i="6" s="1"/>
  <c r="B17" i="6" s="1"/>
  <c r="B15" i="6"/>
  <c r="C5" i="4"/>
  <c r="B8" i="6"/>
  <c r="B70" i="4"/>
  <c r="B36" i="4"/>
  <c r="B28" i="4"/>
  <c r="B17" i="4"/>
  <c r="B18" i="4" s="1"/>
  <c r="B7" i="4"/>
  <c r="B47" i="4" s="1"/>
  <c r="B63" i="4"/>
  <c r="C63" i="4"/>
  <c r="B12" i="4"/>
  <c r="B13" i="4" s="1"/>
  <c r="B9" i="6" l="1"/>
  <c r="B11" i="6" s="1"/>
  <c r="B19" i="6" s="1"/>
  <c r="B20" i="6" s="1"/>
  <c r="B39" i="4"/>
  <c r="B43" i="4" s="1"/>
  <c r="B31" i="4"/>
  <c r="B21" i="4"/>
  <c r="B50" i="4"/>
  <c r="B54" i="4" s="1"/>
  <c r="B35" i="4"/>
  <c r="B24" i="4"/>
  <c r="B25" i="4" s="1"/>
  <c r="B32" i="4" s="1"/>
  <c r="B42" i="4" l="1"/>
  <c r="B41" i="4"/>
  <c r="B52" i="4"/>
  <c r="B46" i="4"/>
  <c r="B30" i="4"/>
  <c r="B53" i="4" l="1"/>
  <c r="B55" i="4" s="1"/>
  <c r="B69" i="4"/>
  <c r="C52" i="4"/>
</calcChain>
</file>

<file path=xl/sharedStrings.xml><?xml version="1.0" encoding="utf-8"?>
<sst xmlns="http://schemas.openxmlformats.org/spreadsheetml/2006/main" count="610" uniqueCount="357">
  <si>
    <t>Variable</t>
  </si>
  <si>
    <t>mean</t>
  </si>
  <si>
    <t>median</t>
  </si>
  <si>
    <t>sd</t>
  </si>
  <si>
    <t>min</t>
  </si>
  <si>
    <t>max</t>
  </si>
  <si>
    <t>mode</t>
  </si>
  <si>
    <t>Marital.status</t>
  </si>
  <si>
    <t>1.17857142857143</t>
  </si>
  <si>
    <t>1</t>
  </si>
  <si>
    <t>0.605746946130689</t>
  </si>
  <si>
    <t>6</t>
  </si>
  <si>
    <t>Application.mode</t>
  </si>
  <si>
    <t>6.8869801084991</t>
  </si>
  <si>
    <t>8</t>
  </si>
  <si>
    <t>5.29896372104014</t>
  </si>
  <si>
    <t>18</t>
  </si>
  <si>
    <t>Application.order</t>
  </si>
  <si>
    <t>1.72784810126582</t>
  </si>
  <si>
    <t>1.31379307836217</t>
  </si>
  <si>
    <t>0</t>
  </si>
  <si>
    <t>9</t>
  </si>
  <si>
    <t>Course</t>
  </si>
  <si>
    <t>9.89918625678119</t>
  </si>
  <si>
    <t>10</t>
  </si>
  <si>
    <t>4.33179197047275</t>
  </si>
  <si>
    <t>17</t>
  </si>
  <si>
    <t>12</t>
  </si>
  <si>
    <t>Daytime.evening.attendance</t>
  </si>
  <si>
    <t>0.890822784810127</t>
  </si>
  <si>
    <t>0.311896681481795</t>
  </si>
  <si>
    <t>Previous.qualification</t>
  </si>
  <si>
    <t>2.53141952983725</t>
  </si>
  <si>
    <t>3.96370695157397</t>
  </si>
  <si>
    <t>Nacionality</t>
  </si>
  <si>
    <t>1.25452079566004</t>
  </si>
  <si>
    <t>1.74844717024616</t>
  </si>
  <si>
    <t>21</t>
  </si>
  <si>
    <t>Mother.s.qualification</t>
  </si>
  <si>
    <t>12.3221066907776</t>
  </si>
  <si>
    <t>13</t>
  </si>
  <si>
    <t>9.02625103626974</t>
  </si>
  <si>
    <t>29</t>
  </si>
  <si>
    <t>Father.s.qualification</t>
  </si>
  <si>
    <t>16.4552441229656</t>
  </si>
  <si>
    <t>14</t>
  </si>
  <si>
    <t>11.0447995127897</t>
  </si>
  <si>
    <t>34</t>
  </si>
  <si>
    <t>27</t>
  </si>
  <si>
    <t>Mother.s.occupation</t>
  </si>
  <si>
    <t>7.31781193490054</t>
  </si>
  <si>
    <t>3.99782770596898</t>
  </si>
  <si>
    <t>32</t>
  </si>
  <si>
    <t>Father.s.occupation</t>
  </si>
  <si>
    <t>7.81916817359855</t>
  </si>
  <si>
    <t>4.85669226579299</t>
  </si>
  <si>
    <t>46</t>
  </si>
  <si>
    <t>Displaced</t>
  </si>
  <si>
    <t>0.548372513562387</t>
  </si>
  <si>
    <t>0.497710853431703</t>
  </si>
  <si>
    <t>Educational.special.needs</t>
  </si>
  <si>
    <t>0.0115280289330922</t>
  </si>
  <si>
    <t>0.10676005722115</t>
  </si>
  <si>
    <t>Debtor</t>
  </si>
  <si>
    <t>0.11369801084991</t>
  </si>
  <si>
    <t>0.317480009657831</t>
  </si>
  <si>
    <t>Tuition.fees.up.to.date</t>
  </si>
  <si>
    <t>0.880650994575045</t>
  </si>
  <si>
    <t>0.324235382972393</t>
  </si>
  <si>
    <t>Gender</t>
  </si>
  <si>
    <t>0.351717902350814</t>
  </si>
  <si>
    <t>0.477560437062469</t>
  </si>
  <si>
    <t>Scholarship.holder</t>
  </si>
  <si>
    <t>0.248417721518987</t>
  </si>
  <si>
    <t>0.432144153912182</t>
  </si>
  <si>
    <t>Age.at.enrollment</t>
  </si>
  <si>
    <t>23.2651446654611</t>
  </si>
  <si>
    <t>20</t>
  </si>
  <si>
    <t>7.58781561502982</t>
  </si>
  <si>
    <t>70</t>
  </si>
  <si>
    <t>International</t>
  </si>
  <si>
    <t>0.0248643761301989</t>
  </si>
  <si>
    <t>0.155729318886804</t>
  </si>
  <si>
    <t>Curricular.units.1st.sem..credited.</t>
  </si>
  <si>
    <t>0.70999095840868</t>
  </si>
  <si>
    <t>2.36050661911815</t>
  </si>
  <si>
    <t>Curricular.units.1st.sem..enrolled.</t>
  </si>
  <si>
    <t>6.27056962025316</t>
  </si>
  <si>
    <t>2.4801781753071</t>
  </si>
  <si>
    <t>26</t>
  </si>
  <si>
    <t>Curricular.units.1st.sem..evaluations.</t>
  </si>
  <si>
    <t>8.29905063291139</t>
  </si>
  <si>
    <t>4.17910556914398</t>
  </si>
  <si>
    <t>45</t>
  </si>
  <si>
    <t>Curricular.units.1st.sem..approved.</t>
  </si>
  <si>
    <t>4.70660036166365</t>
  </si>
  <si>
    <t>5</t>
  </si>
  <si>
    <t>3.094237979694</t>
  </si>
  <si>
    <t>Curricular.units.1st.sem..grade.</t>
  </si>
  <si>
    <t>10.6408215751542</t>
  </si>
  <si>
    <t>12.2857142857143</t>
  </si>
  <si>
    <t>4.84366338066377</t>
  </si>
  <si>
    <t>18.875</t>
  </si>
  <si>
    <t>Curricular.units.1st.sem..without.evaluations.</t>
  </si>
  <si>
    <t>0.137658227848101</t>
  </si>
  <si>
    <t>0.690880183729788</t>
  </si>
  <si>
    <t>Curricular.units.2nd.sem..credited.</t>
  </si>
  <si>
    <t>0.541817359855335</t>
  </si>
  <si>
    <t>1.91854614371024</t>
  </si>
  <si>
    <t>19</t>
  </si>
  <si>
    <t>Curricular.units.2nd.sem..enrolled.</t>
  </si>
  <si>
    <t>6.23214285714286</t>
  </si>
  <si>
    <t>2.19595075146328</t>
  </si>
  <si>
    <t>23</t>
  </si>
  <si>
    <t>Curricular.units.2nd.sem..evaluations.</t>
  </si>
  <si>
    <t>8.06329113924051</t>
  </si>
  <si>
    <t>3.94795094143738</t>
  </si>
  <si>
    <t>33</t>
  </si>
  <si>
    <t>Curricular.units.2nd.sem..approved.</t>
  </si>
  <si>
    <t>4.43580470162749</t>
  </si>
  <si>
    <t>3.01476390238557</t>
  </si>
  <si>
    <t>Curricular.units.2nd.sem..grade.</t>
  </si>
  <si>
    <t>10.230205722717</t>
  </si>
  <si>
    <t>12.2</t>
  </si>
  <si>
    <t>5.21080795464424</t>
  </si>
  <si>
    <t>18.5714285714286</t>
  </si>
  <si>
    <t>Curricular.units.2nd.sem..without.evaluations.</t>
  </si>
  <si>
    <t>0.150316455696203</t>
  </si>
  <si>
    <t>0.753774068513021</t>
  </si>
  <si>
    <t>Unemployment.rate</t>
  </si>
  <si>
    <t>11.5661392405063</t>
  </si>
  <si>
    <t>11.1</t>
  </si>
  <si>
    <t>2.66385048430262</t>
  </si>
  <si>
    <t>7.6</t>
  </si>
  <si>
    <t>16.2</t>
  </si>
  <si>
    <t>Inflation.rate</t>
  </si>
  <si>
    <t>1.22802893309222</t>
  </si>
  <si>
    <t>1.4</t>
  </si>
  <si>
    <t>1.3827106915401</t>
  </si>
  <si>
    <t>-0.8</t>
  </si>
  <si>
    <t>3.7</t>
  </si>
  <si>
    <t>GDP</t>
  </si>
  <si>
    <t>0.00196880650994637</t>
  </si>
  <si>
    <t>0.32</t>
  </si>
  <si>
    <t>2.26993544125376</t>
  </si>
  <si>
    <t>-4.06</t>
  </si>
  <si>
    <t>3.51</t>
  </si>
  <si>
    <t>Target</t>
  </si>
  <si>
    <t>Dropout</t>
  </si>
  <si>
    <t>Graduate</t>
  </si>
  <si>
    <t>Time of availability</t>
  </si>
  <si>
    <t>Enrollment</t>
  </si>
  <si>
    <t>Macroeconomic</t>
  </si>
  <si>
    <t>Academic Enrollment</t>
  </si>
  <si>
    <t>Socio-economic</t>
  </si>
  <si>
    <t>Category</t>
  </si>
  <si>
    <t>Demographic</t>
  </si>
  <si>
    <r>
      <t>End of 1</t>
    </r>
    <r>
      <rPr>
        <vertAlign val="superscript"/>
        <sz val="8"/>
        <color rgb="FF000000"/>
        <rFont val="Arial"/>
        <family val="2"/>
      </rPr>
      <t>st</t>
    </r>
    <r>
      <rPr>
        <sz val="8"/>
        <color rgb="FF000000"/>
        <rFont val="Arial"/>
        <family val="2"/>
      </rPr>
      <t xml:space="preserve"> semester</t>
    </r>
  </si>
  <si>
    <r>
      <t>Beginning of 1</t>
    </r>
    <r>
      <rPr>
        <vertAlign val="superscript"/>
        <sz val="8"/>
        <color rgb="FF000000"/>
        <rFont val="Arial"/>
        <family val="2"/>
      </rPr>
      <t>st</t>
    </r>
    <r>
      <rPr>
        <sz val="8"/>
        <color rgb="FF000000"/>
        <rFont val="Arial"/>
        <family val="2"/>
      </rPr>
      <t xml:space="preserve"> semester</t>
    </r>
  </si>
  <si>
    <t>Academic</t>
  </si>
  <si>
    <r>
      <t>End of 2</t>
    </r>
    <r>
      <rPr>
        <vertAlign val="superscript"/>
        <sz val="8"/>
        <color rgb="FF000000"/>
        <rFont val="Arial"/>
        <family val="2"/>
      </rPr>
      <t>nd</t>
    </r>
    <r>
      <rPr>
        <sz val="8"/>
        <color rgb="FF000000"/>
        <rFont val="Arial"/>
        <family val="2"/>
      </rPr>
      <t xml:space="preserve"> semester</t>
    </r>
  </si>
  <si>
    <r>
      <t>Beginning of 2</t>
    </r>
    <r>
      <rPr>
        <vertAlign val="superscript"/>
        <sz val="8"/>
        <color rgb="FF000000"/>
        <rFont val="Arial"/>
        <family val="2"/>
      </rPr>
      <t>nd</t>
    </r>
    <r>
      <rPr>
        <sz val="8"/>
        <color rgb="FF000000"/>
        <rFont val="Arial"/>
        <family val="2"/>
      </rPr>
      <t xml:space="preserve"> semester</t>
    </r>
  </si>
  <si>
    <t>Result</t>
  </si>
  <si>
    <t>Explanation</t>
  </si>
  <si>
    <t>1—Single 2—Married 3—Widower 4—Divorced 5—Facto union 6—Legally separated</t>
  </si>
  <si>
    <t>1—Portuguese
2—German
3—Spanish
4—Italian
5—Dutch
6—English
7—Lithuanian 8—Angolan
9—Cape Verdean 10—Guinean 11—Mozambican 12—Santomean 13—Turkish
14—Brazilian 15—Romanian 16—Moldova (Republic of) 17—Mexican 18—Ukrainian 19—Russian
20—Cuban 21—Colombian</t>
  </si>
  <si>
    <t>1—Biofuel Production Technologies 2—Animation and Multimedia Design 3—Social Service (evening attendance) 4—Agronomy
5—Communication Design 6—Veterinary Nursing 7—Informatics Engineering 8—Equiniculture 9—Management
10—Social Service
11—Tourism
12—Nursing
13—Oral Hygiene
14—Advertising and Marketing Management 15—Journalism and Communication 16—Basic Education
17—Management (evening attendance)</t>
  </si>
  <si>
    <t>1—Secondary education
2—Higher education—bachelor’s degree 
3—Higher education—degree
4—Higher education—master’s degree 
5—Higher education—doctorate 
6—Frequency of higher education 
7—12th year of schooling—not completed 
8—11th year of schooling—not completed 
9—Other—11th year of schooling
10—10th year of schooling
11—10th year of schooling—not completed
12—Basic education 3rd cycle (9th/10th/11th year) or equivalent 13—Basic education 2nd cycle (6th/7th/8th year) or equivalent 14—Technological specialization course
15—Higher education—degree (1st cycle)
16—Professional higher technical course
17—Higher education—master’s degree (2nd cycle)</t>
  </si>
  <si>
    <t>1—Secondary Education—12th Year of Schooling or Equivalent 2—Higher Education—bachelor’s degree
3—Higher Education—degree
4—Higher Education—master’s degree
5—Higher Education—doctorate
6—Frequency of Higher Education
7—12th Year of Schooling—not completed
8—11th Year of Schooling—not completed
9—7th Year (Old)
10—Other—11th Year of Schooling
11—2nd year complementary high school course
12—10th Year of Schooling
13—General commerce course
14—Basic Education 3rd Cycle (9th/10th/11th Year) or Equivalent 15—Complementary High School Course 16—Technical-professional course
17—Complementary High School Course—not concluded 18—7th year of schooling
19—2nd cycle of the general high school course
20—9th Year of Schooling—not completed
21—8th year of schooling
22—General Course of Administration and Commerce 23—Supplementary Accounting and Administration 24—Unknown
25—Cannot read or write
26—Can read without having a 4th year of schooling
27—Basic education 1st cycle (4th/5th year) or equivalent 28—Basic Education 2nd Cycle (6th/7th/8th Year) or equivalent 29—Technological specialization course
30—Higher education—degree (1st cycle)
31—Specialized higher studies course
32—Professional higher technical course
33—Higher Education—master’s degree (2nd cycle)
34—Higher Education—doctorate (3rd cycle)</t>
  </si>
  <si>
    <t>1—Student
2—Representatives of the Legislative Power and Executive Bodies, Directors, Directors and Executive Managers
3—Specialists in Intellectual and Scientific Activities 4—Intermediate Level Technicians and Professions 5—Administrative staff
6—Personal Services, Security and Safety Workers, and Sellers 7—Farmers and Skilled Workers in Agriculture, Fisheries,
and Forestry
8—Skilled Workers in Industry, Construction, and Craftsmen 9—Installation and Machine Operators and Assembly Workers 10—Unskilled Workers
11—Armed Forces Professions
12—Other Situation; 13—(blank)
14—Armed Forces Officers
15—Armed Forces Sergeants
16—Other Armed Forces personnel
17—Directors of administrative and commercial services
18—Hotel, catering, trade, and other services directors 19—Specialists in the physical sciences, mathematics, engineering, and related techniques
20—Health professionals
21—Teachers
22—Specialists in finance, accounting, administrative organization, and public and commercial relations
23—Intermediate level science and engineering technicians
and professions
24—Technicians and professionals of intermediate level of health 25—Intermediate level technicians from legal, social, sports, cultural, and similar services
26—Information and communication technology technicians 27—Office workers, secretaries in general,
and data processing operators
28—Data, accounting, statistical, financial services, and registry-related operators
29—Other administrative support staff
30—Personal service workers
31—Sellers
32—Personal care workers and the like
33—Protection and security services personnel
34—Market-oriented farmers and skilled agricultural and animal production workers
35—Farmers, livestock keepers, fishermen, hunters and gatherers, and subsistence
36—Skilled construction workers and the like, except electricians 37—Skilled workers in metallurgy, metalworking, and similar 38—Skilled workers in electricity and electronics
39—Workers in food processing, woodworking, and clothing and other industries and crafts
40—Fixed plant and machine operators
41—Assembly workers
42—Vehicle drivers and mobile equipment operators
43—Unskilled workers in agriculture, animal production, and fisheries and forestry
44—Unskilled workers in extractive industry, construction, manufacturing, and transport
45—Meal preparation assistants
46—Street vendors (except food) and street service providers</t>
  </si>
  <si>
    <t>1—male 0—female</t>
  </si>
  <si>
    <t>1—daytime 0—evening</t>
  </si>
  <si>
    <t>1—yes 0—no</t>
  </si>
  <si>
    <t>1 - first round of applications/first deadline
2 - second round of applications/second deadline
3 - third round of applications/third deadline
4 - fourth round of applications/fourth deadline
5 - fifth round of applications/fifth deadline
6 - sixth round of applications/sixth deadline</t>
  </si>
  <si>
    <t>Age of student at enrollment, numerical values (observations ranging from 18 to 60)</t>
  </si>
  <si>
    <t>The unemployment rate in percent in Portugal (in the country of the school being analyzed)</t>
  </si>
  <si>
    <t>The inflation rate in percent in Portugal (in the country of the school being analyzed)</t>
  </si>
  <si>
    <t>The GDP of Portugal in USD in 100 Billions</t>
  </si>
  <si>
    <t>The number of units that are credited towards graduation in the first term if a grade is &gt;=10, numerical values</t>
  </si>
  <si>
    <t>The number of units that a student enrolls in in the first term, numerical values</t>
  </si>
  <si>
    <t xml:space="preserve">The sum of a student's grades in the first term (grades range from 10 to 20, 20 being the best), scale </t>
  </si>
  <si>
    <t>The number of units that a student enrolls in in the first term and the student takes the class after add/drop period, numerical values</t>
  </si>
  <si>
    <t>The student's grade point average in the first term (grades range from 10 to 20, 20 being the best, grade&lt;10 mean fail), scale</t>
  </si>
  <si>
    <t>The number of units that a student enrolls in but that are not being evaluated and graded</t>
  </si>
  <si>
    <t xml:space="preserve">The number of units that are credited towards graduation in the second term if a grade is &gt;=10, numerical values </t>
  </si>
  <si>
    <t xml:space="preserve">The number of units that a student enrolls in in the second term, numerical values </t>
  </si>
  <si>
    <t>The sum of a student's grades in the second term (grades range from 10 to 20, 20 being the best), scale</t>
  </si>
  <si>
    <t>The number of units that a student enrolls in in the second term and the student takes the class after add/drop period, numerical values</t>
  </si>
  <si>
    <t xml:space="preserve">The student's grade point average in the second term (grades range from 10 to 20, 20 being the best, grade&lt;10 mean fail), scale </t>
  </si>
  <si>
    <t xml:space="preserve">The number of units that a student enrolls in but that are not being evaluated and graded </t>
  </si>
  <si>
    <t>Marital status</t>
  </si>
  <si>
    <t>Application mode</t>
  </si>
  <si>
    <t>Application order</t>
  </si>
  <si>
    <t>Daytime/evening attendance</t>
  </si>
  <si>
    <t>Previous qualification</t>
  </si>
  <si>
    <t>Mother's qualification</t>
  </si>
  <si>
    <t>Father's qualification</t>
  </si>
  <si>
    <t>Mother's occupation</t>
  </si>
  <si>
    <t>Father's occupation</t>
  </si>
  <si>
    <t>Educational special needs</t>
  </si>
  <si>
    <t>Tuition fees up to date</t>
  </si>
  <si>
    <t>Scholarship holder</t>
  </si>
  <si>
    <t>Age at enrollment</t>
  </si>
  <si>
    <t>Curricular units 1st sem (credited)</t>
  </si>
  <si>
    <t>Curricular units 1st sem (enrolled)</t>
  </si>
  <si>
    <t>Curricular units 1st sem (evaluations)</t>
  </si>
  <si>
    <t>Curricular units 1st sem (approved)</t>
  </si>
  <si>
    <t>Curricular units 1st sem (grade)</t>
  </si>
  <si>
    <t>Curricular units 1st sem (without evaluations)</t>
  </si>
  <si>
    <t>Curricular units 2nd sem (credited)</t>
  </si>
  <si>
    <t>Curricular units 2nd sem (enrolled)</t>
  </si>
  <si>
    <t>Curricular units 2nd sem (evaluations)</t>
  </si>
  <si>
    <t>Curricular units 2nd sem (approved)</t>
  </si>
  <si>
    <t>Curricular units 2nd sem (grade)</t>
  </si>
  <si>
    <t>Curricular units 2nd sem (without evaluations)</t>
  </si>
  <si>
    <t>Unemployment rate</t>
  </si>
  <si>
    <t>Inflation rate</t>
  </si>
  <si>
    <t>Enrolled</t>
  </si>
  <si>
    <t>Observation 184</t>
  </si>
  <si>
    <t>Observation 221</t>
  </si>
  <si>
    <t>Single</t>
  </si>
  <si>
    <t>Change in course</t>
  </si>
  <si>
    <t>1—1st phase—general contingent
2—Ordinance No. 612/93
3—1st phase—special contingent (Azores Island) 
4—Holders of other higher courses
5—Ordinance No. 854-B/99
6—International student (bachelor)
7—1st phase—special contingent (Madeira Island) 8—2nd phase—general contingent
9—3rd phase—general contingent
10—Ordinance No. 533-A/99, item b2) (Different Plan) 11—Ordinance No. 533-A/99, item b3 (Other Institution) 12—Over 23 years old
13—Transfer
14—Change in course
15—Technological specialization diploma holders 16—Change in institution/course
17—Short cycle diploma holders
18—Change in institution/course (International)</t>
  </si>
  <si>
    <t>Holders of other higher courses</t>
  </si>
  <si>
    <t>first round of applications/first deadline</t>
  </si>
  <si>
    <t>Management (evening attendance)</t>
  </si>
  <si>
    <t>evening</t>
  </si>
  <si>
    <t>Secondary education</t>
  </si>
  <si>
    <t>Higher education—degree (1st cycle)</t>
  </si>
  <si>
    <t>Brazilian</t>
  </si>
  <si>
    <t>Portuguese</t>
  </si>
  <si>
    <t>General Course of Administration and Commerce</t>
  </si>
  <si>
    <t>Basic education 1st cycle (4th/5th year) or equivalent</t>
  </si>
  <si>
    <t>Unskilled Workers</t>
  </si>
  <si>
    <t>Farmers and Skilled Workers in Agriculture, Fisheries,
and Forestry</t>
  </si>
  <si>
    <t>Installation and Machine Operators and Assembly Workers</t>
  </si>
  <si>
    <t>no</t>
  </si>
  <si>
    <t>not displaced</t>
  </si>
  <si>
    <t>no educational special needs</t>
  </si>
  <si>
    <t>no debtor</t>
  </si>
  <si>
    <t>female</t>
  </si>
  <si>
    <t>has tuition fees up to date</t>
  </si>
  <si>
    <t>34 years old at time of enrollment</t>
  </si>
  <si>
    <t>26 years old at time of enrollment</t>
  </si>
  <si>
    <t>international student</t>
  </si>
  <si>
    <t>domestic student</t>
  </si>
  <si>
    <t>2 curricular units credited</t>
  </si>
  <si>
    <t>3 curricular units credited</t>
  </si>
  <si>
    <t>enrolled in 2 curricular units</t>
  </si>
  <si>
    <t>enrolled in 5 curricular units</t>
  </si>
  <si>
    <t>was evaluated in 2 curricular units</t>
  </si>
  <si>
    <t>was evaluated in 5 curricular units</t>
  </si>
  <si>
    <t>got 2 curricular units approved</t>
  </si>
  <si>
    <t>got 5 curricular units approved</t>
  </si>
  <si>
    <t>GPA of 10.5 in first semester</t>
  </si>
  <si>
    <t>GPA of 14 in first semester</t>
  </si>
  <si>
    <t>was not evaluated in 0 curricular units</t>
  </si>
  <si>
    <t>1 curricular unit credited</t>
  </si>
  <si>
    <t>enrolled in 1 curricular unit</t>
  </si>
  <si>
    <t>was evaluated in 1 curricular unit</t>
  </si>
  <si>
    <t>got 1 curricular unit approved</t>
  </si>
  <si>
    <t>GPA of 11 in second semester</t>
  </si>
  <si>
    <t>GPA of 15.6 in second semester</t>
  </si>
  <si>
    <t>The unemployment rate was 10.8% at time of enrollment</t>
  </si>
  <si>
    <t>The unemployment rate was 12.4% at time of enrollment</t>
  </si>
  <si>
    <t>The inflation rate was 1.4% at time of enrollment</t>
  </si>
  <si>
    <t>The inflation rate was 0.5% at time of enrollment</t>
  </si>
  <si>
    <t>The GDP of Portugal was 174B USD at time of enrollment</t>
  </si>
  <si>
    <t>The GDP of Portugal was 179B USD at time of enrollment</t>
  </si>
  <si>
    <t>The student dropped out</t>
  </si>
  <si>
    <t>The student graduated</t>
  </si>
  <si>
    <t>Interpretation Observation 184</t>
  </si>
  <si>
    <t>Interpretation Observation 221</t>
  </si>
  <si>
    <t>Value</t>
  </si>
  <si>
    <t>Comment</t>
  </si>
  <si>
    <t>2016 data</t>
  </si>
  <si>
    <t>First to graduate college</t>
  </si>
  <si>
    <t>Exceptional financial need</t>
  </si>
  <si>
    <t>tuition support (Pell Grants, 4k/year)</t>
  </si>
  <si>
    <t>6-year graduation rate</t>
  </si>
  <si>
    <t>both day and evening classes</t>
  </si>
  <si>
    <t>From Georgia</t>
  </si>
  <si>
    <t>Number Bachelor students</t>
  </si>
  <si>
    <t>Tuition Georgia residents/semester</t>
  </si>
  <si>
    <t>Tuition non-residents/semester</t>
  </si>
  <si>
    <t>Demographics</t>
  </si>
  <si>
    <t>Revenue</t>
  </si>
  <si>
    <t>Revenue/semester</t>
  </si>
  <si>
    <t>Recommendations</t>
  </si>
  <si>
    <t>Advisor Dashboard</t>
  </si>
  <si>
    <t>Additional number of students retained</t>
  </si>
  <si>
    <t>Per student</t>
  </si>
  <si>
    <t>Total</t>
  </si>
  <si>
    <t>Personnel</t>
  </si>
  <si>
    <t>Supplies, equipment, materials</t>
  </si>
  <si>
    <t>Scholarship/stipends</t>
  </si>
  <si>
    <t>Revenues</t>
  </si>
  <si>
    <t>Net tuition/student</t>
  </si>
  <si>
    <t>State appropriation/student</t>
  </si>
  <si>
    <t>Number of FTE students</t>
  </si>
  <si>
    <t>Number participating students retained</t>
  </si>
  <si>
    <t>Number retained using comparison group rate</t>
  </si>
  <si>
    <t>Volume</t>
  </si>
  <si>
    <t>Total additional revenue through intervention</t>
  </si>
  <si>
    <t>Total revenue/student</t>
  </si>
  <si>
    <t>Basic cost of education</t>
  </si>
  <si>
    <t>Profit/student (without intervention)</t>
  </si>
  <si>
    <t>Cost of intervention</t>
  </si>
  <si>
    <t>Cost of intervention/student</t>
  </si>
  <si>
    <t>Intervention</t>
  </si>
  <si>
    <t>Base scenario</t>
  </si>
  <si>
    <t>Total cost of intervention</t>
  </si>
  <si>
    <t>Profit/Loss through intervention</t>
  </si>
  <si>
    <t>Profit/student (with intervention)</t>
  </si>
  <si>
    <t>Total revenue</t>
  </si>
  <si>
    <t>only accounting for retained students</t>
  </si>
  <si>
    <t>Total Profit (with intervention)</t>
  </si>
  <si>
    <t>Total Profit (without intervention)</t>
  </si>
  <si>
    <t>Total cost</t>
  </si>
  <si>
    <t>Direct Cost of education/student</t>
  </si>
  <si>
    <t>Additional revenue - program costs</t>
  </si>
  <si>
    <t>Focused intervention</t>
  </si>
  <si>
    <t>Total cost of intervention (only potential dropouts=additional retained students)</t>
  </si>
  <si>
    <t>Cost of focused intervention</t>
  </si>
  <si>
    <t>Profit/Loss through focused intervention</t>
  </si>
  <si>
    <t>Total Profit (with focused intervention)</t>
  </si>
  <si>
    <t>Total curriculum focused cost of intervention</t>
  </si>
  <si>
    <t>Intervention cost breakdown p.a. (2005-2006)</t>
  </si>
  <si>
    <t>Curriculum Focused intervention</t>
  </si>
  <si>
    <t>Profit/additional student</t>
  </si>
  <si>
    <t>Direct + Indirect Cost of education/student (includes faculty, materials, infrastructure)</t>
  </si>
  <si>
    <t>Cost for calculations (direct only to see contribution)</t>
  </si>
  <si>
    <t>Overview of Intervention Costs</t>
  </si>
  <si>
    <t>DELTA without intervention vs with best model</t>
  </si>
  <si>
    <t>Impact</t>
  </si>
  <si>
    <t>https://www.thirdway.org/report/ripple-effect-the-cost-of-the-college-dropout-rate</t>
  </si>
  <si>
    <t>Additional salary/grad life</t>
  </si>
  <si>
    <t>Lifetime value of tax increase/grad</t>
  </si>
  <si>
    <t>compared to students with "some college"</t>
  </si>
  <si>
    <t>Trostel, Philip. Lumina Foundation. “It’s Not Just The Money.” 14 Oct. 2015. https://www.luminafoundation.org/resources/its-not-just-the-money. Accessed 30 Oct. 2018.</t>
  </si>
  <si>
    <t>University/additional student/year</t>
  </si>
  <si>
    <t>University/additional student/4 years</t>
  </si>
  <si>
    <t>Average revenue/student</t>
  </si>
  <si>
    <t>Increase in number of students graduating</t>
  </si>
  <si>
    <t>Number of students graduating</t>
  </si>
  <si>
    <t>Additional number of students graduating</t>
  </si>
  <si>
    <t>Profit (contribution margin)</t>
  </si>
  <si>
    <t>Contribution margin</t>
  </si>
  <si>
    <t>assumption based on paper</t>
  </si>
  <si>
    <t>Contribution/Student</t>
  </si>
  <si>
    <t>cost for program</t>
  </si>
  <si>
    <t>assumption based on calculations</t>
  </si>
  <si>
    <t>Additional contribution/student</t>
  </si>
  <si>
    <t>Other information</t>
  </si>
  <si>
    <t>New number of students graduating</t>
  </si>
  <si>
    <t>Total additional contribution p.a.</t>
  </si>
  <si>
    <t>Ideal Model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</si>
</sst>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_-;\-* #,##0.00_-;_-* &quot;-&quot;??_-;_-@_-"/>
    <numFmt numFmtId="164" formatCode="_-* #,##0.00000_-;\-* #,##0.00000_-;_-* &quot;-&quot;??_-;_-@_-"/>
    <numFmt numFmtId="165" formatCode="_-* #,##0\ &quot;€&quot;_-;\-* #,##0\ &quot;€&quot;_-;_-* &quot;-&quot;??\ &quot;€&quot;_-;_-@_-"/>
    <numFmt numFmtId="166" formatCode="_-* #,##0_-;\-* #,##0_-;_-* &quot;-&quot;??_-;_-@_-"/>
  </numFmts>
  <fonts count="11" x14ac:knownFonts="1">
    <font>
      <sz val="11"/>
      <color rgb="FF000000"/>
      <name val="Calibri"/>
      <family val="2"/>
      <scheme val="minor"/>
    </font>
    <font>
      <sz val="11"/>
      <color rgb="FF000000"/>
      <name val="Calibri"/>
      <family val="2"/>
      <scheme val="minor"/>
    </font>
    <font>
      <b/>
      <sz val="11"/>
      <color rgb="FF000000"/>
      <name val="Calibri"/>
      <family val="2"/>
      <scheme val="minor"/>
    </font>
    <font>
      <sz val="8"/>
      <color rgb="FF000000"/>
      <name val="Arial"/>
      <family val="2"/>
    </font>
    <font>
      <vertAlign val="superscript"/>
      <sz val="8"/>
      <color rgb="FF000000"/>
      <name val="Arial"/>
      <family val="2"/>
    </font>
    <font>
      <sz val="11"/>
      <color rgb="FFFF0000"/>
      <name val="Calibri"/>
      <family val="2"/>
      <scheme val="minor"/>
    </font>
    <font>
      <sz val="11"/>
      <color rgb="FF00B050"/>
      <name val="Calibri"/>
      <family val="2"/>
      <scheme val="minor"/>
    </font>
    <font>
      <i/>
      <sz val="11"/>
      <color rgb="FF000000"/>
      <name val="Calibri"/>
      <family val="2"/>
      <scheme val="minor"/>
    </font>
    <font>
      <sz val="11"/>
      <name val="Calibri"/>
      <family val="2"/>
      <scheme val="minor"/>
    </font>
    <font>
      <b/>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50">
    <xf numFmtId="0" fontId="0" fillId="0" borderId="0" xfId="0"/>
    <xf numFmtId="164" fontId="0" fillId="0" borderId="0" xfId="1" applyNumberFormat="1" applyFont="1"/>
    <xf numFmtId="0" fontId="2"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xf>
    <xf numFmtId="0" fontId="2" fillId="0" borderId="0" xfId="0" applyFont="1" applyAlignment="1">
      <alignment horizontal="left" vertical="top" wrapText="1"/>
    </xf>
    <xf numFmtId="9" fontId="0" fillId="0" borderId="0" xfId="0" applyNumberFormat="1"/>
    <xf numFmtId="165" fontId="0" fillId="0" borderId="0" xfId="2" applyNumberFormat="1" applyFont="1"/>
    <xf numFmtId="166" fontId="0" fillId="0" borderId="0" xfId="1" applyNumberFormat="1" applyFont="1"/>
    <xf numFmtId="165" fontId="0" fillId="0" borderId="0" xfId="0" applyNumberFormat="1"/>
    <xf numFmtId="0" fontId="0" fillId="0" borderId="0" xfId="0" applyAlignment="1">
      <alignment wrapText="1"/>
    </xf>
    <xf numFmtId="0" fontId="2" fillId="0" borderId="0" xfId="0" applyFont="1" applyAlignment="1">
      <alignment wrapText="1"/>
    </xf>
    <xf numFmtId="165" fontId="1" fillId="0" borderId="0" xfId="2" applyNumberFormat="1" applyFont="1"/>
    <xf numFmtId="165" fontId="0" fillId="0" borderId="0" xfId="0" applyNumberFormat="1" applyAlignment="1">
      <alignment horizontal="left" wrapText="1"/>
    </xf>
    <xf numFmtId="165" fontId="5" fillId="0" borderId="0" xfId="2" applyNumberFormat="1" applyFont="1"/>
    <xf numFmtId="0" fontId="7" fillId="0" borderId="0" xfId="0" applyFont="1" applyAlignment="1">
      <alignment wrapText="1"/>
    </xf>
    <xf numFmtId="165" fontId="7" fillId="0" borderId="0" xfId="2" applyNumberFormat="1" applyFont="1"/>
    <xf numFmtId="165" fontId="8" fillId="0" borderId="0" xfId="2" applyNumberFormat="1" applyFont="1"/>
    <xf numFmtId="0" fontId="8" fillId="0" borderId="0" xfId="0" applyFont="1" applyAlignment="1">
      <alignment wrapText="1"/>
    </xf>
    <xf numFmtId="165" fontId="8" fillId="0" borderId="0" xfId="0" applyNumberFormat="1" applyFont="1"/>
    <xf numFmtId="43" fontId="6" fillId="0" borderId="0" xfId="1" applyFont="1"/>
    <xf numFmtId="0" fontId="0" fillId="0" borderId="0" xfId="0" applyAlignment="1">
      <alignment horizontal="left" vertical="top" wrapText="1"/>
    </xf>
    <xf numFmtId="0" fontId="0" fillId="0" borderId="0" xfId="0" applyAlignment="1">
      <alignment horizontal="left" vertical="top"/>
    </xf>
    <xf numFmtId="0" fontId="0" fillId="6" borderId="0" xfId="0" applyFill="1" applyAlignment="1">
      <alignment horizontal="left"/>
    </xf>
    <xf numFmtId="0" fontId="2" fillId="2" borderId="0" xfId="0" applyFont="1" applyFill="1" applyAlignment="1">
      <alignment horizontal="left"/>
    </xf>
    <xf numFmtId="0" fontId="2" fillId="3" borderId="0" xfId="0" applyFont="1" applyFill="1" applyAlignment="1">
      <alignment horizontal="left"/>
    </xf>
    <xf numFmtId="0" fontId="2" fillId="3" borderId="0" xfId="0" applyFont="1" applyFill="1" applyAlignment="1">
      <alignment horizontal="left" wrapText="1"/>
    </xf>
    <xf numFmtId="0" fontId="2" fillId="5" borderId="0" xfId="0" applyFont="1" applyFill="1" applyAlignment="1">
      <alignment horizontal="left"/>
    </xf>
    <xf numFmtId="0" fontId="9" fillId="7" borderId="0" xfId="0" applyFont="1" applyFill="1" applyAlignment="1">
      <alignment horizontal="left" wrapText="1"/>
    </xf>
    <xf numFmtId="0" fontId="2" fillId="7" borderId="0" xfId="0" applyFont="1" applyFill="1" applyAlignment="1">
      <alignment horizontal="left" wrapText="1"/>
    </xf>
    <xf numFmtId="0" fontId="2" fillId="7" borderId="0" xfId="0" applyFont="1" applyFill="1" applyAlignment="1">
      <alignment horizontal="left"/>
    </xf>
    <xf numFmtId="0" fontId="9" fillId="7" borderId="0" xfId="0" applyFont="1" applyFill="1" applyAlignment="1">
      <alignment horizontal="left"/>
    </xf>
    <xf numFmtId="0" fontId="2" fillId="2" borderId="0" xfId="0" applyFont="1" applyFill="1" applyAlignment="1">
      <alignment horizontal="left" wrapText="1"/>
    </xf>
    <xf numFmtId="0" fontId="2" fillId="4" borderId="0" xfId="0" applyFont="1" applyFill="1" applyAlignment="1">
      <alignment horizontal="left"/>
    </xf>
    <xf numFmtId="0" fontId="2" fillId="5" borderId="0" xfId="0" applyFont="1" applyFill="1" applyAlignment="1">
      <alignment horizontal="left" wrapText="1"/>
    </xf>
    <xf numFmtId="0" fontId="10" fillId="0" borderId="0" xfId="4"/>
    <xf numFmtId="9" fontId="0" fillId="0" borderId="0" xfId="3" applyFont="1"/>
    <xf numFmtId="165" fontId="6" fillId="0" borderId="0" xfId="0" applyNumberFormat="1" applyFont="1"/>
    <xf numFmtId="0" fontId="2" fillId="6" borderId="0" xfId="0" applyFont="1" applyFill="1" applyAlignment="1">
      <alignment wrapText="1"/>
    </xf>
    <xf numFmtId="0" fontId="2" fillId="6" borderId="0" xfId="0" applyFont="1" applyFill="1"/>
    <xf numFmtId="0" fontId="2" fillId="6" borderId="0" xfId="0" applyFont="1" applyFill="1" applyAlignment="1">
      <alignment horizontal="center" wrapText="1"/>
    </xf>
    <xf numFmtId="165" fontId="2" fillId="0" borderId="0" xfId="2" applyNumberFormat="1" applyFont="1"/>
    <xf numFmtId="0" fontId="0" fillId="0" borderId="0" xfId="0" applyFont="1" applyAlignment="1">
      <alignment wrapText="1"/>
    </xf>
    <xf numFmtId="9" fontId="0" fillId="0" borderId="0" xfId="0" applyNumberFormat="1" applyFont="1"/>
    <xf numFmtId="9" fontId="1" fillId="0" borderId="0" xfId="3" applyFont="1"/>
    <xf numFmtId="166" fontId="1" fillId="0" borderId="0" xfId="1" applyNumberFormat="1" applyFont="1"/>
    <xf numFmtId="165" fontId="2" fillId="0" borderId="0" xfId="0" applyNumberFormat="1" applyFont="1"/>
    <xf numFmtId="0" fontId="0" fillId="6" borderId="0" xfId="0" applyFill="1" applyAlignment="1">
      <alignment horizontal="left" wrapText="1"/>
    </xf>
  </cellXfs>
  <cellStyles count="5">
    <cellStyle name="Komma" xfId="1" builtinId="3"/>
    <cellStyle name="Link" xfId="4" builtinId="8"/>
    <cellStyle name="Prozent" xfId="3" builtinId="5"/>
    <cellStyle name="Standard" xfId="0" builtinId="0"/>
    <cellStyle name="Währung" xfId="2" builtinId="4"/>
  </cellStyles>
  <dxfs count="4">
    <dxf>
      <font>
        <color rgb="FF00B050"/>
      </font>
    </dxf>
    <dxf>
      <font>
        <color rgb="FF00B050"/>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139700</xdr:rowOff>
    </xdr:from>
    <xdr:to>
      <xdr:col>9</xdr:col>
      <xdr:colOff>431800</xdr:colOff>
      <xdr:row>54</xdr:row>
      <xdr:rowOff>104945</xdr:rowOff>
    </xdr:to>
    <xdr:pic>
      <xdr:nvPicPr>
        <xdr:cNvPr id="2" name="Grafik 1">
          <a:extLst>
            <a:ext uri="{FF2B5EF4-FFF2-40B4-BE49-F238E27FC236}">
              <a16:creationId xmlns:a16="http://schemas.microsoft.com/office/drawing/2014/main" id="{98F38CC9-B274-EEFB-2E8C-AA161AF31BBC}"/>
            </a:ext>
          </a:extLst>
        </xdr:cNvPr>
        <xdr:cNvPicPr>
          <a:picLocks noChangeAspect="1"/>
        </xdr:cNvPicPr>
      </xdr:nvPicPr>
      <xdr:blipFill>
        <a:blip xmlns:r="http://schemas.openxmlformats.org/officeDocument/2006/relationships" r:embed="rId1"/>
        <a:stretch>
          <a:fillRect/>
        </a:stretch>
      </xdr:blipFill>
      <xdr:spPr>
        <a:xfrm>
          <a:off x="76200" y="749300"/>
          <a:ext cx="7899400" cy="10328445"/>
        </a:xfrm>
        <a:prstGeom prst="rect">
          <a:avLst/>
        </a:prstGeom>
      </xdr:spPr>
    </xdr:pic>
    <xdr:clientData/>
  </xdr:twoCellAnchor>
  <xdr:twoCellAnchor editAs="oneCell">
    <xdr:from>
      <xdr:col>9</xdr:col>
      <xdr:colOff>609600</xdr:colOff>
      <xdr:row>3</xdr:row>
      <xdr:rowOff>101600</xdr:rowOff>
    </xdr:from>
    <xdr:to>
      <xdr:col>19</xdr:col>
      <xdr:colOff>0</xdr:colOff>
      <xdr:row>40</xdr:row>
      <xdr:rowOff>129219</xdr:rowOff>
    </xdr:to>
    <xdr:pic>
      <xdr:nvPicPr>
        <xdr:cNvPr id="3" name="Grafik 2">
          <a:extLst>
            <a:ext uri="{FF2B5EF4-FFF2-40B4-BE49-F238E27FC236}">
              <a16:creationId xmlns:a16="http://schemas.microsoft.com/office/drawing/2014/main" id="{2916AF8E-4807-BEE7-C4B7-2185783E945C}"/>
            </a:ext>
          </a:extLst>
        </xdr:cNvPr>
        <xdr:cNvPicPr>
          <a:picLocks noChangeAspect="1"/>
        </xdr:cNvPicPr>
      </xdr:nvPicPr>
      <xdr:blipFill>
        <a:blip xmlns:r="http://schemas.openxmlformats.org/officeDocument/2006/relationships" r:embed="rId2"/>
        <a:stretch>
          <a:fillRect/>
        </a:stretch>
      </xdr:blipFill>
      <xdr:spPr>
        <a:xfrm>
          <a:off x="8153400" y="711200"/>
          <a:ext cx="7772400" cy="75460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luminafoundation.org/resources/its-not-just-the-mone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8" zoomScale="87" workbookViewId="0">
      <selection activeCell="B38" sqref="B38"/>
    </sheetView>
  </sheetViews>
  <sheetFormatPr baseColWidth="10" defaultRowHeight="15" x14ac:dyDescent="0.2"/>
  <cols>
    <col min="1" max="1" width="17.6640625" bestFit="1" customWidth="1"/>
    <col min="2" max="2" width="39.33203125" customWidth="1"/>
    <col min="3" max="3" width="19.5" customWidth="1"/>
    <col min="4" max="4" width="20.83203125" style="1" customWidth="1"/>
    <col min="5" max="5" width="16.83203125" customWidth="1"/>
    <col min="6" max="6" width="17.83203125" customWidth="1"/>
    <col min="7" max="7" width="7.6640625" customWidth="1"/>
    <col min="8" max="8" width="15" customWidth="1"/>
    <col min="9" max="9" width="24.6640625" customWidth="1"/>
    <col min="10" max="10" width="137.6640625" style="4" bestFit="1" customWidth="1"/>
  </cols>
  <sheetData>
    <row r="1" spans="1:10" x14ac:dyDescent="0.2">
      <c r="A1" s="2" t="s">
        <v>155</v>
      </c>
      <c r="B1" s="2" t="s">
        <v>0</v>
      </c>
      <c r="C1" s="2" t="s">
        <v>150</v>
      </c>
      <c r="D1" s="2" t="s">
        <v>1</v>
      </c>
      <c r="E1" s="2" t="s">
        <v>2</v>
      </c>
      <c r="F1" s="2" t="s">
        <v>3</v>
      </c>
      <c r="G1" s="2" t="s">
        <v>4</v>
      </c>
      <c r="H1" s="2" t="s">
        <v>5</v>
      </c>
      <c r="I1" s="2" t="s">
        <v>6</v>
      </c>
      <c r="J1" s="5" t="s">
        <v>163</v>
      </c>
    </row>
    <row r="2" spans="1:10" x14ac:dyDescent="0.2">
      <c r="A2" t="s">
        <v>156</v>
      </c>
      <c r="B2" t="s">
        <v>7</v>
      </c>
      <c r="C2" t="s">
        <v>151</v>
      </c>
      <c r="D2" s="1" t="s">
        <v>8</v>
      </c>
      <c r="E2" t="s">
        <v>9</v>
      </c>
      <c r="F2" t="s">
        <v>10</v>
      </c>
      <c r="G2" t="s">
        <v>9</v>
      </c>
      <c r="H2" t="s">
        <v>11</v>
      </c>
      <c r="I2" t="s">
        <v>9</v>
      </c>
      <c r="J2" s="4" t="s">
        <v>164</v>
      </c>
    </row>
    <row r="3" spans="1:10" ht="224" x14ac:dyDescent="0.2">
      <c r="A3" t="s">
        <v>153</v>
      </c>
      <c r="B3" t="s">
        <v>12</v>
      </c>
      <c r="C3" t="s">
        <v>151</v>
      </c>
      <c r="D3" s="1" t="s">
        <v>13</v>
      </c>
      <c r="E3" t="s">
        <v>14</v>
      </c>
      <c r="F3" t="s">
        <v>15</v>
      </c>
      <c r="G3" t="s">
        <v>9</v>
      </c>
      <c r="H3" t="s">
        <v>16</v>
      </c>
      <c r="I3" t="s">
        <v>9</v>
      </c>
      <c r="J3" s="3" t="s">
        <v>222</v>
      </c>
    </row>
    <row r="4" spans="1:10" ht="96" x14ac:dyDescent="0.2">
      <c r="A4" t="s">
        <v>153</v>
      </c>
      <c r="B4" t="s">
        <v>17</v>
      </c>
      <c r="C4" t="s">
        <v>151</v>
      </c>
      <c r="D4" s="1" t="s">
        <v>18</v>
      </c>
      <c r="E4" t="s">
        <v>9</v>
      </c>
      <c r="F4" t="s">
        <v>19</v>
      </c>
      <c r="G4" t="s">
        <v>20</v>
      </c>
      <c r="H4" t="s">
        <v>21</v>
      </c>
      <c r="I4" t="s">
        <v>9</v>
      </c>
      <c r="J4" s="3" t="s">
        <v>173</v>
      </c>
    </row>
    <row r="5" spans="1:10" ht="128" x14ac:dyDescent="0.2">
      <c r="A5" t="s">
        <v>153</v>
      </c>
      <c r="B5" t="s">
        <v>22</v>
      </c>
      <c r="C5" t="s">
        <v>151</v>
      </c>
      <c r="D5" s="1" t="s">
        <v>23</v>
      </c>
      <c r="E5" t="s">
        <v>24</v>
      </c>
      <c r="F5" t="s">
        <v>25</v>
      </c>
      <c r="G5" t="s">
        <v>9</v>
      </c>
      <c r="H5" t="s">
        <v>26</v>
      </c>
      <c r="I5" t="s">
        <v>27</v>
      </c>
      <c r="J5" s="3" t="s">
        <v>166</v>
      </c>
    </row>
    <row r="6" spans="1:10" x14ac:dyDescent="0.2">
      <c r="A6" t="s">
        <v>153</v>
      </c>
      <c r="B6" t="s">
        <v>28</v>
      </c>
      <c r="C6" t="s">
        <v>151</v>
      </c>
      <c r="D6" s="1" t="s">
        <v>29</v>
      </c>
      <c r="E6" t="s">
        <v>9</v>
      </c>
      <c r="F6" t="s">
        <v>30</v>
      </c>
      <c r="G6" t="s">
        <v>20</v>
      </c>
      <c r="H6" t="s">
        <v>9</v>
      </c>
      <c r="I6" t="s">
        <v>9</v>
      </c>
      <c r="J6" s="4" t="s">
        <v>171</v>
      </c>
    </row>
    <row r="7" spans="1:10" ht="249" customHeight="1" x14ac:dyDescent="0.2">
      <c r="A7" t="s">
        <v>153</v>
      </c>
      <c r="B7" t="s">
        <v>31</v>
      </c>
      <c r="C7" t="s">
        <v>151</v>
      </c>
      <c r="D7" s="1" t="s">
        <v>32</v>
      </c>
      <c r="E7" t="s">
        <v>9</v>
      </c>
      <c r="F7" t="s">
        <v>33</v>
      </c>
      <c r="G7" t="s">
        <v>9</v>
      </c>
      <c r="H7" t="s">
        <v>26</v>
      </c>
      <c r="I7" t="s">
        <v>9</v>
      </c>
      <c r="J7" s="3" t="s">
        <v>167</v>
      </c>
    </row>
    <row r="8" spans="1:10" ht="160" x14ac:dyDescent="0.2">
      <c r="A8" t="s">
        <v>156</v>
      </c>
      <c r="B8" t="s">
        <v>34</v>
      </c>
      <c r="C8" t="s">
        <v>151</v>
      </c>
      <c r="D8" s="1" t="s">
        <v>35</v>
      </c>
      <c r="E8" t="s">
        <v>9</v>
      </c>
      <c r="F8" t="s">
        <v>36</v>
      </c>
      <c r="G8" t="s">
        <v>9</v>
      </c>
      <c r="H8" t="s">
        <v>37</v>
      </c>
      <c r="I8" t="s">
        <v>9</v>
      </c>
      <c r="J8" s="3" t="s">
        <v>165</v>
      </c>
    </row>
    <row r="9" spans="1:10" x14ac:dyDescent="0.2">
      <c r="A9" t="s">
        <v>154</v>
      </c>
      <c r="B9" t="s">
        <v>38</v>
      </c>
      <c r="C9" t="s">
        <v>151</v>
      </c>
      <c r="D9" s="1" t="s">
        <v>39</v>
      </c>
      <c r="E9" t="s">
        <v>40</v>
      </c>
      <c r="F9" t="s">
        <v>41</v>
      </c>
      <c r="G9" t="s">
        <v>9</v>
      </c>
      <c r="H9" t="s">
        <v>42</v>
      </c>
      <c r="I9" t="s">
        <v>9</v>
      </c>
      <c r="J9" s="23" t="s">
        <v>168</v>
      </c>
    </row>
    <row r="10" spans="1:10" x14ac:dyDescent="0.2">
      <c r="A10" t="s">
        <v>154</v>
      </c>
      <c r="B10" t="s">
        <v>43</v>
      </c>
      <c r="C10" t="s">
        <v>151</v>
      </c>
      <c r="D10" s="1" t="s">
        <v>44</v>
      </c>
      <c r="E10" t="s">
        <v>45</v>
      </c>
      <c r="F10" t="s">
        <v>46</v>
      </c>
      <c r="G10" t="s">
        <v>9</v>
      </c>
      <c r="H10" t="s">
        <v>47</v>
      </c>
      <c r="I10" t="s">
        <v>48</v>
      </c>
      <c r="J10" s="23"/>
    </row>
    <row r="11" spans="1:10" x14ac:dyDescent="0.2">
      <c r="A11" t="s">
        <v>154</v>
      </c>
      <c r="B11" t="s">
        <v>49</v>
      </c>
      <c r="C11" t="s">
        <v>151</v>
      </c>
      <c r="D11" s="1" t="s">
        <v>50</v>
      </c>
      <c r="E11" t="s">
        <v>11</v>
      </c>
      <c r="F11" t="s">
        <v>51</v>
      </c>
      <c r="G11" t="s">
        <v>9</v>
      </c>
      <c r="H11" t="s">
        <v>52</v>
      </c>
      <c r="I11" t="s">
        <v>24</v>
      </c>
      <c r="J11" s="23" t="s">
        <v>169</v>
      </c>
    </row>
    <row r="12" spans="1:10" x14ac:dyDescent="0.2">
      <c r="A12" t="s">
        <v>154</v>
      </c>
      <c r="B12" t="s">
        <v>53</v>
      </c>
      <c r="C12" t="s">
        <v>151</v>
      </c>
      <c r="D12" s="1" t="s">
        <v>54</v>
      </c>
      <c r="E12" t="s">
        <v>14</v>
      </c>
      <c r="F12" t="s">
        <v>55</v>
      </c>
      <c r="G12" t="s">
        <v>9</v>
      </c>
      <c r="H12" t="s">
        <v>56</v>
      </c>
      <c r="I12" t="s">
        <v>24</v>
      </c>
      <c r="J12" s="24"/>
    </row>
    <row r="13" spans="1:10" x14ac:dyDescent="0.2">
      <c r="A13" t="s">
        <v>156</v>
      </c>
      <c r="B13" t="s">
        <v>57</v>
      </c>
      <c r="C13" t="s">
        <v>151</v>
      </c>
      <c r="D13" s="1" t="s">
        <v>58</v>
      </c>
      <c r="E13" t="s">
        <v>9</v>
      </c>
      <c r="F13" t="s">
        <v>59</v>
      </c>
      <c r="G13" t="s">
        <v>20</v>
      </c>
      <c r="H13" t="s">
        <v>9</v>
      </c>
      <c r="I13" t="s">
        <v>9</v>
      </c>
      <c r="J13" s="4" t="s">
        <v>172</v>
      </c>
    </row>
    <row r="14" spans="1:10" x14ac:dyDescent="0.2">
      <c r="A14" t="s">
        <v>154</v>
      </c>
      <c r="B14" t="s">
        <v>60</v>
      </c>
      <c r="C14" t="s">
        <v>151</v>
      </c>
      <c r="D14" s="1" t="s">
        <v>61</v>
      </c>
      <c r="E14" t="s">
        <v>20</v>
      </c>
      <c r="F14" t="s">
        <v>62</v>
      </c>
      <c r="G14" t="s">
        <v>20</v>
      </c>
      <c r="H14" t="s">
        <v>9</v>
      </c>
      <c r="I14" t="s">
        <v>20</v>
      </c>
      <c r="J14" s="4" t="s">
        <v>172</v>
      </c>
    </row>
    <row r="15" spans="1:10" x14ac:dyDescent="0.2">
      <c r="A15" t="s">
        <v>154</v>
      </c>
      <c r="B15" t="s">
        <v>63</v>
      </c>
      <c r="C15" t="s">
        <v>151</v>
      </c>
      <c r="D15" s="1" t="s">
        <v>64</v>
      </c>
      <c r="E15" t="s">
        <v>20</v>
      </c>
      <c r="F15" t="s">
        <v>65</v>
      </c>
      <c r="G15" t="s">
        <v>20</v>
      </c>
      <c r="H15" t="s">
        <v>9</v>
      </c>
      <c r="I15" t="s">
        <v>20</v>
      </c>
      <c r="J15" s="4" t="s">
        <v>172</v>
      </c>
    </row>
    <row r="16" spans="1:10" x14ac:dyDescent="0.2">
      <c r="A16" t="s">
        <v>154</v>
      </c>
      <c r="B16" t="s">
        <v>66</v>
      </c>
      <c r="C16" t="s">
        <v>151</v>
      </c>
      <c r="D16" s="1" t="s">
        <v>67</v>
      </c>
      <c r="E16" t="s">
        <v>9</v>
      </c>
      <c r="F16" t="s">
        <v>68</v>
      </c>
      <c r="G16" t="s">
        <v>20</v>
      </c>
      <c r="H16" t="s">
        <v>9</v>
      </c>
      <c r="I16" t="s">
        <v>9</v>
      </c>
      <c r="J16" s="4" t="s">
        <v>172</v>
      </c>
    </row>
    <row r="17" spans="1:10" x14ac:dyDescent="0.2">
      <c r="A17" t="s">
        <v>156</v>
      </c>
      <c r="B17" t="s">
        <v>69</v>
      </c>
      <c r="C17" t="s">
        <v>151</v>
      </c>
      <c r="D17" s="1" t="s">
        <v>70</v>
      </c>
      <c r="E17" t="s">
        <v>20</v>
      </c>
      <c r="F17" t="s">
        <v>71</v>
      </c>
      <c r="G17" t="s">
        <v>20</v>
      </c>
      <c r="H17" t="s">
        <v>9</v>
      </c>
      <c r="I17" t="s">
        <v>20</v>
      </c>
      <c r="J17" s="4" t="s">
        <v>170</v>
      </c>
    </row>
    <row r="18" spans="1:10" x14ac:dyDescent="0.2">
      <c r="A18" t="s">
        <v>154</v>
      </c>
      <c r="B18" t="s">
        <v>72</v>
      </c>
      <c r="C18" t="s">
        <v>151</v>
      </c>
      <c r="D18" s="1" t="s">
        <v>73</v>
      </c>
      <c r="E18" t="s">
        <v>20</v>
      </c>
      <c r="F18" t="s">
        <v>74</v>
      </c>
      <c r="G18" t="s">
        <v>20</v>
      </c>
      <c r="H18" t="s">
        <v>9</v>
      </c>
      <c r="I18" t="s">
        <v>20</v>
      </c>
      <c r="J18" s="4" t="s">
        <v>172</v>
      </c>
    </row>
    <row r="19" spans="1:10" x14ac:dyDescent="0.2">
      <c r="A19" t="s">
        <v>156</v>
      </c>
      <c r="B19" t="s">
        <v>75</v>
      </c>
      <c r="C19" t="s">
        <v>151</v>
      </c>
      <c r="D19" s="1" t="s">
        <v>76</v>
      </c>
      <c r="E19" t="s">
        <v>77</v>
      </c>
      <c r="F19" t="s">
        <v>78</v>
      </c>
      <c r="G19" t="s">
        <v>26</v>
      </c>
      <c r="H19" t="s">
        <v>79</v>
      </c>
      <c r="I19" t="s">
        <v>16</v>
      </c>
      <c r="J19" s="4" t="s">
        <v>174</v>
      </c>
    </row>
    <row r="20" spans="1:10" x14ac:dyDescent="0.2">
      <c r="A20" t="s">
        <v>156</v>
      </c>
      <c r="B20" t="s">
        <v>80</v>
      </c>
      <c r="C20" t="s">
        <v>151</v>
      </c>
      <c r="D20" s="1" t="s">
        <v>81</v>
      </c>
      <c r="E20" t="s">
        <v>20</v>
      </c>
      <c r="F20" t="s">
        <v>82</v>
      </c>
      <c r="G20" t="s">
        <v>20</v>
      </c>
      <c r="H20" t="s">
        <v>9</v>
      </c>
      <c r="I20" t="s">
        <v>20</v>
      </c>
      <c r="J20" s="4" t="s">
        <v>172</v>
      </c>
    </row>
    <row r="21" spans="1:10" x14ac:dyDescent="0.2">
      <c r="A21" t="s">
        <v>159</v>
      </c>
      <c r="B21" t="s">
        <v>83</v>
      </c>
      <c r="C21" t="s">
        <v>157</v>
      </c>
      <c r="D21" s="1" t="s">
        <v>84</v>
      </c>
      <c r="E21" t="s">
        <v>20</v>
      </c>
      <c r="F21" t="s">
        <v>85</v>
      </c>
      <c r="G21" t="s">
        <v>20</v>
      </c>
      <c r="H21" t="s">
        <v>77</v>
      </c>
      <c r="I21" t="s">
        <v>20</v>
      </c>
      <c r="J21" s="4" t="s">
        <v>178</v>
      </c>
    </row>
    <row r="22" spans="1:10" x14ac:dyDescent="0.2">
      <c r="A22" t="s">
        <v>159</v>
      </c>
      <c r="B22" t="s">
        <v>86</v>
      </c>
      <c r="C22" t="s">
        <v>158</v>
      </c>
      <c r="D22" s="1" t="s">
        <v>87</v>
      </c>
      <c r="E22" t="s">
        <v>11</v>
      </c>
      <c r="F22" t="s">
        <v>88</v>
      </c>
      <c r="G22" t="s">
        <v>20</v>
      </c>
      <c r="H22" t="s">
        <v>89</v>
      </c>
      <c r="I22" t="s">
        <v>11</v>
      </c>
      <c r="J22" s="4" t="s">
        <v>179</v>
      </c>
    </row>
    <row r="23" spans="1:10" x14ac:dyDescent="0.2">
      <c r="A23" t="s">
        <v>159</v>
      </c>
      <c r="B23" t="s">
        <v>90</v>
      </c>
      <c r="C23" t="s">
        <v>157</v>
      </c>
      <c r="D23" s="1" t="s">
        <v>91</v>
      </c>
      <c r="E23" t="s">
        <v>14</v>
      </c>
      <c r="F23" t="s">
        <v>92</v>
      </c>
      <c r="G23" t="s">
        <v>20</v>
      </c>
      <c r="H23" t="s">
        <v>93</v>
      </c>
      <c r="I23" t="s">
        <v>14</v>
      </c>
      <c r="J23" s="4" t="s">
        <v>180</v>
      </c>
    </row>
    <row r="24" spans="1:10" x14ac:dyDescent="0.2">
      <c r="A24" t="s">
        <v>159</v>
      </c>
      <c r="B24" t="s">
        <v>94</v>
      </c>
      <c r="C24" t="s">
        <v>157</v>
      </c>
      <c r="D24" s="1" t="s">
        <v>95</v>
      </c>
      <c r="E24" t="s">
        <v>96</v>
      </c>
      <c r="F24" t="s">
        <v>97</v>
      </c>
      <c r="G24" t="s">
        <v>20</v>
      </c>
      <c r="H24" t="s">
        <v>89</v>
      </c>
      <c r="I24" t="s">
        <v>11</v>
      </c>
      <c r="J24" s="4" t="s">
        <v>181</v>
      </c>
    </row>
    <row r="25" spans="1:10" x14ac:dyDescent="0.2">
      <c r="A25" t="s">
        <v>159</v>
      </c>
      <c r="B25" t="s">
        <v>98</v>
      </c>
      <c r="C25" t="s">
        <v>157</v>
      </c>
      <c r="D25" s="1" t="s">
        <v>99</v>
      </c>
      <c r="E25" t="s">
        <v>100</v>
      </c>
      <c r="F25" t="s">
        <v>101</v>
      </c>
      <c r="G25" t="s">
        <v>20</v>
      </c>
      <c r="H25" t="s">
        <v>102</v>
      </c>
      <c r="I25" t="s">
        <v>20</v>
      </c>
      <c r="J25" s="4" t="s">
        <v>182</v>
      </c>
    </row>
    <row r="26" spans="1:10" x14ac:dyDescent="0.2">
      <c r="A26" t="s">
        <v>159</v>
      </c>
      <c r="B26" t="s">
        <v>103</v>
      </c>
      <c r="C26" t="s">
        <v>157</v>
      </c>
      <c r="D26" s="1" t="s">
        <v>104</v>
      </c>
      <c r="E26" t="s">
        <v>20</v>
      </c>
      <c r="F26" t="s">
        <v>105</v>
      </c>
      <c r="G26" t="s">
        <v>20</v>
      </c>
      <c r="H26" t="s">
        <v>27</v>
      </c>
      <c r="I26" t="s">
        <v>20</v>
      </c>
      <c r="J26" s="4" t="s">
        <v>183</v>
      </c>
    </row>
    <row r="27" spans="1:10" x14ac:dyDescent="0.2">
      <c r="A27" t="s">
        <v>159</v>
      </c>
      <c r="B27" t="s">
        <v>106</v>
      </c>
      <c r="C27" t="s">
        <v>160</v>
      </c>
      <c r="D27" s="1" t="s">
        <v>107</v>
      </c>
      <c r="E27" t="s">
        <v>20</v>
      </c>
      <c r="F27" t="s">
        <v>108</v>
      </c>
      <c r="G27" t="s">
        <v>20</v>
      </c>
      <c r="H27" t="s">
        <v>109</v>
      </c>
      <c r="I27" t="s">
        <v>20</v>
      </c>
      <c r="J27" s="4" t="s">
        <v>184</v>
      </c>
    </row>
    <row r="28" spans="1:10" x14ac:dyDescent="0.2">
      <c r="A28" t="s">
        <v>159</v>
      </c>
      <c r="B28" t="s">
        <v>110</v>
      </c>
      <c r="C28" t="s">
        <v>161</v>
      </c>
      <c r="D28" s="1" t="s">
        <v>111</v>
      </c>
      <c r="E28" t="s">
        <v>11</v>
      </c>
      <c r="F28" t="s">
        <v>112</v>
      </c>
      <c r="G28" t="s">
        <v>20</v>
      </c>
      <c r="H28" t="s">
        <v>113</v>
      </c>
      <c r="I28" t="s">
        <v>11</v>
      </c>
      <c r="J28" s="4" t="s">
        <v>185</v>
      </c>
    </row>
    <row r="29" spans="1:10" x14ac:dyDescent="0.2">
      <c r="A29" t="s">
        <v>159</v>
      </c>
      <c r="B29" t="s">
        <v>114</v>
      </c>
      <c r="C29" t="s">
        <v>160</v>
      </c>
      <c r="D29" s="1" t="s">
        <v>115</v>
      </c>
      <c r="E29" t="s">
        <v>14</v>
      </c>
      <c r="F29" t="s">
        <v>116</v>
      </c>
      <c r="G29" t="s">
        <v>20</v>
      </c>
      <c r="H29" t="s">
        <v>117</v>
      </c>
      <c r="I29" t="s">
        <v>14</v>
      </c>
      <c r="J29" s="4" t="s">
        <v>186</v>
      </c>
    </row>
    <row r="30" spans="1:10" x14ac:dyDescent="0.2">
      <c r="A30" t="s">
        <v>159</v>
      </c>
      <c r="B30" t="s">
        <v>118</v>
      </c>
      <c r="C30" t="s">
        <v>160</v>
      </c>
      <c r="D30" s="1" t="s">
        <v>119</v>
      </c>
      <c r="E30" t="s">
        <v>96</v>
      </c>
      <c r="F30" t="s">
        <v>120</v>
      </c>
      <c r="G30" t="s">
        <v>20</v>
      </c>
      <c r="H30" t="s">
        <v>77</v>
      </c>
      <c r="I30" t="s">
        <v>11</v>
      </c>
      <c r="J30" s="4" t="s">
        <v>187</v>
      </c>
    </row>
    <row r="31" spans="1:10" x14ac:dyDescent="0.2">
      <c r="A31" t="s">
        <v>159</v>
      </c>
      <c r="B31" t="s">
        <v>121</v>
      </c>
      <c r="C31" t="s">
        <v>160</v>
      </c>
      <c r="D31" s="1" t="s">
        <v>122</v>
      </c>
      <c r="E31" t="s">
        <v>123</v>
      </c>
      <c r="F31" t="s">
        <v>124</v>
      </c>
      <c r="G31" t="s">
        <v>20</v>
      </c>
      <c r="H31" t="s">
        <v>125</v>
      </c>
      <c r="I31" t="s">
        <v>20</v>
      </c>
      <c r="J31" s="4" t="s">
        <v>188</v>
      </c>
    </row>
    <row r="32" spans="1:10" x14ac:dyDescent="0.2">
      <c r="A32" t="s">
        <v>159</v>
      </c>
      <c r="B32" t="s">
        <v>126</v>
      </c>
      <c r="C32" t="s">
        <v>160</v>
      </c>
      <c r="D32" s="1" t="s">
        <v>127</v>
      </c>
      <c r="E32" t="s">
        <v>20</v>
      </c>
      <c r="F32" t="s">
        <v>128</v>
      </c>
      <c r="G32" t="s">
        <v>20</v>
      </c>
      <c r="H32" t="s">
        <v>27</v>
      </c>
      <c r="I32" t="s">
        <v>20</v>
      </c>
      <c r="J32" s="4" t="s">
        <v>189</v>
      </c>
    </row>
    <row r="33" spans="1:10" x14ac:dyDescent="0.2">
      <c r="A33" t="s">
        <v>151</v>
      </c>
      <c r="B33" t="s">
        <v>129</v>
      </c>
      <c r="C33" t="s">
        <v>152</v>
      </c>
      <c r="D33" s="1" t="s">
        <v>130</v>
      </c>
      <c r="E33" t="s">
        <v>131</v>
      </c>
      <c r="F33" t="s">
        <v>132</v>
      </c>
      <c r="G33" t="s">
        <v>133</v>
      </c>
      <c r="H33" t="s">
        <v>134</v>
      </c>
      <c r="I33" t="s">
        <v>133</v>
      </c>
      <c r="J33" s="4" t="s">
        <v>175</v>
      </c>
    </row>
    <row r="34" spans="1:10" x14ac:dyDescent="0.2">
      <c r="A34" t="s">
        <v>151</v>
      </c>
      <c r="B34" t="s">
        <v>135</v>
      </c>
      <c r="C34" t="s">
        <v>152</v>
      </c>
      <c r="D34" s="1" t="s">
        <v>136</v>
      </c>
      <c r="E34" t="s">
        <v>137</v>
      </c>
      <c r="F34" t="s">
        <v>138</v>
      </c>
      <c r="G34" t="s">
        <v>139</v>
      </c>
      <c r="H34" t="s">
        <v>140</v>
      </c>
      <c r="I34" t="s">
        <v>137</v>
      </c>
      <c r="J34" s="4" t="s">
        <v>176</v>
      </c>
    </row>
    <row r="35" spans="1:10" x14ac:dyDescent="0.2">
      <c r="A35" t="s">
        <v>151</v>
      </c>
      <c r="B35" t="s">
        <v>141</v>
      </c>
      <c r="C35" t="s">
        <v>152</v>
      </c>
      <c r="D35" s="1" t="s">
        <v>142</v>
      </c>
      <c r="E35" t="s">
        <v>143</v>
      </c>
      <c r="F35" t="s">
        <v>144</v>
      </c>
      <c r="G35" t="s">
        <v>145</v>
      </c>
      <c r="H35" t="s">
        <v>146</v>
      </c>
      <c r="I35" t="s">
        <v>143</v>
      </c>
      <c r="J35" s="4" t="s">
        <v>177</v>
      </c>
    </row>
    <row r="36" spans="1:10" x14ac:dyDescent="0.2">
      <c r="A36" t="s">
        <v>147</v>
      </c>
      <c r="B36" t="s">
        <v>147</v>
      </c>
      <c r="C36" t="s">
        <v>162</v>
      </c>
      <c r="G36" t="s">
        <v>148</v>
      </c>
      <c r="H36" t="s">
        <v>149</v>
      </c>
      <c r="I36" t="s">
        <v>149</v>
      </c>
    </row>
  </sheetData>
  <mergeCells count="2">
    <mergeCell ref="J9:J10"/>
    <mergeCell ref="J11:J12"/>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56F-6B9D-4845-ADDD-086AA4836DA2}">
  <dimension ref="A1:F36"/>
  <sheetViews>
    <sheetView topLeftCell="A5" workbookViewId="0">
      <selection activeCell="A16" sqref="A16"/>
    </sheetView>
  </sheetViews>
  <sheetFormatPr baseColWidth="10" defaultRowHeight="15" x14ac:dyDescent="0.2"/>
  <cols>
    <col min="1" max="1" width="27" style="3" customWidth="1"/>
    <col min="2" max="2" width="10.1640625" style="3" customWidth="1"/>
    <col min="3" max="3" width="24.5" style="3" customWidth="1"/>
    <col min="4" max="4" width="10.5" style="3" bestFit="1" customWidth="1"/>
    <col min="5" max="5" width="14" style="3" customWidth="1"/>
    <col min="6" max="6" width="10.83203125" style="3"/>
    <col min="7" max="16384" width="10.83203125" style="4"/>
  </cols>
  <sheetData>
    <row r="1" spans="1:5" s="3" customFormat="1" ht="32" x14ac:dyDescent="0.2">
      <c r="A1" s="7" t="s">
        <v>0</v>
      </c>
      <c r="B1" s="7" t="s">
        <v>218</v>
      </c>
      <c r="C1" s="7" t="s">
        <v>271</v>
      </c>
      <c r="D1" s="7" t="s">
        <v>219</v>
      </c>
      <c r="E1" s="7" t="s">
        <v>272</v>
      </c>
    </row>
    <row r="2" spans="1:5" ht="16" x14ac:dyDescent="0.2">
      <c r="A2" s="3" t="s">
        <v>190</v>
      </c>
      <c r="B2" s="3">
        <v>1</v>
      </c>
      <c r="C2" s="3" t="s">
        <v>220</v>
      </c>
      <c r="D2" s="3">
        <v>1</v>
      </c>
      <c r="E2" s="3" t="s">
        <v>220</v>
      </c>
    </row>
    <row r="3" spans="1:5" ht="32" x14ac:dyDescent="0.2">
      <c r="A3" s="3" t="s">
        <v>191</v>
      </c>
      <c r="B3" s="3">
        <v>14</v>
      </c>
      <c r="C3" s="3" t="s">
        <v>221</v>
      </c>
      <c r="D3" s="3">
        <v>4</v>
      </c>
      <c r="E3" s="3" t="s">
        <v>223</v>
      </c>
    </row>
    <row r="4" spans="1:5" ht="48" x14ac:dyDescent="0.2">
      <c r="A4" s="3" t="s">
        <v>192</v>
      </c>
      <c r="B4" s="3">
        <v>1</v>
      </c>
      <c r="C4" s="3" t="s">
        <v>224</v>
      </c>
      <c r="D4" s="3">
        <v>1</v>
      </c>
      <c r="E4" s="3" t="s">
        <v>224</v>
      </c>
    </row>
    <row r="5" spans="1:5" ht="48" x14ac:dyDescent="0.2">
      <c r="A5" s="3" t="s">
        <v>22</v>
      </c>
      <c r="B5" s="3">
        <v>17</v>
      </c>
      <c r="C5" s="3" t="s">
        <v>225</v>
      </c>
      <c r="D5" s="3">
        <v>17</v>
      </c>
      <c r="E5" s="3" t="s">
        <v>225</v>
      </c>
    </row>
    <row r="6" spans="1:5" ht="16" x14ac:dyDescent="0.2">
      <c r="A6" s="3" t="s">
        <v>193</v>
      </c>
      <c r="B6" s="3">
        <v>0</v>
      </c>
      <c r="C6" s="3" t="s">
        <v>226</v>
      </c>
      <c r="D6" s="3">
        <v>0</v>
      </c>
      <c r="E6" s="3" t="s">
        <v>226</v>
      </c>
    </row>
    <row r="7" spans="1:5" ht="48" x14ac:dyDescent="0.2">
      <c r="A7" s="3" t="s">
        <v>194</v>
      </c>
      <c r="B7" s="3">
        <v>1</v>
      </c>
      <c r="C7" s="3" t="s">
        <v>227</v>
      </c>
      <c r="D7" s="3">
        <v>15</v>
      </c>
      <c r="E7" s="3" t="s">
        <v>228</v>
      </c>
    </row>
    <row r="8" spans="1:5" ht="16" x14ac:dyDescent="0.2">
      <c r="A8" s="3" t="s">
        <v>34</v>
      </c>
      <c r="B8" s="3">
        <v>14</v>
      </c>
      <c r="C8" s="3" t="s">
        <v>229</v>
      </c>
      <c r="D8" s="3">
        <v>1</v>
      </c>
      <c r="E8" s="3" t="s">
        <v>230</v>
      </c>
    </row>
    <row r="9" spans="1:5" ht="64" x14ac:dyDescent="0.2">
      <c r="A9" s="3" t="s">
        <v>195</v>
      </c>
      <c r="B9" s="3">
        <v>22</v>
      </c>
      <c r="C9" s="3" t="s">
        <v>231</v>
      </c>
      <c r="D9" s="3">
        <v>22</v>
      </c>
      <c r="E9" s="3" t="s">
        <v>231</v>
      </c>
    </row>
    <row r="10" spans="1:5" ht="64" x14ac:dyDescent="0.2">
      <c r="A10" s="3" t="s">
        <v>196</v>
      </c>
      <c r="B10" s="3">
        <v>27</v>
      </c>
      <c r="C10" s="3" t="s">
        <v>232</v>
      </c>
      <c r="D10" s="3">
        <v>27</v>
      </c>
      <c r="E10" s="3" t="s">
        <v>232</v>
      </c>
    </row>
    <row r="11" spans="1:5" ht="80" x14ac:dyDescent="0.2">
      <c r="A11" s="3" t="s">
        <v>197</v>
      </c>
      <c r="B11" s="3">
        <v>10</v>
      </c>
      <c r="C11" s="3" t="s">
        <v>233</v>
      </c>
      <c r="D11" s="3">
        <v>7</v>
      </c>
      <c r="E11" s="3" t="s">
        <v>234</v>
      </c>
    </row>
    <row r="12" spans="1:5" ht="80" x14ac:dyDescent="0.2">
      <c r="A12" s="3" t="s">
        <v>198</v>
      </c>
      <c r="B12" s="3">
        <v>9</v>
      </c>
      <c r="C12" s="3" t="s">
        <v>235</v>
      </c>
      <c r="D12" s="3">
        <v>7</v>
      </c>
      <c r="E12" s="3" t="s">
        <v>234</v>
      </c>
    </row>
    <row r="13" spans="1:5" ht="16" x14ac:dyDescent="0.2">
      <c r="A13" s="3" t="s">
        <v>57</v>
      </c>
      <c r="B13" s="3">
        <v>0</v>
      </c>
      <c r="C13" s="3" t="s">
        <v>237</v>
      </c>
      <c r="D13" s="3">
        <v>0</v>
      </c>
      <c r="E13" s="3" t="s">
        <v>237</v>
      </c>
    </row>
    <row r="14" spans="1:5" ht="32" x14ac:dyDescent="0.2">
      <c r="A14" s="3" t="s">
        <v>199</v>
      </c>
      <c r="B14" s="3">
        <v>0</v>
      </c>
      <c r="C14" s="3" t="s">
        <v>238</v>
      </c>
      <c r="D14" s="3">
        <v>0</v>
      </c>
      <c r="E14" s="3" t="s">
        <v>238</v>
      </c>
    </row>
    <row r="15" spans="1:5" ht="16" x14ac:dyDescent="0.2">
      <c r="A15" s="3" t="s">
        <v>63</v>
      </c>
      <c r="B15" s="3">
        <v>0</v>
      </c>
      <c r="C15" s="3" t="s">
        <v>239</v>
      </c>
      <c r="D15" s="3">
        <v>0</v>
      </c>
      <c r="E15" s="3" t="s">
        <v>239</v>
      </c>
    </row>
    <row r="16" spans="1:5" ht="32" x14ac:dyDescent="0.2">
      <c r="A16" s="3" t="s">
        <v>200</v>
      </c>
      <c r="B16" s="3">
        <v>1</v>
      </c>
      <c r="C16" s="3" t="s">
        <v>241</v>
      </c>
      <c r="D16" s="3">
        <v>1</v>
      </c>
      <c r="E16" s="3" t="s">
        <v>241</v>
      </c>
    </row>
    <row r="17" spans="1:5" ht="16" x14ac:dyDescent="0.2">
      <c r="A17" s="3" t="s">
        <v>69</v>
      </c>
      <c r="B17" s="3">
        <v>0</v>
      </c>
      <c r="C17" s="3" t="s">
        <v>240</v>
      </c>
      <c r="D17" s="3">
        <v>0</v>
      </c>
      <c r="E17" s="3" t="s">
        <v>240</v>
      </c>
    </row>
    <row r="18" spans="1:5" ht="16" x14ac:dyDescent="0.2">
      <c r="A18" s="3" t="s">
        <v>201</v>
      </c>
      <c r="B18" s="3">
        <v>0</v>
      </c>
      <c r="C18" s="3" t="s">
        <v>236</v>
      </c>
      <c r="D18" s="3">
        <v>0</v>
      </c>
    </row>
    <row r="19" spans="1:5" ht="48" x14ac:dyDescent="0.2">
      <c r="A19" s="3" t="s">
        <v>202</v>
      </c>
      <c r="B19" s="3">
        <v>34</v>
      </c>
      <c r="C19" s="3" t="s">
        <v>242</v>
      </c>
      <c r="D19" s="3">
        <v>26</v>
      </c>
      <c r="E19" s="3" t="s">
        <v>243</v>
      </c>
    </row>
    <row r="20" spans="1:5" ht="32" x14ac:dyDescent="0.2">
      <c r="A20" s="3" t="s">
        <v>80</v>
      </c>
      <c r="B20" s="3">
        <v>1</v>
      </c>
      <c r="C20" s="3" t="s">
        <v>244</v>
      </c>
      <c r="D20" s="3">
        <v>0</v>
      </c>
      <c r="E20" s="3" t="s">
        <v>245</v>
      </c>
    </row>
    <row r="21" spans="1:5" ht="32" x14ac:dyDescent="0.2">
      <c r="A21" s="3" t="s">
        <v>203</v>
      </c>
      <c r="B21" s="3">
        <v>2</v>
      </c>
      <c r="C21" s="3" t="s">
        <v>246</v>
      </c>
      <c r="D21" s="3">
        <v>3</v>
      </c>
      <c r="E21" s="3" t="s">
        <v>247</v>
      </c>
    </row>
    <row r="22" spans="1:5" ht="32" x14ac:dyDescent="0.2">
      <c r="A22" s="3" t="s">
        <v>204</v>
      </c>
      <c r="B22" s="3">
        <v>2</v>
      </c>
      <c r="C22" s="3" t="s">
        <v>248</v>
      </c>
      <c r="D22" s="3">
        <v>5</v>
      </c>
      <c r="E22" s="3" t="s">
        <v>249</v>
      </c>
    </row>
    <row r="23" spans="1:5" ht="48" x14ac:dyDescent="0.2">
      <c r="A23" s="3" t="s">
        <v>205</v>
      </c>
      <c r="B23" s="3">
        <v>2</v>
      </c>
      <c r="C23" s="3" t="s">
        <v>250</v>
      </c>
      <c r="D23" s="3">
        <v>5</v>
      </c>
      <c r="E23" s="3" t="s">
        <v>251</v>
      </c>
    </row>
    <row r="24" spans="1:5" ht="32" x14ac:dyDescent="0.2">
      <c r="A24" s="3" t="s">
        <v>206</v>
      </c>
      <c r="B24" s="3">
        <v>2</v>
      </c>
      <c r="C24" s="3" t="s">
        <v>252</v>
      </c>
      <c r="D24" s="3">
        <v>5</v>
      </c>
      <c r="E24" s="3" t="s">
        <v>253</v>
      </c>
    </row>
    <row r="25" spans="1:5" ht="32" x14ac:dyDescent="0.2">
      <c r="A25" s="3" t="s">
        <v>207</v>
      </c>
      <c r="B25" s="3">
        <v>10.5</v>
      </c>
      <c r="C25" s="3" t="s">
        <v>254</v>
      </c>
      <c r="D25" s="3">
        <v>14</v>
      </c>
      <c r="E25" s="3" t="s">
        <v>255</v>
      </c>
    </row>
    <row r="26" spans="1:5" ht="48" x14ac:dyDescent="0.2">
      <c r="A26" s="3" t="s">
        <v>208</v>
      </c>
      <c r="B26" s="3">
        <v>0</v>
      </c>
      <c r="C26" s="3" t="s">
        <v>256</v>
      </c>
      <c r="D26" s="3">
        <v>0</v>
      </c>
      <c r="E26" s="3" t="s">
        <v>256</v>
      </c>
    </row>
    <row r="27" spans="1:5" ht="32" x14ac:dyDescent="0.2">
      <c r="A27" s="3" t="s">
        <v>209</v>
      </c>
      <c r="B27" s="3">
        <v>1</v>
      </c>
      <c r="C27" s="3" t="s">
        <v>257</v>
      </c>
      <c r="D27" s="3">
        <v>1</v>
      </c>
      <c r="E27" s="3" t="s">
        <v>257</v>
      </c>
    </row>
    <row r="28" spans="1:5" ht="32" x14ac:dyDescent="0.2">
      <c r="A28" s="3" t="s">
        <v>210</v>
      </c>
      <c r="B28" s="3">
        <v>1</v>
      </c>
      <c r="C28" s="3" t="s">
        <v>258</v>
      </c>
      <c r="D28" s="3">
        <v>5</v>
      </c>
      <c r="E28" s="3" t="s">
        <v>249</v>
      </c>
    </row>
    <row r="29" spans="1:5" ht="48" x14ac:dyDescent="0.2">
      <c r="A29" s="3" t="s">
        <v>211</v>
      </c>
      <c r="B29" s="3">
        <v>1</v>
      </c>
      <c r="C29" s="3" t="s">
        <v>259</v>
      </c>
      <c r="D29" s="3">
        <v>5</v>
      </c>
      <c r="E29" s="3" t="s">
        <v>251</v>
      </c>
    </row>
    <row r="30" spans="1:5" ht="32" x14ac:dyDescent="0.2">
      <c r="A30" s="3" t="s">
        <v>212</v>
      </c>
      <c r="B30" s="3">
        <v>1</v>
      </c>
      <c r="C30" s="3" t="s">
        <v>260</v>
      </c>
      <c r="D30" s="3">
        <v>5</v>
      </c>
      <c r="E30" s="3" t="s">
        <v>253</v>
      </c>
    </row>
    <row r="31" spans="1:5" ht="32" x14ac:dyDescent="0.2">
      <c r="A31" s="3" t="s">
        <v>213</v>
      </c>
      <c r="B31" s="3">
        <v>11</v>
      </c>
      <c r="C31" s="3" t="s">
        <v>261</v>
      </c>
      <c r="D31" s="3">
        <v>15.6</v>
      </c>
      <c r="E31" s="3" t="s">
        <v>262</v>
      </c>
    </row>
    <row r="32" spans="1:5" ht="48" x14ac:dyDescent="0.2">
      <c r="A32" s="3" t="s">
        <v>214</v>
      </c>
      <c r="B32" s="3">
        <v>0</v>
      </c>
      <c r="C32" s="3" t="s">
        <v>256</v>
      </c>
      <c r="D32" s="3">
        <v>0</v>
      </c>
      <c r="E32" s="3" t="s">
        <v>256</v>
      </c>
    </row>
    <row r="33" spans="1:5" ht="80" x14ac:dyDescent="0.2">
      <c r="A33" s="3" t="s">
        <v>215</v>
      </c>
      <c r="B33" s="3">
        <v>10.8</v>
      </c>
      <c r="C33" s="3" t="s">
        <v>263</v>
      </c>
      <c r="D33" s="3">
        <v>12.4</v>
      </c>
      <c r="E33" s="3" t="s">
        <v>264</v>
      </c>
    </row>
    <row r="34" spans="1:5" ht="48" x14ac:dyDescent="0.2">
      <c r="A34" s="3" t="s">
        <v>216</v>
      </c>
      <c r="B34" s="3">
        <v>1.4</v>
      </c>
      <c r="C34" s="3" t="s">
        <v>265</v>
      </c>
      <c r="D34" s="3">
        <v>0.5</v>
      </c>
      <c r="E34" s="3" t="s">
        <v>266</v>
      </c>
    </row>
    <row r="35" spans="1:5" ht="80" x14ac:dyDescent="0.2">
      <c r="A35" s="3" t="s">
        <v>141</v>
      </c>
      <c r="B35" s="3">
        <v>1.74</v>
      </c>
      <c r="C35" s="3" t="s">
        <v>267</v>
      </c>
      <c r="D35" s="3">
        <v>1.79</v>
      </c>
      <c r="E35" s="3" t="s">
        <v>268</v>
      </c>
    </row>
    <row r="36" spans="1:5" ht="32" x14ac:dyDescent="0.2">
      <c r="A36" s="3" t="s">
        <v>147</v>
      </c>
      <c r="B36" s="3" t="s">
        <v>148</v>
      </c>
      <c r="C36" s="3" t="s">
        <v>269</v>
      </c>
      <c r="D36" s="3" t="s">
        <v>149</v>
      </c>
      <c r="E36" s="3" t="s">
        <v>270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34B9-5439-CB49-BB41-FEDF01881B38}">
  <dimension ref="A1:C74"/>
  <sheetViews>
    <sheetView tabSelected="1" topLeftCell="A39" zoomScale="125" workbookViewId="0">
      <selection activeCell="C55" sqref="C55"/>
    </sheetView>
  </sheetViews>
  <sheetFormatPr baseColWidth="10" defaultRowHeight="15" x14ac:dyDescent="0.2"/>
  <cols>
    <col min="1" max="1" width="29.33203125" style="12" customWidth="1"/>
    <col min="2" max="2" width="15.1640625" bestFit="1" customWidth="1"/>
  </cols>
  <sheetData>
    <row r="1" spans="1:3" ht="16" x14ac:dyDescent="0.2">
      <c r="A1" s="13" t="s">
        <v>332</v>
      </c>
    </row>
    <row r="3" spans="1:3" x14ac:dyDescent="0.2">
      <c r="A3" s="35" t="s">
        <v>302</v>
      </c>
      <c r="B3" s="35"/>
    </row>
    <row r="4" spans="1:3" ht="16" x14ac:dyDescent="0.2">
      <c r="A4" s="12" t="s">
        <v>299</v>
      </c>
      <c r="B4">
        <v>127</v>
      </c>
    </row>
    <row r="5" spans="1:3" ht="32" x14ac:dyDescent="0.2">
      <c r="A5" s="12" t="s">
        <v>300</v>
      </c>
      <c r="B5">
        <v>109</v>
      </c>
      <c r="C5" s="38">
        <f>(B5-B6)/B6</f>
        <v>0.34567901234567899</v>
      </c>
    </row>
    <row r="6" spans="1:3" ht="32" x14ac:dyDescent="0.2">
      <c r="A6" s="12" t="s">
        <v>301</v>
      </c>
      <c r="B6">
        <v>81</v>
      </c>
    </row>
    <row r="7" spans="1:3" ht="32" x14ac:dyDescent="0.2">
      <c r="A7" s="12" t="s">
        <v>290</v>
      </c>
      <c r="B7">
        <f>B5-B6</f>
        <v>28</v>
      </c>
    </row>
    <row r="8" spans="1:3" x14ac:dyDescent="0.2">
      <c r="A8" s="34" t="s">
        <v>310</v>
      </c>
      <c r="B8" s="34"/>
    </row>
    <row r="9" spans="1:3" x14ac:dyDescent="0.2">
      <c r="A9" s="26" t="s">
        <v>296</v>
      </c>
      <c r="B9" s="26"/>
    </row>
    <row r="10" spans="1:3" ht="16" x14ac:dyDescent="0.2">
      <c r="A10" s="12" t="s">
        <v>297</v>
      </c>
      <c r="B10" s="9">
        <v>4998</v>
      </c>
    </row>
    <row r="11" spans="1:3" ht="16" x14ac:dyDescent="0.2">
      <c r="A11" s="12" t="s">
        <v>298</v>
      </c>
      <c r="B11" s="9">
        <v>6191</v>
      </c>
    </row>
    <row r="12" spans="1:3" ht="16" x14ac:dyDescent="0.2">
      <c r="A12" s="12" t="s">
        <v>304</v>
      </c>
      <c r="B12" s="14">
        <f>B10+B11</f>
        <v>11189</v>
      </c>
    </row>
    <row r="13" spans="1:3" ht="16" x14ac:dyDescent="0.2">
      <c r="A13" s="12" t="s">
        <v>314</v>
      </c>
      <c r="B13" s="14">
        <f>B5*B12</f>
        <v>1219601</v>
      </c>
      <c r="C13" t="s">
        <v>315</v>
      </c>
    </row>
    <row r="14" spans="1:3" x14ac:dyDescent="0.2">
      <c r="A14" s="26" t="s">
        <v>305</v>
      </c>
      <c r="B14" s="26"/>
    </row>
    <row r="15" spans="1:3" ht="16" x14ac:dyDescent="0.2">
      <c r="A15" s="12" t="s">
        <v>319</v>
      </c>
      <c r="B15" s="14">
        <v>6672</v>
      </c>
    </row>
    <row r="16" spans="1:3" ht="48" x14ac:dyDescent="0.2">
      <c r="A16" s="12" t="s">
        <v>330</v>
      </c>
      <c r="B16" s="14">
        <v>10797</v>
      </c>
    </row>
    <row r="17" spans="1:3" ht="32" x14ac:dyDescent="0.2">
      <c r="A17" s="17" t="s">
        <v>331</v>
      </c>
      <c r="B17" s="18">
        <f>B15</f>
        <v>6672</v>
      </c>
    </row>
    <row r="18" spans="1:3" ht="16" x14ac:dyDescent="0.2">
      <c r="A18" s="12" t="s">
        <v>318</v>
      </c>
      <c r="B18" s="14">
        <f>B17*B5</f>
        <v>727248</v>
      </c>
      <c r="C18" t="s">
        <v>315</v>
      </c>
    </row>
    <row r="19" spans="1:3" x14ac:dyDescent="0.2">
      <c r="A19" s="26" t="s">
        <v>346</v>
      </c>
      <c r="B19" s="26"/>
    </row>
    <row r="20" spans="1:3" ht="26" customHeight="1" x14ac:dyDescent="0.2">
      <c r="A20" s="12" t="s">
        <v>306</v>
      </c>
      <c r="B20" s="14">
        <f>B12-B17</f>
        <v>4517</v>
      </c>
      <c r="C20" s="38">
        <f>B20/B12</f>
        <v>0.40370006256144425</v>
      </c>
    </row>
    <row r="21" spans="1:3" ht="26" customHeight="1" x14ac:dyDescent="0.2">
      <c r="A21" s="12" t="s">
        <v>317</v>
      </c>
      <c r="B21" s="14">
        <f>B20*B5</f>
        <v>492353</v>
      </c>
      <c r="C21" t="s">
        <v>315</v>
      </c>
    </row>
    <row r="22" spans="1:3" x14ac:dyDescent="0.2">
      <c r="A22" s="28" t="s">
        <v>309</v>
      </c>
      <c r="B22" s="28"/>
    </row>
    <row r="23" spans="1:3" x14ac:dyDescent="0.2">
      <c r="A23" s="27" t="s">
        <v>296</v>
      </c>
      <c r="B23" s="27"/>
    </row>
    <row r="24" spans="1:3" ht="16" x14ac:dyDescent="0.2">
      <c r="A24" s="12" t="s">
        <v>304</v>
      </c>
      <c r="B24" s="15">
        <f>B12</f>
        <v>11189</v>
      </c>
    </row>
    <row r="25" spans="1:3" ht="32" x14ac:dyDescent="0.2">
      <c r="A25" s="12" t="s">
        <v>303</v>
      </c>
      <c r="B25" s="11">
        <f>B24*B7</f>
        <v>313292</v>
      </c>
    </row>
    <row r="26" spans="1:3" ht="14" customHeight="1" x14ac:dyDescent="0.2">
      <c r="A26" s="27" t="s">
        <v>307</v>
      </c>
      <c r="B26" s="27"/>
    </row>
    <row r="27" spans="1:3" ht="16" x14ac:dyDescent="0.2">
      <c r="A27" s="12" t="s">
        <v>308</v>
      </c>
      <c r="B27" s="14">
        <v>2771</v>
      </c>
    </row>
    <row r="28" spans="1:3" ht="16" x14ac:dyDescent="0.2">
      <c r="A28" s="12" t="s">
        <v>311</v>
      </c>
      <c r="B28" s="11">
        <f>B5*B27</f>
        <v>302039</v>
      </c>
    </row>
    <row r="29" spans="1:3" x14ac:dyDescent="0.2">
      <c r="A29" s="27" t="s">
        <v>312</v>
      </c>
      <c r="B29" s="27"/>
    </row>
    <row r="30" spans="1:3" ht="16" x14ac:dyDescent="0.2">
      <c r="A30" s="12" t="s">
        <v>313</v>
      </c>
      <c r="B30" s="19">
        <f>B20-B27</f>
        <v>1746</v>
      </c>
    </row>
    <row r="31" spans="1:3" ht="16" x14ac:dyDescent="0.2">
      <c r="A31" s="12" t="s">
        <v>316</v>
      </c>
      <c r="B31" s="19">
        <f>B5*B12-B5*B17-B5*B27</f>
        <v>190314</v>
      </c>
    </row>
    <row r="32" spans="1:3" ht="16" x14ac:dyDescent="0.2">
      <c r="A32" s="12" t="s">
        <v>320</v>
      </c>
      <c r="B32" s="19">
        <f>B25-B28</f>
        <v>11253</v>
      </c>
    </row>
    <row r="33" spans="1:2" x14ac:dyDescent="0.2">
      <c r="A33" s="36" t="s">
        <v>321</v>
      </c>
      <c r="B33" s="36"/>
    </row>
    <row r="34" spans="1:2" x14ac:dyDescent="0.2">
      <c r="A34" s="36" t="s">
        <v>296</v>
      </c>
      <c r="B34" s="36"/>
    </row>
    <row r="35" spans="1:2" ht="16" x14ac:dyDescent="0.2">
      <c r="A35" s="12" t="s">
        <v>304</v>
      </c>
      <c r="B35" s="15">
        <f>B12</f>
        <v>11189</v>
      </c>
    </row>
    <row r="36" spans="1:2" ht="32" x14ac:dyDescent="0.2">
      <c r="A36" s="12" t="s">
        <v>303</v>
      </c>
      <c r="B36" s="11">
        <f>B7*B12</f>
        <v>313292</v>
      </c>
    </row>
    <row r="37" spans="1:2" x14ac:dyDescent="0.2">
      <c r="A37" s="29" t="s">
        <v>323</v>
      </c>
      <c r="B37" s="29"/>
    </row>
    <row r="38" spans="1:2" ht="16" x14ac:dyDescent="0.2">
      <c r="A38" s="12" t="s">
        <v>308</v>
      </c>
      <c r="B38" s="14">
        <v>2771</v>
      </c>
    </row>
    <row r="39" spans="1:2" ht="48" x14ac:dyDescent="0.2">
      <c r="A39" s="12" t="s">
        <v>322</v>
      </c>
      <c r="B39" s="11">
        <f>B38*B7</f>
        <v>77588</v>
      </c>
    </row>
    <row r="40" spans="1:2" x14ac:dyDescent="0.2">
      <c r="A40" s="29" t="s">
        <v>324</v>
      </c>
      <c r="B40" s="29"/>
    </row>
    <row r="41" spans="1:2" ht="16" x14ac:dyDescent="0.2">
      <c r="A41" s="20" t="s">
        <v>329</v>
      </c>
      <c r="B41" s="19">
        <f>B20-B38</f>
        <v>1746</v>
      </c>
    </row>
    <row r="42" spans="1:2" ht="32" x14ac:dyDescent="0.2">
      <c r="A42" s="20" t="s">
        <v>325</v>
      </c>
      <c r="B42" s="19">
        <f>B21+B7*B20-B7*B38</f>
        <v>541241</v>
      </c>
    </row>
    <row r="43" spans="1:2" ht="16" x14ac:dyDescent="0.2">
      <c r="A43" s="20" t="s">
        <v>320</v>
      </c>
      <c r="B43" s="19">
        <f>B36-B39</f>
        <v>235704</v>
      </c>
    </row>
    <row r="44" spans="1:2" x14ac:dyDescent="0.2">
      <c r="A44" s="30" t="s">
        <v>328</v>
      </c>
      <c r="B44" s="30"/>
    </row>
    <row r="45" spans="1:2" x14ac:dyDescent="0.2">
      <c r="A45" s="31" t="s">
        <v>296</v>
      </c>
      <c r="B45" s="31"/>
    </row>
    <row r="46" spans="1:2" ht="16" x14ac:dyDescent="0.2">
      <c r="A46" s="12" t="s">
        <v>304</v>
      </c>
      <c r="B46" s="15">
        <f>B24</f>
        <v>11189</v>
      </c>
    </row>
    <row r="47" spans="1:2" ht="32" x14ac:dyDescent="0.2">
      <c r="A47" s="12" t="s">
        <v>303</v>
      </c>
      <c r="B47" s="11">
        <f>B7*B12</f>
        <v>313292</v>
      </c>
    </row>
    <row r="48" spans="1:2" x14ac:dyDescent="0.2">
      <c r="A48" s="32" t="s">
        <v>323</v>
      </c>
      <c r="B48" s="32"/>
    </row>
    <row r="49" spans="1:3" ht="16" x14ac:dyDescent="0.2">
      <c r="A49" s="20" t="s">
        <v>308</v>
      </c>
      <c r="B49" s="19">
        <v>1542</v>
      </c>
    </row>
    <row r="50" spans="1:3" ht="48" x14ac:dyDescent="0.2">
      <c r="A50" s="20" t="s">
        <v>322</v>
      </c>
      <c r="B50" s="21">
        <f>B49*B7</f>
        <v>43176</v>
      </c>
    </row>
    <row r="51" spans="1:3" x14ac:dyDescent="0.2">
      <c r="A51" s="33" t="s">
        <v>324</v>
      </c>
      <c r="B51" s="33"/>
    </row>
    <row r="52" spans="1:3" ht="16" x14ac:dyDescent="0.2">
      <c r="A52" s="20" t="s">
        <v>329</v>
      </c>
      <c r="B52" s="19">
        <f>B20-B49</f>
        <v>2975</v>
      </c>
      <c r="C52" s="38">
        <f>B52/B20</f>
        <v>0.65862297985388529</v>
      </c>
    </row>
    <row r="53" spans="1:3" ht="32" x14ac:dyDescent="0.2">
      <c r="A53" s="20" t="s">
        <v>325</v>
      </c>
      <c r="B53" s="19">
        <f>B21+B52*B7</f>
        <v>575653</v>
      </c>
    </row>
    <row r="54" spans="1:3" ht="16" x14ac:dyDescent="0.2">
      <c r="A54" s="20" t="s">
        <v>320</v>
      </c>
      <c r="B54" s="19">
        <f>B47-B50</f>
        <v>270116</v>
      </c>
    </row>
    <row r="55" spans="1:3" ht="32" x14ac:dyDescent="0.2">
      <c r="A55" s="12" t="s">
        <v>333</v>
      </c>
      <c r="B55" s="22">
        <f>B53-B21</f>
        <v>83300</v>
      </c>
    </row>
    <row r="56" spans="1:3" x14ac:dyDescent="0.2">
      <c r="B56" s="16"/>
    </row>
    <row r="57" spans="1:3" x14ac:dyDescent="0.2">
      <c r="B57" s="16"/>
    </row>
    <row r="59" spans="1:3" x14ac:dyDescent="0.2">
      <c r="A59" s="25" t="s">
        <v>327</v>
      </c>
      <c r="B59" s="25"/>
      <c r="C59" s="25"/>
    </row>
    <row r="60" spans="1:3" x14ac:dyDescent="0.2">
      <c r="B60" t="s">
        <v>291</v>
      </c>
      <c r="C60" t="s">
        <v>292</v>
      </c>
    </row>
    <row r="61" spans="1:3" ht="16" x14ac:dyDescent="0.2">
      <c r="A61" s="12" t="s">
        <v>293</v>
      </c>
      <c r="B61">
        <v>1422</v>
      </c>
      <c r="C61">
        <v>151173</v>
      </c>
    </row>
    <row r="62" spans="1:3" ht="16" x14ac:dyDescent="0.2">
      <c r="A62" s="12" t="s">
        <v>294</v>
      </c>
      <c r="B62">
        <v>120</v>
      </c>
      <c r="C62">
        <v>12475</v>
      </c>
    </row>
    <row r="63" spans="1:3" ht="32" x14ac:dyDescent="0.2">
      <c r="A63" s="13" t="s">
        <v>326</v>
      </c>
      <c r="B63" s="2">
        <f>SUM(B61:B62)</f>
        <v>1542</v>
      </c>
      <c r="C63" s="2">
        <f>SUM(C61:C62)</f>
        <v>163648</v>
      </c>
    </row>
    <row r="65" spans="1:3" ht="16" x14ac:dyDescent="0.2">
      <c r="A65" s="12" t="s">
        <v>295</v>
      </c>
      <c r="B65">
        <v>238</v>
      </c>
      <c r="C65">
        <v>25333</v>
      </c>
    </row>
    <row r="66" spans="1:3" x14ac:dyDescent="0.2">
      <c r="A66"/>
    </row>
    <row r="67" spans="1:3" x14ac:dyDescent="0.2">
      <c r="A67"/>
    </row>
    <row r="68" spans="1:3" ht="16" x14ac:dyDescent="0.2">
      <c r="A68" s="12" t="s">
        <v>334</v>
      </c>
    </row>
    <row r="69" spans="1:3" ht="16" x14ac:dyDescent="0.2">
      <c r="A69" s="12" t="s">
        <v>340</v>
      </c>
      <c r="B69" s="11">
        <f>B52</f>
        <v>2975</v>
      </c>
    </row>
    <row r="70" spans="1:3" ht="32" x14ac:dyDescent="0.2">
      <c r="A70" s="12" t="s">
        <v>341</v>
      </c>
      <c r="B70" s="39">
        <f>B69*4</f>
        <v>11900</v>
      </c>
    </row>
    <row r="71" spans="1:3" ht="16" x14ac:dyDescent="0.2">
      <c r="A71" s="12" t="s">
        <v>336</v>
      </c>
      <c r="B71" s="19">
        <v>900000</v>
      </c>
      <c r="C71" t="s">
        <v>338</v>
      </c>
    </row>
    <row r="72" spans="1:3" ht="16" x14ac:dyDescent="0.2">
      <c r="A72" s="12" t="s">
        <v>337</v>
      </c>
      <c r="B72" s="19">
        <v>142231</v>
      </c>
      <c r="C72" t="s">
        <v>338</v>
      </c>
    </row>
    <row r="73" spans="1:3" x14ac:dyDescent="0.2">
      <c r="A73" s="37" t="s">
        <v>339</v>
      </c>
    </row>
    <row r="74" spans="1:3" x14ac:dyDescent="0.2">
      <c r="A74" t="s">
        <v>335</v>
      </c>
    </row>
  </sheetData>
  <mergeCells count="18">
    <mergeCell ref="A8:B8"/>
    <mergeCell ref="A23:B23"/>
    <mergeCell ref="A3:B3"/>
    <mergeCell ref="A29:B29"/>
    <mergeCell ref="A33:B33"/>
    <mergeCell ref="A59:C59"/>
    <mergeCell ref="A9:B9"/>
    <mergeCell ref="A14:B14"/>
    <mergeCell ref="A19:B19"/>
    <mergeCell ref="A26:B26"/>
    <mergeCell ref="A22:B22"/>
    <mergeCell ref="A37:B37"/>
    <mergeCell ref="A40:B40"/>
    <mergeCell ref="A44:B44"/>
    <mergeCell ref="A45:B45"/>
    <mergeCell ref="A48:B48"/>
    <mergeCell ref="A51:B51"/>
    <mergeCell ref="A34:B34"/>
  </mergeCells>
  <conditionalFormatting sqref="B30:B32">
    <cfRule type="cellIs" dxfId="3" priority="3" operator="greaterThan">
      <formula>0</formula>
    </cfRule>
    <cfRule type="colorScale" priority="4">
      <colorScale>
        <cfvo type="num" val="&quot;&lt;0&quot;"/>
        <cfvo type="num" val="&quot;&gt;0&quot;"/>
        <color rgb="FFC00000"/>
        <color rgb="FF00B050"/>
      </colorScale>
    </cfRule>
  </conditionalFormatting>
  <conditionalFormatting sqref="B41:B43">
    <cfRule type="cellIs" dxfId="2" priority="5" operator="greaterThan">
      <formula>0</formula>
    </cfRule>
    <cfRule type="colorScale" priority="6">
      <colorScale>
        <cfvo type="num" val="&quot;&lt;0&quot;"/>
        <cfvo type="num" val="&quot;&gt;0&quot;"/>
        <color rgb="FFC00000"/>
        <color rgb="FF00B050"/>
      </colorScale>
    </cfRule>
  </conditionalFormatting>
  <conditionalFormatting sqref="B52:B54">
    <cfRule type="cellIs" dxfId="1" priority="7" operator="greaterThan">
      <formula>0</formula>
    </cfRule>
    <cfRule type="colorScale" priority="8">
      <colorScale>
        <cfvo type="num" val="&quot;&lt;0&quot;"/>
        <cfvo type="num" val="&quot;&gt;0&quot;"/>
        <color rgb="FFC00000"/>
        <color rgb="FF00B050"/>
      </colorScale>
    </cfRule>
  </conditionalFormatting>
  <conditionalFormatting sqref="B71:B72">
    <cfRule type="cellIs" dxfId="0" priority="1" operator="greaterThan">
      <formula>0</formula>
    </cfRule>
    <cfRule type="colorScale" priority="2">
      <colorScale>
        <cfvo type="num" val="&quot;&lt;0&quot;"/>
        <cfvo type="num" val="&quot;&gt;0&quot;"/>
        <color rgb="FFC00000"/>
        <color rgb="FF00B050"/>
      </colorScale>
    </cfRule>
  </conditionalFormatting>
  <hyperlinks>
    <hyperlink ref="A73" r:id="rId1" display="https://www.luminafoundation.org/resources/its-not-just-the-money" xr:uid="{BE9381E0-AC87-8643-BB0C-1D27504B17DF}"/>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BCA-8C69-E242-83DE-8ECEE4F740D9}">
  <dimension ref="A1:C29"/>
  <sheetViews>
    <sheetView workbookViewId="0">
      <selection activeCell="G16" sqref="G16"/>
    </sheetView>
  </sheetViews>
  <sheetFormatPr baseColWidth="10" defaultRowHeight="15" x14ac:dyDescent="0.2"/>
  <cols>
    <col min="1" max="1" width="26.5" customWidth="1"/>
    <col min="2" max="2" width="15.6640625" customWidth="1"/>
  </cols>
  <sheetData>
    <row r="1" spans="1:3" x14ac:dyDescent="0.2">
      <c r="A1" s="12"/>
    </row>
    <row r="2" spans="1:3" ht="16" x14ac:dyDescent="0.2">
      <c r="A2" s="40" t="s">
        <v>0</v>
      </c>
      <c r="B2" s="41" t="s">
        <v>273</v>
      </c>
      <c r="C2" s="41" t="s">
        <v>274</v>
      </c>
    </row>
    <row r="3" spans="1:3" ht="16" customHeight="1" x14ac:dyDescent="0.2">
      <c r="A3" s="42" t="s">
        <v>286</v>
      </c>
      <c r="B3" s="42"/>
    </row>
    <row r="4" spans="1:3" ht="16" x14ac:dyDescent="0.2">
      <c r="A4" s="12" t="s">
        <v>282</v>
      </c>
      <c r="B4" s="10">
        <v>25000</v>
      </c>
      <c r="C4" t="s">
        <v>275</v>
      </c>
    </row>
    <row r="5" spans="1:3" ht="32" x14ac:dyDescent="0.2">
      <c r="A5" s="12" t="s">
        <v>281</v>
      </c>
      <c r="B5" s="8">
        <v>0.94</v>
      </c>
    </row>
    <row r="6" spans="1:3" ht="64" x14ac:dyDescent="0.2">
      <c r="A6" s="12" t="s">
        <v>283</v>
      </c>
      <c r="B6" s="9">
        <v>5343</v>
      </c>
    </row>
    <row r="7" spans="1:3" ht="16" x14ac:dyDescent="0.2">
      <c r="A7" s="12" t="s">
        <v>284</v>
      </c>
      <c r="B7" s="9">
        <v>14518</v>
      </c>
    </row>
    <row r="8" spans="1:3" ht="16" x14ac:dyDescent="0.2">
      <c r="A8" s="44" t="s">
        <v>287</v>
      </c>
      <c r="B8" s="14">
        <f>B4*B5*B6+B4*(1-B5)*B7</f>
        <v>147337500.00000003</v>
      </c>
    </row>
    <row r="9" spans="1:3" ht="16" x14ac:dyDescent="0.2">
      <c r="A9" s="44" t="s">
        <v>342</v>
      </c>
      <c r="B9" s="14">
        <f>B8/B4</f>
        <v>5893.5000000000009</v>
      </c>
    </row>
    <row r="10" spans="1:3" ht="16" x14ac:dyDescent="0.2">
      <c r="A10" s="44" t="s">
        <v>347</v>
      </c>
      <c r="B10" s="46">
        <f>'Revenue Costs Example Paper'!C20</f>
        <v>0.40370006256144425</v>
      </c>
      <c r="C10" t="s">
        <v>348</v>
      </c>
    </row>
    <row r="11" spans="1:3" ht="16" x14ac:dyDescent="0.2">
      <c r="A11" s="13" t="s">
        <v>349</v>
      </c>
      <c r="B11" s="43">
        <f>B9*B10</f>
        <v>2379.206318705872</v>
      </c>
    </row>
    <row r="12" spans="1:3" ht="16" x14ac:dyDescent="0.2">
      <c r="A12" s="44" t="s">
        <v>279</v>
      </c>
      <c r="B12" s="45">
        <v>0.54</v>
      </c>
    </row>
    <row r="13" spans="1:3" ht="16" x14ac:dyDescent="0.2">
      <c r="A13" s="44" t="s">
        <v>344</v>
      </c>
      <c r="B13" s="47">
        <f>B4*B12</f>
        <v>13500</v>
      </c>
    </row>
    <row r="14" spans="1:3" x14ac:dyDescent="0.2">
      <c r="A14" s="42" t="s">
        <v>356</v>
      </c>
      <c r="B14" s="42"/>
    </row>
    <row r="15" spans="1:3" ht="32" x14ac:dyDescent="0.2">
      <c r="A15" s="44" t="s">
        <v>343</v>
      </c>
      <c r="B15" s="46">
        <f>'Revenue Costs Example Paper'!C5</f>
        <v>0.34567901234567899</v>
      </c>
    </row>
    <row r="16" spans="1:3" ht="32" x14ac:dyDescent="0.2">
      <c r="A16" s="44" t="s">
        <v>354</v>
      </c>
      <c r="B16" s="47">
        <f>B13*(1+B15)</f>
        <v>18166.666666666668</v>
      </c>
    </row>
    <row r="17" spans="1:3" ht="32" x14ac:dyDescent="0.2">
      <c r="A17" s="44" t="s">
        <v>345</v>
      </c>
      <c r="B17" s="47">
        <f>B16-B13</f>
        <v>4666.6666666666679</v>
      </c>
    </row>
    <row r="18" spans="1:3" ht="16" x14ac:dyDescent="0.2">
      <c r="A18" s="44" t="s">
        <v>350</v>
      </c>
      <c r="B18">
        <f>'Revenue Costs Example Paper'!B49</f>
        <v>1542</v>
      </c>
      <c r="C18" t="s">
        <v>351</v>
      </c>
    </row>
    <row r="19" spans="1:3" ht="32" x14ac:dyDescent="0.2">
      <c r="A19" s="13" t="s">
        <v>352</v>
      </c>
      <c r="B19" s="48">
        <f>B11-B18</f>
        <v>837.20631870587204</v>
      </c>
    </row>
    <row r="20" spans="1:3" ht="32" x14ac:dyDescent="0.2">
      <c r="A20" s="13" t="s">
        <v>355</v>
      </c>
      <c r="B20" s="43">
        <f>B17*B19</f>
        <v>3906962.8206274039</v>
      </c>
    </row>
    <row r="21" spans="1:3" x14ac:dyDescent="0.2">
      <c r="A21" s="44"/>
    </row>
    <row r="23" spans="1:3" x14ac:dyDescent="0.2">
      <c r="A23" s="12"/>
    </row>
    <row r="24" spans="1:3" ht="16" customHeight="1" x14ac:dyDescent="0.2">
      <c r="A24" s="49" t="s">
        <v>353</v>
      </c>
      <c r="B24" s="49"/>
    </row>
    <row r="25" spans="1:3" ht="16" x14ac:dyDescent="0.2">
      <c r="A25" s="12" t="s">
        <v>285</v>
      </c>
    </row>
    <row r="26" spans="1:3" ht="48" x14ac:dyDescent="0.2">
      <c r="A26" s="12" t="s">
        <v>276</v>
      </c>
      <c r="B26" s="8">
        <v>0.2</v>
      </c>
    </row>
    <row r="27" spans="1:3" ht="48" x14ac:dyDescent="0.2">
      <c r="A27" s="12" t="s">
        <v>277</v>
      </c>
      <c r="B27" s="8">
        <v>0.59</v>
      </c>
      <c r="C27" t="s">
        <v>278</v>
      </c>
    </row>
    <row r="28" spans="1:3" ht="48" x14ac:dyDescent="0.2">
      <c r="A28" s="12" t="s">
        <v>280</v>
      </c>
    </row>
    <row r="29" spans="1:3" x14ac:dyDescent="0.2">
      <c r="A29" s="12"/>
    </row>
  </sheetData>
  <mergeCells count="3">
    <mergeCell ref="A3:B3"/>
    <mergeCell ref="A24:B24"/>
    <mergeCell ref="A14:B1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D7DD-B745-4A4A-94EE-27530790F936}">
  <dimension ref="A1:A3"/>
  <sheetViews>
    <sheetView zoomScale="50" workbookViewId="0">
      <selection activeCell="O62" sqref="O62"/>
    </sheetView>
  </sheetViews>
  <sheetFormatPr baseColWidth="10" defaultRowHeight="15" x14ac:dyDescent="0.2"/>
  <sheetData>
    <row r="1" spans="1:1" x14ac:dyDescent="0.2">
      <c r="A1" t="s">
        <v>288</v>
      </c>
    </row>
    <row r="3" spans="1:1" x14ac:dyDescent="0.2">
      <c r="A3" t="s">
        <v>289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6AF2-BE0F-F442-8389-953B3D907DBA}">
  <dimension ref="A1:AI6"/>
  <sheetViews>
    <sheetView topLeftCell="Z2" workbookViewId="0">
      <selection activeCell="E20" sqref="E20"/>
    </sheetView>
  </sheetViews>
  <sheetFormatPr baseColWidth="10" defaultRowHeight="15" x14ac:dyDescent="0.2"/>
  <cols>
    <col min="1" max="1" width="11.6640625" bestFit="1" customWidth="1"/>
    <col min="2" max="2" width="15" bestFit="1" customWidth="1"/>
    <col min="3" max="3" width="14.83203125" bestFit="1" customWidth="1"/>
    <col min="4" max="4" width="6.5" bestFit="1" customWidth="1"/>
    <col min="5" max="5" width="24.1640625" bestFit="1" customWidth="1"/>
    <col min="6" max="6" width="18" bestFit="1" customWidth="1"/>
    <col min="7" max="7" width="9.83203125" bestFit="1" customWidth="1"/>
    <col min="8" max="8" width="18.5" bestFit="1" customWidth="1"/>
    <col min="9" max="10" width="17.5" bestFit="1" customWidth="1"/>
    <col min="11" max="11" width="16.5" bestFit="1" customWidth="1"/>
    <col min="12" max="12" width="8.6640625" bestFit="1" customWidth="1"/>
    <col min="13" max="13" width="21" bestFit="1" customWidth="1"/>
    <col min="14" max="14" width="6.6640625" bestFit="1" customWidth="1"/>
    <col min="15" max="15" width="18.5" bestFit="1" customWidth="1"/>
    <col min="16" max="16" width="7" bestFit="1" customWidth="1"/>
    <col min="17" max="17" width="15.5" bestFit="1" customWidth="1"/>
    <col min="18" max="18" width="15.1640625" bestFit="1" customWidth="1"/>
    <col min="19" max="19" width="11.33203125" bestFit="1" customWidth="1"/>
    <col min="20" max="21" width="27.6640625" bestFit="1" customWidth="1"/>
    <col min="22" max="22" width="29.83203125" bestFit="1" customWidth="1"/>
    <col min="23" max="23" width="28.33203125" bestFit="1" customWidth="1"/>
    <col min="24" max="24" width="25.1640625" bestFit="1" customWidth="1"/>
    <col min="25" max="25" width="36.5" bestFit="1" customWidth="1"/>
    <col min="26" max="27" width="28.33203125" bestFit="1" customWidth="1"/>
    <col min="28" max="28" width="30.5" bestFit="1" customWidth="1"/>
    <col min="29" max="29" width="29" bestFit="1" customWidth="1"/>
    <col min="30" max="30" width="25.83203125" bestFit="1" customWidth="1"/>
    <col min="31" max="31" width="37.33203125" bestFit="1" customWidth="1"/>
    <col min="32" max="32" width="17" bestFit="1" customWidth="1"/>
    <col min="33" max="33" width="11.1640625" bestFit="1" customWidth="1"/>
    <col min="34" max="34" width="5.1640625" bestFit="1" customWidth="1"/>
    <col min="35" max="35" width="8.1640625" bestFit="1" customWidth="1"/>
  </cols>
  <sheetData>
    <row r="1" spans="1:35" x14ac:dyDescent="0.2">
      <c r="A1" s="6" t="s">
        <v>190</v>
      </c>
      <c r="B1" s="6" t="s">
        <v>191</v>
      </c>
      <c r="C1" s="6" t="s">
        <v>192</v>
      </c>
      <c r="D1" s="6" t="s">
        <v>22</v>
      </c>
      <c r="E1" s="6" t="s">
        <v>193</v>
      </c>
      <c r="F1" s="6" t="s">
        <v>194</v>
      </c>
      <c r="G1" s="6" t="s">
        <v>34</v>
      </c>
      <c r="H1" s="6" t="s">
        <v>195</v>
      </c>
      <c r="I1" s="6" t="s">
        <v>196</v>
      </c>
      <c r="J1" s="6" t="s">
        <v>197</v>
      </c>
      <c r="K1" s="6" t="s">
        <v>198</v>
      </c>
      <c r="L1" s="6" t="s">
        <v>57</v>
      </c>
      <c r="M1" s="6" t="s">
        <v>199</v>
      </c>
      <c r="N1" s="6" t="s">
        <v>63</v>
      </c>
      <c r="O1" s="6" t="s">
        <v>200</v>
      </c>
      <c r="P1" s="6" t="s">
        <v>69</v>
      </c>
      <c r="Q1" s="6" t="s">
        <v>201</v>
      </c>
      <c r="R1" s="6" t="s">
        <v>202</v>
      </c>
      <c r="S1" s="6" t="s">
        <v>80</v>
      </c>
      <c r="T1" s="6" t="s">
        <v>203</v>
      </c>
      <c r="U1" s="6" t="s">
        <v>204</v>
      </c>
      <c r="V1" s="6" t="s">
        <v>205</v>
      </c>
      <c r="W1" s="6" t="s">
        <v>206</v>
      </c>
      <c r="X1" s="6" t="s">
        <v>207</v>
      </c>
      <c r="Y1" s="6" t="s">
        <v>208</v>
      </c>
      <c r="Z1" s="6" t="s">
        <v>209</v>
      </c>
      <c r="AA1" s="6" t="s">
        <v>210</v>
      </c>
      <c r="AB1" s="6" t="s">
        <v>211</v>
      </c>
      <c r="AC1" s="6" t="s">
        <v>212</v>
      </c>
      <c r="AD1" s="6" t="s">
        <v>213</v>
      </c>
      <c r="AE1" s="6" t="s">
        <v>214</v>
      </c>
      <c r="AF1" s="6" t="s">
        <v>215</v>
      </c>
      <c r="AG1" s="6" t="s">
        <v>216</v>
      </c>
      <c r="AH1" s="6" t="s">
        <v>141</v>
      </c>
      <c r="AI1" s="6" t="s">
        <v>147</v>
      </c>
    </row>
    <row r="2" spans="1:35" x14ac:dyDescent="0.2">
      <c r="A2">
        <v>1</v>
      </c>
      <c r="B2">
        <v>14</v>
      </c>
      <c r="C2">
        <v>1</v>
      </c>
      <c r="D2">
        <v>17</v>
      </c>
      <c r="E2">
        <v>0</v>
      </c>
      <c r="F2">
        <v>1</v>
      </c>
      <c r="G2">
        <v>14</v>
      </c>
      <c r="H2">
        <v>22</v>
      </c>
      <c r="I2">
        <v>27</v>
      </c>
      <c r="J2">
        <v>10</v>
      </c>
      <c r="K2">
        <v>9</v>
      </c>
      <c r="L2">
        <v>0</v>
      </c>
      <c r="M2">
        <v>0</v>
      </c>
      <c r="N2">
        <v>0</v>
      </c>
      <c r="O2">
        <v>1</v>
      </c>
      <c r="P2">
        <v>0</v>
      </c>
      <c r="Q2">
        <v>0</v>
      </c>
      <c r="R2">
        <v>34</v>
      </c>
      <c r="S2">
        <v>1</v>
      </c>
      <c r="T2">
        <v>2</v>
      </c>
      <c r="U2">
        <v>2</v>
      </c>
      <c r="V2">
        <v>2</v>
      </c>
      <c r="W2">
        <v>2</v>
      </c>
      <c r="X2">
        <v>10.5</v>
      </c>
      <c r="Y2">
        <v>0</v>
      </c>
      <c r="Z2">
        <v>1</v>
      </c>
      <c r="AA2">
        <v>1</v>
      </c>
      <c r="AB2">
        <v>1</v>
      </c>
      <c r="AC2">
        <v>1</v>
      </c>
      <c r="AD2">
        <v>11</v>
      </c>
      <c r="AE2">
        <v>0</v>
      </c>
      <c r="AF2">
        <v>10.8</v>
      </c>
      <c r="AG2">
        <v>1.4</v>
      </c>
      <c r="AH2">
        <v>1.74</v>
      </c>
      <c r="AI2" t="s">
        <v>148</v>
      </c>
    </row>
    <row r="3" spans="1:35" x14ac:dyDescent="0.2">
      <c r="A3">
        <v>1</v>
      </c>
      <c r="B3">
        <v>12</v>
      </c>
      <c r="C3">
        <v>1</v>
      </c>
      <c r="D3">
        <v>6</v>
      </c>
      <c r="E3">
        <v>1</v>
      </c>
      <c r="F3">
        <v>14</v>
      </c>
      <c r="G3">
        <v>1</v>
      </c>
      <c r="H3">
        <v>22</v>
      </c>
      <c r="I3">
        <v>27</v>
      </c>
      <c r="J3">
        <v>2</v>
      </c>
      <c r="K3">
        <v>10</v>
      </c>
      <c r="L3">
        <v>1</v>
      </c>
      <c r="M3">
        <v>0</v>
      </c>
      <c r="N3">
        <v>0</v>
      </c>
      <c r="O3">
        <v>0</v>
      </c>
      <c r="P3">
        <v>1</v>
      </c>
      <c r="Q3">
        <v>0</v>
      </c>
      <c r="R3">
        <v>41</v>
      </c>
      <c r="S3">
        <v>0</v>
      </c>
      <c r="T3">
        <v>3</v>
      </c>
      <c r="U3">
        <v>3</v>
      </c>
      <c r="V3">
        <v>3</v>
      </c>
      <c r="W3">
        <v>3</v>
      </c>
      <c r="X3">
        <v>12.33333333</v>
      </c>
      <c r="Y3">
        <v>0</v>
      </c>
      <c r="Z3">
        <v>2</v>
      </c>
      <c r="AA3">
        <v>2</v>
      </c>
      <c r="AB3">
        <v>2</v>
      </c>
      <c r="AC3">
        <v>2</v>
      </c>
      <c r="AD3">
        <v>11</v>
      </c>
      <c r="AE3">
        <v>0</v>
      </c>
      <c r="AF3">
        <v>12.4</v>
      </c>
      <c r="AG3">
        <v>0.5</v>
      </c>
      <c r="AH3">
        <v>1.79</v>
      </c>
      <c r="AI3" t="s">
        <v>148</v>
      </c>
    </row>
    <row r="4" spans="1:35" x14ac:dyDescent="0.2">
      <c r="A4">
        <v>1</v>
      </c>
      <c r="B4">
        <v>4</v>
      </c>
      <c r="C4">
        <v>1</v>
      </c>
      <c r="D4">
        <v>13</v>
      </c>
      <c r="E4">
        <v>1</v>
      </c>
      <c r="F4">
        <v>4</v>
      </c>
      <c r="G4">
        <v>1</v>
      </c>
      <c r="H4">
        <v>5</v>
      </c>
      <c r="I4">
        <v>5</v>
      </c>
      <c r="J4">
        <v>3</v>
      </c>
      <c r="K4">
        <v>3</v>
      </c>
      <c r="L4">
        <v>1</v>
      </c>
      <c r="M4">
        <v>0</v>
      </c>
      <c r="N4">
        <v>0</v>
      </c>
      <c r="O4">
        <v>1</v>
      </c>
      <c r="P4">
        <v>1</v>
      </c>
      <c r="Q4">
        <v>0</v>
      </c>
      <c r="R4">
        <v>43</v>
      </c>
      <c r="S4">
        <v>0</v>
      </c>
      <c r="T4">
        <v>4</v>
      </c>
      <c r="U4">
        <v>4</v>
      </c>
      <c r="V4">
        <v>4</v>
      </c>
      <c r="W4">
        <v>4</v>
      </c>
      <c r="X4">
        <v>13.875</v>
      </c>
      <c r="Y4">
        <v>0</v>
      </c>
      <c r="Z4">
        <v>1</v>
      </c>
      <c r="AA4">
        <v>1</v>
      </c>
      <c r="AB4">
        <v>1</v>
      </c>
      <c r="AC4">
        <v>1</v>
      </c>
      <c r="AD4">
        <v>12.5</v>
      </c>
      <c r="AE4">
        <v>0</v>
      </c>
      <c r="AF4">
        <v>11.1</v>
      </c>
      <c r="AG4">
        <v>0.6</v>
      </c>
      <c r="AH4">
        <v>2.02</v>
      </c>
      <c r="AI4" t="s">
        <v>148</v>
      </c>
    </row>
    <row r="5" spans="1:35" x14ac:dyDescent="0.2">
      <c r="A5">
        <v>2</v>
      </c>
      <c r="B5">
        <v>13</v>
      </c>
      <c r="C5">
        <v>1</v>
      </c>
      <c r="D5">
        <v>17</v>
      </c>
      <c r="E5">
        <v>0</v>
      </c>
      <c r="F5">
        <v>1</v>
      </c>
      <c r="G5">
        <v>1</v>
      </c>
      <c r="H5">
        <v>3</v>
      </c>
      <c r="I5">
        <v>2</v>
      </c>
      <c r="J5">
        <v>3</v>
      </c>
      <c r="K5">
        <v>3</v>
      </c>
      <c r="L5">
        <v>0</v>
      </c>
      <c r="M5">
        <v>0</v>
      </c>
      <c r="N5">
        <v>0</v>
      </c>
      <c r="O5">
        <v>1</v>
      </c>
      <c r="P5">
        <v>1</v>
      </c>
      <c r="Q5">
        <v>0</v>
      </c>
      <c r="R5">
        <v>27</v>
      </c>
      <c r="S5">
        <v>0</v>
      </c>
      <c r="T5">
        <v>2</v>
      </c>
      <c r="U5">
        <v>2</v>
      </c>
      <c r="V5">
        <v>2</v>
      </c>
      <c r="W5">
        <v>2</v>
      </c>
      <c r="X5">
        <v>12.5</v>
      </c>
      <c r="Y5">
        <v>0</v>
      </c>
      <c r="Z5">
        <v>0</v>
      </c>
      <c r="AA5">
        <v>5</v>
      </c>
      <c r="AB5">
        <v>6</v>
      </c>
      <c r="AC5">
        <v>2</v>
      </c>
      <c r="AD5">
        <v>12.5</v>
      </c>
      <c r="AE5">
        <v>0</v>
      </c>
      <c r="AF5">
        <v>12.7</v>
      </c>
      <c r="AG5">
        <v>3.7</v>
      </c>
      <c r="AH5">
        <v>-1.7</v>
      </c>
      <c r="AI5" t="s">
        <v>217</v>
      </c>
    </row>
    <row r="6" spans="1:35" x14ac:dyDescent="0.2">
      <c r="A6">
        <v>1</v>
      </c>
      <c r="B6">
        <v>4</v>
      </c>
      <c r="C6">
        <v>1</v>
      </c>
      <c r="D6">
        <v>17</v>
      </c>
      <c r="E6">
        <v>0</v>
      </c>
      <c r="F6">
        <v>15</v>
      </c>
      <c r="G6">
        <v>1</v>
      </c>
      <c r="H6">
        <v>22</v>
      </c>
      <c r="I6">
        <v>27</v>
      </c>
      <c r="J6">
        <v>7</v>
      </c>
      <c r="K6">
        <v>7</v>
      </c>
      <c r="L6">
        <v>0</v>
      </c>
      <c r="M6">
        <v>0</v>
      </c>
      <c r="N6">
        <v>0</v>
      </c>
      <c r="O6">
        <v>1</v>
      </c>
      <c r="P6">
        <v>0</v>
      </c>
      <c r="Q6">
        <v>0</v>
      </c>
      <c r="R6">
        <v>26</v>
      </c>
      <c r="S6">
        <v>0</v>
      </c>
      <c r="T6">
        <v>3</v>
      </c>
      <c r="U6">
        <v>5</v>
      </c>
      <c r="V6">
        <v>5</v>
      </c>
      <c r="W6">
        <v>5</v>
      </c>
      <c r="X6">
        <v>14</v>
      </c>
      <c r="Y6">
        <v>0</v>
      </c>
      <c r="Z6">
        <v>1</v>
      </c>
      <c r="AA6">
        <v>5</v>
      </c>
      <c r="AB6">
        <v>5</v>
      </c>
      <c r="AC6">
        <v>5</v>
      </c>
      <c r="AD6">
        <v>15.6</v>
      </c>
      <c r="AE6">
        <v>0</v>
      </c>
      <c r="AF6">
        <v>12.4</v>
      </c>
      <c r="AG6">
        <v>0.5</v>
      </c>
      <c r="AH6">
        <v>1.79</v>
      </c>
      <c r="AI6" t="s">
        <v>149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Variable Explanations</vt:lpstr>
      <vt:lpstr>Example observations</vt:lpstr>
      <vt:lpstr>Revenue Costs Example Paper</vt:lpstr>
      <vt:lpstr>Georgia</vt:lpstr>
      <vt:lpstr>Dashboard</vt:lpstr>
      <vt:lpstr>example observation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katharinarings</dc:creator>
  <cp:lastModifiedBy>Rings, Katharina</cp:lastModifiedBy>
  <dcterms:created xsi:type="dcterms:W3CDTF">2023-11-26T10:28:36Z</dcterms:created>
  <dcterms:modified xsi:type="dcterms:W3CDTF">2023-11-27T14:00:59Z</dcterms:modified>
</cp:coreProperties>
</file>