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835573\Downloads\"/>
    </mc:Choice>
  </mc:AlternateContent>
  <bookViews>
    <workbookView xWindow="0" yWindow="0" windowWidth="23040" windowHeight="8328" activeTab="3"/>
  </bookViews>
  <sheets>
    <sheet name="Etapes - Resume" sheetId="4" r:id="rId1"/>
    <sheet name="Etapes - Details" sheetId="2" r:id="rId2"/>
    <sheet name="Ressources - Resume" sheetId="5" r:id="rId3"/>
    <sheet name="Ressources - Details" sheetId="7" r:id="rId4"/>
  </sheets>
  <definedNames>
    <definedName name="_xlnm._FilterDatabase" localSheetId="1" hidden="1">'Etapes - Details'!$A$1:$J$55</definedName>
  </definedNames>
  <calcPr calcId="162913"/>
  <pivotCaches>
    <pivotCache cacheId="5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E28" i="7"/>
  <c r="K2" i="2"/>
  <c r="L2" i="2"/>
  <c r="M2" i="2"/>
  <c r="N2" i="2"/>
  <c r="O2" i="2"/>
  <c r="P2" i="2"/>
  <c r="Q2" i="2"/>
  <c r="R2" i="2"/>
  <c r="S2" i="2"/>
  <c r="T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D48" i="2"/>
  <c r="D49" i="2"/>
  <c r="D50" i="2"/>
  <c r="D51" i="2"/>
  <c r="D52" i="2"/>
  <c r="D53" i="2"/>
  <c r="D54" i="2"/>
  <c r="D55" i="2"/>
  <c r="F48" i="2"/>
  <c r="G47" i="2"/>
  <c r="D44" i="2"/>
  <c r="D45" i="2"/>
  <c r="D46" i="2"/>
  <c r="D47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8" i="2"/>
  <c r="D29" i="2"/>
  <c r="D25" i="2"/>
  <c r="D26" i="2"/>
  <c r="D2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4" i="2"/>
  <c r="G56" i="2"/>
  <c r="H56" i="2"/>
  <c r="F56" i="2"/>
  <c r="G76" i="7" l="1"/>
</calcChain>
</file>

<file path=xl/sharedStrings.xml><?xml version="1.0" encoding="utf-8"?>
<sst xmlns="http://schemas.openxmlformats.org/spreadsheetml/2006/main" count="666" uniqueCount="123">
  <si>
    <t>LE BOURG-D'OISANS</t>
  </si>
  <si>
    <t>LE CHATELARD</t>
  </si>
  <si>
    <t>CLAVANS-LE-BAS</t>
  </si>
  <si>
    <t>LE CHAZELET</t>
  </si>
  <si>
    <t>LES TERRASSES</t>
  </si>
  <si>
    <t>VILLAR-D'ARÈNE</t>
  </si>
  <si>
    <t>LE CASSET</t>
  </si>
  <si>
    <t>LE MONÉTIER-LES-BAINS</t>
  </si>
  <si>
    <t>CHALETS DE CHAMBRAN</t>
  </si>
  <si>
    <t>VALLOUISE</t>
  </si>
  <si>
    <t>ENTRE-LES-AIGUES</t>
  </si>
  <si>
    <t>REFUGE DE VALLONPIERRE</t>
  </si>
  <si>
    <t>LE DESERT-EN-VALJOUFFREY</t>
  </si>
  <si>
    <t>LA GRAVE</t>
  </si>
  <si>
    <t>REFUGE DU PRÉ-DE-LA-CHAUMETTE</t>
  </si>
  <si>
    <t>REFUGE DES SOUFFLES</t>
  </si>
  <si>
    <t>BESSE-EN-OISANS</t>
  </si>
  <si>
    <t>Temps</t>
  </si>
  <si>
    <t>LA CHAPELLE-EN-VALGAUDEMAR</t>
  </si>
  <si>
    <t>D+</t>
  </si>
  <si>
    <t>D-</t>
  </si>
  <si>
    <t>Distance</t>
  </si>
  <si>
    <t>Localité Arrivée</t>
  </si>
  <si>
    <t>PELVOUX-SAINT-ANTOINE</t>
  </si>
  <si>
    <t>GR</t>
  </si>
  <si>
    <t>GR54</t>
  </si>
  <si>
    <t>GR54C</t>
  </si>
  <si>
    <t>Combe-Haute</t>
  </si>
  <si>
    <t>Col de la Sarenne</t>
  </si>
  <si>
    <t>Localité Départ</t>
  </si>
  <si>
    <t>Point A</t>
  </si>
  <si>
    <t>Point B</t>
  </si>
  <si>
    <t>Col du Souchet</t>
  </si>
  <si>
    <t>Col d'Arsine</t>
  </si>
  <si>
    <t>Grand Total</t>
  </si>
  <si>
    <t>Values</t>
  </si>
  <si>
    <t>Sum of D+</t>
  </si>
  <si>
    <t>Sum of D-</t>
  </si>
  <si>
    <t>Sum of Temps</t>
  </si>
  <si>
    <t>Col de l'Eychauda</t>
  </si>
  <si>
    <t>Pont sur la Sarenne</t>
  </si>
  <si>
    <t>Une intersection</t>
  </si>
  <si>
    <t>Chalet Josserand</t>
  </si>
  <si>
    <t>Confluent de torrents</t>
  </si>
  <si>
    <t>La cabane de Jas-Lacroix</t>
  </si>
  <si>
    <t>Col de l'Aup-Martin</t>
  </si>
  <si>
    <t>Pas de la Cavale</t>
  </si>
  <si>
    <t>PONT D'ARSINE</t>
  </si>
  <si>
    <t>Col de la Valette</t>
  </si>
  <si>
    <t>Col de Gouiran</t>
  </si>
  <si>
    <t>Col de Vallonpierre</t>
  </si>
  <si>
    <t>La cabane de Surette</t>
  </si>
  <si>
    <t>Refuge du Clot</t>
  </si>
  <si>
    <t>Les Andrieux</t>
  </si>
  <si>
    <t>VILLAR-LOUBIERE</t>
  </si>
  <si>
    <t>Col de la Vaurze</t>
  </si>
  <si>
    <t>Col de Côte-Belle</t>
  </si>
  <si>
    <t>Carrefour de Valsenestre</t>
  </si>
  <si>
    <t>Col de la Muzelle</t>
  </si>
  <si>
    <t>VALSENESTRE</t>
  </si>
  <si>
    <t>LAC DE LA MUZELLE</t>
  </si>
  <si>
    <t>Col du Vallon</t>
  </si>
  <si>
    <t>Lauvitel</t>
  </si>
  <si>
    <t>Pont</t>
  </si>
  <si>
    <t>Les Gauchoirs</t>
  </si>
  <si>
    <t>GR54B</t>
  </si>
  <si>
    <t>Etapes</t>
  </si>
  <si>
    <t>Gite d'étape ou  refuge gardé</t>
  </si>
  <si>
    <t>Abri non gardé</t>
  </si>
  <si>
    <t xml:space="preserve">Chambre </t>
  </si>
  <si>
    <t xml:space="preserve">Camping </t>
  </si>
  <si>
    <t>Ravitaillement</t>
  </si>
  <si>
    <t>Restaurant</t>
  </si>
  <si>
    <t>Café</t>
  </si>
  <si>
    <t>Office de tourisme</t>
  </si>
  <si>
    <t>Car</t>
  </si>
  <si>
    <t>Distributeur de billets</t>
  </si>
  <si>
    <t>Train</t>
  </si>
  <si>
    <t>x</t>
  </si>
  <si>
    <t>ALPE DE VILLAR D'ARENE</t>
  </si>
  <si>
    <t>LES GUIBERTES</t>
  </si>
  <si>
    <t>X</t>
  </si>
  <si>
    <t>ALLEFROIDE</t>
  </si>
  <si>
    <t>REFUGE DE CHABOURNEOU</t>
  </si>
  <si>
    <t>CHALET-HOTEL DU GIOBERNEY</t>
  </si>
  <si>
    <t>REFUGE DE LA MUZELLE</t>
  </si>
  <si>
    <t>LES OUGIERS</t>
  </si>
  <si>
    <t>L'ALLEAU</t>
  </si>
  <si>
    <t>LE BOURG D'ARUD</t>
  </si>
  <si>
    <t>VENOSC</t>
  </si>
  <si>
    <t>LE FRENEY D'OISANS</t>
  </si>
  <si>
    <t>BARRAGE DU CHAMBON</t>
  </si>
  <si>
    <t>MIZOEN</t>
  </si>
  <si>
    <t>LES CLOTS</t>
  </si>
  <si>
    <t>REFUGES DU PKATEAU D'EMPARIS</t>
  </si>
  <si>
    <t>LE PERIER</t>
  </si>
  <si>
    <t>LOCALITÉ</t>
  </si>
  <si>
    <t>ARGENTEUIL</t>
  </si>
  <si>
    <t>Camping de la Meije</t>
  </si>
  <si>
    <t>Nom</t>
  </si>
  <si>
    <t>Date ouverture</t>
  </si>
  <si>
    <t>Date Fermeture</t>
  </si>
  <si>
    <t>Prix 2 personnes</t>
  </si>
  <si>
    <t>Aire de bivouac naturel Le Gay</t>
  </si>
  <si>
    <t>Camping Le Colporteur</t>
  </si>
  <si>
    <t>Hebergement selectionne</t>
  </si>
  <si>
    <t>Camping municipal des 2 glaciers</t>
  </si>
  <si>
    <t>Camping municipal du Freyssinet</t>
  </si>
  <si>
    <t>Huttopia</t>
  </si>
  <si>
    <t>Localité</t>
  </si>
  <si>
    <t>Camping GCU</t>
  </si>
  <si>
    <t>Cabane de Jas Lacroix</t>
  </si>
  <si>
    <t>REFUGE DU PRÉ-DE-LA-CHAUMETTE - DP</t>
  </si>
  <si>
    <t>REFUGE DE VALLONPIERRE - DP</t>
  </si>
  <si>
    <t>Gite d'etape les Arias - Bivouac</t>
  </si>
  <si>
    <t>Gite d'etape les Arias</t>
  </si>
  <si>
    <t>Gite d'etape les Arias - DP</t>
  </si>
  <si>
    <t>Gite d'etape le Beranger</t>
  </si>
  <si>
    <t>REFUGES DU PLATEAU D'EMPARIS</t>
  </si>
  <si>
    <t>Gite d'etape le Beranger - DP</t>
  </si>
  <si>
    <t>Bivouac de Valsenestre</t>
  </si>
  <si>
    <t>REFUGE DE LA MUZELLE -DP</t>
  </si>
  <si>
    <t>Dépense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</si>
</sst>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NumberFormat="1"/>
    <xf numFmtId="170" fontId="0" fillId="0" borderId="0" xfId="0" applyNumberFormat="1" applyFont="1"/>
    <xf numFmtId="170" fontId="0" fillId="0" borderId="0" xfId="0" applyNumberFormat="1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0" xfId="0" applyBorder="1"/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70" fontId="0" fillId="0" borderId="0" xfId="0" applyNumberFormat="1" applyAlignment="1">
      <alignment wrapText="1"/>
    </xf>
    <xf numFmtId="0" fontId="0" fillId="0" borderId="0" xfId="0" applyNumberFormat="1" applyAlignment="1">
      <alignment horizontal="center"/>
    </xf>
    <xf numFmtId="16" fontId="0" fillId="0" borderId="0" xfId="0" applyNumberFormat="1"/>
    <xf numFmtId="0" fontId="2" fillId="4" borderId="4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3" xfId="0" applyFont="1" applyBorder="1"/>
    <xf numFmtId="2" fontId="0" fillId="0" borderId="0" xfId="0" applyNumberFormat="1" applyBorder="1"/>
    <xf numFmtId="0" fontId="0" fillId="0" borderId="0" xfId="0" applyNumberFormat="1" applyBorder="1"/>
  </cellXfs>
  <cellStyles count="1">
    <cellStyle name="Normal" xfId="0" builtinId="0"/>
  </cellStyles>
  <dxfs count="48"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[h]:mm:ss;@"/>
    </dxf>
    <dxf>
      <alignment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CC99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numFmt numFmtId="170" formatCode="[h]:mm:ss;@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SSI Adel (DGSI DDSA)" refreshedDate="45157.904078819447" createdVersion="6" refreshedVersion="6" minRefreshableVersion="3" recordCount="53">
  <cacheSource type="worksheet">
    <worksheetSource name="Table2"/>
  </cacheSource>
  <cacheFields count="10">
    <cacheField name="Localité Départ" numFmtId="0">
      <sharedItems count="29">
        <s v="LE BOURG-D'OISANS"/>
        <s v="BESSE-EN-OISANS"/>
        <s v="LA GRAVE"/>
        <s v="LE MONÉTIER-LES-BAINS"/>
        <s v="PELVOUX-SAINT-ANTOINE"/>
        <s v="La cabane de Jas-Lacroix"/>
        <s v="REFUGE DU PRÉ-DE-LA-CHAUMETTE"/>
        <s v="REFUGE DE VALLONPIERRE"/>
        <s v="REFUGE DES SOUFFLES"/>
        <s v="LE DESERT-EN-VALJOUFFREY"/>
        <s v="VALSENESTRE"/>
        <s v="LAC DE LA MUZELLE"/>
        <s v="VILLAR-LOUBIÈRE" u="1"/>
        <s v="LA CHAPELLE-EN-VALGAUDEMAR" u="1"/>
        <s v="LES OUGIERS (par GR° 50 à 20 min)" u="1"/>
        <s v="ARSINE" u="1"/>
        <s v="LE CHAZELET" u="1"/>
        <s v="LES TERRASSES" u="1"/>
        <s v="AILEFROIDE" u="1"/>
        <s v="CLAVANS-LE-BAS" u="1"/>
        <s v="| REFUGE DE LA MUZELLE (par GR® 54C à 10 min)" u="1"/>
        <s v="VALLOUISE" u="1"/>
        <s v="CHALETS DE CHAMBRAN" u="1"/>
        <s v="ENTRE-LES-AIGUES" u="1"/>
        <s v="ALPE DE VILLAR-D'ARÈNE" u="1"/>
        <s v="VILLAR-D'ARÈNE" u="1"/>
        <s v="REFUGE DU CLOT (EX XAVIER-BLANC)" u="1"/>
        <s v="| VALSENESTRE (par GR® 54B à 30 min)" u="1"/>
        <s v="LE CASSET" u="1"/>
      </sharedItems>
    </cacheField>
    <cacheField name="Localité Arrivée" numFmtId="0">
      <sharedItems count="34">
        <s v="BESSE-EN-OISANS"/>
        <s v="LA GRAVE"/>
        <s v="LE MONÉTIER-LES-BAINS"/>
        <s v="PELVOUX-SAINT-ANTOINE"/>
        <s v="La cabane de Jas-Lacroix"/>
        <s v="REFUGE DU PRÉ-DE-LA-CHAUMETTE"/>
        <s v="REFUGE DE VALLONPIERRE"/>
        <s v="REFUGE DES SOUFFLES"/>
        <s v="LE DESERT-EN-VALJOUFFREY"/>
        <s v="VALSENESTRE"/>
        <s v="LAC DE LA MUZELLE"/>
        <s v="LE BOURG-D'OISANS"/>
        <s v="VILLAR-LOUBIÈRE" u="1"/>
        <s v="LA CHAPELLE-EN-VALGAUDEMAR" u="1"/>
        <s v="LES OUGIERS (par GR° 50 à 20 min)" u="1"/>
        <s v="LES GUIBERTES (hors GR® à 45 min)" u="1"/>
        <s v="ARSINE" u="1"/>
        <s v="REFUGE DE CHABOURNÉOU (hors GR® à 1 h 30)" u="1"/>
        <s v="LE CHAZELET" u="1"/>
        <s v="LES TERRASSES" u="1"/>
        <s v="REFUGE DE L'OLAN (par variante)" u="1"/>
        <s v="AILEFROIDE" u="1"/>
        <s v="CLAVANS-LE-BAS" u="1"/>
        <s v="AILEFROIDE (par variante à 2h)" u="1"/>
        <s v="REFUGE DE LA MUZELLE (par GR® 54C à 10 min)" u="1"/>
        <s v="VALLOUISE" u="1"/>
        <s v="CHALETS DE CHAMBRAN" u="1"/>
        <s v="ENTRE-LES-AIGUES" u="1"/>
        <s v="ALPE DE VILLAR-D'ARÈNE" u="1"/>
        <s v="VALSENESTRE (par GR® 54B à 30 min)" u="1"/>
        <s v="CHALET-HÔTEL DU GIOBERNEY (hors GR® à 1 h)" u="1"/>
        <s v="VILLAR-D'ARÈNE" u="1"/>
        <s v="REFUGE DU CLOT (EX XAVIER-BLANC)" u="1"/>
        <s v="LE CASSET" u="1"/>
      </sharedItems>
    </cacheField>
    <cacheField name="Etap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oint A" numFmtId="0">
      <sharedItems/>
    </cacheField>
    <cacheField name="Point B" numFmtId="0">
      <sharedItems/>
    </cacheField>
    <cacheField name="D+" numFmtId="0">
      <sharedItems containsSemiMixedTypes="0" containsString="0" containsNumber="1" containsInteger="1" minValue="0" maxValue="1130"/>
    </cacheField>
    <cacheField name="D-" numFmtId="0">
      <sharedItems containsSemiMixedTypes="0" containsString="0" containsNumber="1" containsInteger="1" minValue="0" maxValue="1255"/>
    </cacheField>
    <cacheField name="Temps" numFmtId="170">
      <sharedItems containsSemiMixedTypes="0" containsNonDate="0" containsDate="1" containsString="0" minDate="1899-12-30T00:20:00" maxDate="1899-12-30T04:30:00"/>
    </cacheField>
    <cacheField name="Distance" numFmtId="0">
      <sharedItems containsNonDate="0" containsString="0" containsBlank="1"/>
    </cacheField>
    <cacheField name="G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x v="0"/>
    <s v="LE BOURG-D'OISANS"/>
    <s v="LE CHATELARD"/>
    <n v="840"/>
    <n v="130"/>
    <d v="1899-12-30T02:45:00"/>
    <m/>
    <s v="GR54"/>
  </r>
  <r>
    <x v="0"/>
    <x v="0"/>
    <x v="0"/>
    <s v="LE CHATELARD"/>
    <s v="Pont sur la Sarenne"/>
    <n v="130"/>
    <n v="130"/>
    <d v="1899-12-30T00:30:00"/>
    <m/>
    <s v="GR54"/>
  </r>
  <r>
    <x v="0"/>
    <x v="0"/>
    <x v="0"/>
    <s v="Pont sur la Sarenne"/>
    <s v="Combe-Haute"/>
    <n v="180"/>
    <n v="30"/>
    <d v="1899-12-30T00:30:00"/>
    <m/>
    <s v="GR54"/>
  </r>
  <r>
    <x v="0"/>
    <x v="0"/>
    <x v="0"/>
    <s v="Combe-Haute"/>
    <s v="Une intersection"/>
    <n v="130"/>
    <n v="0"/>
    <d v="1899-12-30T00:20:00"/>
    <m/>
    <s v="GR54"/>
  </r>
  <r>
    <x v="0"/>
    <x v="0"/>
    <x v="0"/>
    <s v="Une intersection"/>
    <s v="Col de la Sarenne"/>
    <n v="270"/>
    <n v="0"/>
    <d v="1899-12-30T01:00:00"/>
    <m/>
    <s v="GR54"/>
  </r>
  <r>
    <x v="0"/>
    <x v="0"/>
    <x v="0"/>
    <s v="Col de la Sarenne"/>
    <s v="CLAVANS-LE-BAS"/>
    <n v="30"/>
    <n v="680"/>
    <d v="1899-12-30T02:00:00"/>
    <m/>
    <s v="GR54"/>
  </r>
  <r>
    <x v="0"/>
    <x v="0"/>
    <x v="0"/>
    <s v="CLAVANS-LE-BAS"/>
    <s v="BESSE-EN-OISANS"/>
    <n v="280"/>
    <n v="100"/>
    <d v="1899-12-30T01:10:00"/>
    <m/>
    <s v="GR54"/>
  </r>
  <r>
    <x v="1"/>
    <x v="1"/>
    <x v="1"/>
    <s v="BESSE-EN-OISANS"/>
    <s v="Chalet Josserand"/>
    <n v="720"/>
    <n v="30"/>
    <d v="1899-12-30T02:30:00"/>
    <m/>
    <s v="GR54"/>
  </r>
  <r>
    <x v="1"/>
    <x v="1"/>
    <x v="1"/>
    <s v="Chalet Josserand"/>
    <s v="Confluent de torrents"/>
    <n v="20"/>
    <n v="80"/>
    <d v="1899-12-30T00:30:00"/>
    <m/>
    <s v="GR54"/>
  </r>
  <r>
    <x v="1"/>
    <x v="1"/>
    <x v="1"/>
    <s v="Confluent de torrents"/>
    <s v="Col du Souchet"/>
    <n v="165"/>
    <n v="0"/>
    <d v="1899-12-30T01:00:00"/>
    <m/>
    <s v="GR54"/>
  </r>
  <r>
    <x v="1"/>
    <x v="1"/>
    <x v="1"/>
    <s v="Col du Souchet"/>
    <s v="LE CHAZELET"/>
    <n v="87"/>
    <n v="660"/>
    <d v="1899-12-30T01:30:00"/>
    <m/>
    <s v="GR54"/>
  </r>
  <r>
    <x v="1"/>
    <x v="1"/>
    <x v="1"/>
    <s v="LE CHAZELET"/>
    <s v="LES TERRASSES"/>
    <n v="48"/>
    <n v="51"/>
    <d v="1899-12-30T00:30:00"/>
    <m/>
    <s v="GR54"/>
  </r>
  <r>
    <x v="1"/>
    <x v="1"/>
    <x v="1"/>
    <s v="LES TERRASSES"/>
    <s v="LA GRAVE"/>
    <n v="11"/>
    <n v="298"/>
    <d v="1899-12-30T00:30:00"/>
    <m/>
    <s v="GR54"/>
  </r>
  <r>
    <x v="2"/>
    <x v="2"/>
    <x v="2"/>
    <s v="LA GRAVE"/>
    <s v="VILLAR-D'ARÈNE"/>
    <n v="301"/>
    <n v="163"/>
    <d v="1899-12-30T01:30:00"/>
    <m/>
    <s v="GR54"/>
  </r>
  <r>
    <x v="2"/>
    <x v="2"/>
    <x v="2"/>
    <s v="VILLAR-D'ARÈNE"/>
    <s v="PONT D'ARSINE"/>
    <n v="61"/>
    <n v="24"/>
    <d v="1899-12-30T00:35:00"/>
    <m/>
    <s v="GR54"/>
  </r>
  <r>
    <x v="2"/>
    <x v="2"/>
    <x v="2"/>
    <s v="PONT D'ARSINE"/>
    <s v="Col de la Sarenne"/>
    <n v="467"/>
    <n v="60"/>
    <d v="1899-12-30T02:25:00"/>
    <m/>
    <s v="GR54"/>
  </r>
  <r>
    <x v="2"/>
    <x v="2"/>
    <x v="2"/>
    <s v="Col de la Sarenne"/>
    <s v="Col d'Arsine"/>
    <n v="282"/>
    <n v="9"/>
    <d v="1899-12-30T01:00:00"/>
    <m/>
    <s v="GR54"/>
  </r>
  <r>
    <x v="2"/>
    <x v="2"/>
    <x v="2"/>
    <s v="Col d'Arsine"/>
    <s v="LE CASSET"/>
    <n v="32"/>
    <n v="865"/>
    <d v="1899-12-30T02:00:00"/>
    <m/>
    <s v="GR54"/>
  </r>
  <r>
    <x v="2"/>
    <x v="2"/>
    <x v="2"/>
    <s v="LE CASSET"/>
    <s v="LE MONÉTIER-LES-BAINS"/>
    <n v="6"/>
    <n v="53"/>
    <d v="1899-12-30T00:35:00"/>
    <m/>
    <s v="GR54"/>
  </r>
  <r>
    <x v="3"/>
    <x v="3"/>
    <x v="3"/>
    <s v="LE MONÉTIER-LES-BAINS"/>
    <s v="Col de l'Eychauda"/>
    <n v="976"/>
    <n v="19"/>
    <d v="1899-12-30T03:20:00"/>
    <m/>
    <s v="GR54"/>
  </r>
  <r>
    <x v="3"/>
    <x v="3"/>
    <x v="3"/>
    <s v="Col de l'Eychauda"/>
    <s v="CHALETS DE CHAMBRAN"/>
    <n v="63"/>
    <n v="774"/>
    <d v="1899-12-30T01:30:00"/>
    <m/>
    <s v="GR54"/>
  </r>
  <r>
    <x v="3"/>
    <x v="3"/>
    <x v="3"/>
    <s v="CHALETS DE CHAMBRAN"/>
    <s v="Une intersection"/>
    <n v="1"/>
    <n v="152"/>
    <d v="1899-12-30T00:30:00"/>
    <m/>
    <s v="GR54"/>
  </r>
  <r>
    <x v="3"/>
    <x v="3"/>
    <x v="3"/>
    <s v="Une intersection"/>
    <s v="PELVOUX-SAINT-ANTOINE"/>
    <n v="0"/>
    <n v="247"/>
    <d v="1899-12-30T00:40:00"/>
    <m/>
    <s v="GR54"/>
  </r>
  <r>
    <x v="4"/>
    <x v="4"/>
    <x v="4"/>
    <s v="PELVOUX-SAINT-ANTOINE"/>
    <s v="VALLOUISE"/>
    <n v="0"/>
    <n v="92"/>
    <d v="1899-12-30T01:00:00"/>
    <m/>
    <s v="GR54"/>
  </r>
  <r>
    <x v="4"/>
    <x v="4"/>
    <x v="4"/>
    <s v="VALLOUISE"/>
    <s v="ENTRE-LES-AIGUES"/>
    <n v="492"/>
    <n v="41"/>
    <d v="1899-12-30T02:00:00"/>
    <m/>
    <s v="GR54"/>
  </r>
  <r>
    <x v="4"/>
    <x v="4"/>
    <x v="4"/>
    <s v="ENTRE-LES-AIGUES"/>
    <s v="La cabane de Jas-Lacroix"/>
    <n v="347"/>
    <n v="29"/>
    <d v="1899-12-30T01:15:00"/>
    <m/>
    <s v="GR54"/>
  </r>
  <r>
    <x v="5"/>
    <x v="5"/>
    <x v="5"/>
    <s v="La cabane de Jas-Lacroix"/>
    <s v="Col de l'Aup-Martin"/>
    <n v="850"/>
    <n v="48"/>
    <d v="1899-12-30T03:00:00"/>
    <m/>
    <s v="GR54"/>
  </r>
  <r>
    <x v="5"/>
    <x v="5"/>
    <x v="5"/>
    <s v="Col de l'Aup-Martin"/>
    <s v="Pas de la Cavale"/>
    <n v="64"/>
    <n v="62"/>
    <d v="1899-12-30T00:30:00"/>
    <m/>
    <s v="GR54"/>
  </r>
  <r>
    <x v="5"/>
    <x v="5"/>
    <x v="5"/>
    <s v="Pas de la Cavale"/>
    <s v="REFUGE DU PRÉ-DE-LA-CHAUMETTE"/>
    <n v="51"/>
    <n v="979"/>
    <d v="1899-12-30T02:00:00"/>
    <m/>
    <s v="GR54"/>
  </r>
  <r>
    <x v="6"/>
    <x v="6"/>
    <x v="6"/>
    <s v="REFUGE DU PRÉ-DE-LA-CHAUMETTE"/>
    <s v="Col de la Valette"/>
    <n v="898"/>
    <n v="43"/>
    <d v="1899-12-30T03:00:00"/>
    <m/>
    <s v="GR54"/>
  </r>
  <r>
    <x v="6"/>
    <x v="6"/>
    <x v="6"/>
    <s v="Col de la Valette"/>
    <s v="Col de Gouiran"/>
    <n v="132"/>
    <n v="205"/>
    <d v="1899-12-30T00:50:00"/>
    <m/>
    <s v="GR54"/>
  </r>
  <r>
    <x v="6"/>
    <x v="6"/>
    <x v="6"/>
    <s v="Col de Gouiran"/>
    <s v="Col de Vallonpierre"/>
    <n v="235"/>
    <n v="219"/>
    <d v="1899-12-30T01:00:00"/>
    <m/>
    <s v="GR54"/>
  </r>
  <r>
    <x v="6"/>
    <x v="6"/>
    <x v="6"/>
    <s v="Col de Vallonpierre"/>
    <s v="REFUGE DE VALLONPIERRE"/>
    <n v="21"/>
    <n v="364"/>
    <d v="1899-12-30T00:45:00"/>
    <m/>
    <s v="GR54"/>
  </r>
  <r>
    <x v="7"/>
    <x v="7"/>
    <x v="7"/>
    <s v="REFUGE DE VALLONPIERRE"/>
    <s v="La cabane de Surette"/>
    <n v="31"/>
    <n v="649"/>
    <d v="1899-12-30T01:00:00"/>
    <m/>
    <s v="GR54"/>
  </r>
  <r>
    <x v="7"/>
    <x v="7"/>
    <x v="7"/>
    <s v="La cabane de Surette"/>
    <s v="Refuge du Clot"/>
    <n v="15"/>
    <n v="255"/>
    <d v="1899-12-30T01:00:00"/>
    <m/>
    <s v="GR54"/>
  </r>
  <r>
    <x v="7"/>
    <x v="7"/>
    <x v="7"/>
    <s v="Refuge du Clot"/>
    <s v="LE CASSET"/>
    <n v="88"/>
    <n v="337"/>
    <d v="1899-12-30T01:05:00"/>
    <m/>
    <s v="GR54"/>
  </r>
  <r>
    <x v="7"/>
    <x v="7"/>
    <x v="7"/>
    <s v="LE CASSET"/>
    <s v="LA CHAPELLE-EN-VALGAUDEMAR"/>
    <n v="28"/>
    <n v="80"/>
    <d v="1899-12-30T00:30:00"/>
    <m/>
    <s v="GR54"/>
  </r>
  <r>
    <x v="7"/>
    <x v="7"/>
    <x v="7"/>
    <s v="LA CHAPELLE-EN-VALGAUDEMAR"/>
    <s v="Les Andrieux"/>
    <n v="11"/>
    <n v="64"/>
    <d v="1899-12-30T00:45:00"/>
    <m/>
    <s v="GR54"/>
  </r>
  <r>
    <x v="7"/>
    <x v="7"/>
    <x v="7"/>
    <s v="Les Andrieux"/>
    <s v="VILLAR-LOUBIERE"/>
    <n v="54"/>
    <n v="46"/>
    <d v="1899-12-30T00:40:00"/>
    <m/>
    <s v="GR54"/>
  </r>
  <r>
    <x v="7"/>
    <x v="7"/>
    <x v="7"/>
    <s v="VILLAR-LOUBIERE"/>
    <s v="REFUGE DES SOUFFLES"/>
    <n v="1109"/>
    <n v="202"/>
    <d v="1899-12-30T02:30:00"/>
    <m/>
    <s v="GR54"/>
  </r>
  <r>
    <x v="8"/>
    <x v="8"/>
    <x v="8"/>
    <s v="REFUGE DES SOUFFLES"/>
    <s v="Col de la Vaurze"/>
    <n v="662"/>
    <n v="29"/>
    <d v="1899-12-30T02:30:00"/>
    <m/>
    <s v="GR54"/>
  </r>
  <r>
    <x v="8"/>
    <x v="8"/>
    <x v="8"/>
    <s v="Col de la Vaurze"/>
    <s v="LE DESERT-EN-VALJOUFFREY"/>
    <n v="0"/>
    <n v="1255"/>
    <d v="1899-12-30T03:00:00"/>
    <m/>
    <s v="GR54"/>
  </r>
  <r>
    <x v="9"/>
    <x v="9"/>
    <x v="9"/>
    <s v="LE DESERT-EN-VALJOUFFREY"/>
    <s v="Col de Côte-Belle"/>
    <n v="1030"/>
    <n v="10"/>
    <d v="1899-12-30T03:30:00"/>
    <m/>
    <s v="GR54"/>
  </r>
  <r>
    <x v="9"/>
    <x v="9"/>
    <x v="9"/>
    <s v="Col de Côte-Belle"/>
    <s v="Carrefour de Valsenestre"/>
    <n v="10"/>
    <n v="820"/>
    <d v="1899-12-30T01:45:00"/>
    <m/>
    <s v="GR54"/>
  </r>
  <r>
    <x v="9"/>
    <x v="9"/>
    <x v="9"/>
    <s v="Carrefour de Valsenestre"/>
    <s v="VALSENESTRE"/>
    <n v="0"/>
    <n v="197"/>
    <d v="1899-12-30T00:30:00"/>
    <m/>
    <s v="GR54B"/>
  </r>
  <r>
    <x v="10"/>
    <x v="10"/>
    <x v="10"/>
    <s v="VALSENESTRE"/>
    <s v="Carrefour de Valsenestre"/>
    <n v="197"/>
    <n v="0"/>
    <d v="1899-12-30T01:00:00"/>
    <m/>
    <s v="GR54"/>
  </r>
  <r>
    <x v="10"/>
    <x v="10"/>
    <x v="10"/>
    <s v="Carrefour de Valsenestre"/>
    <s v="Col de la Muzelle"/>
    <n v="1130"/>
    <n v="20"/>
    <d v="1899-12-30T04:30:00"/>
    <m/>
    <s v="GR54"/>
  </r>
  <r>
    <x v="10"/>
    <x v="10"/>
    <x v="10"/>
    <s v="Col de la Muzelle"/>
    <s v="LAC DE LA MUZELLE"/>
    <n v="0"/>
    <n v="510"/>
    <d v="1899-12-30T01:00:00"/>
    <m/>
    <s v="GR54"/>
  </r>
  <r>
    <x v="11"/>
    <x v="11"/>
    <x v="11"/>
    <s v="LAC DE LA MUZELLE"/>
    <s v="Col du Vallon"/>
    <n v="430"/>
    <n v="0"/>
    <d v="1899-12-30T01:30:00"/>
    <m/>
    <s v="GR54"/>
  </r>
  <r>
    <x v="11"/>
    <x v="11"/>
    <x v="11"/>
    <s v="Col du Vallon"/>
    <s v="Lauvitel"/>
    <n v="20"/>
    <n v="1070"/>
    <d v="1899-12-30T02:30:00"/>
    <m/>
    <s v="GR54"/>
  </r>
  <r>
    <x v="11"/>
    <x v="11"/>
    <x v="11"/>
    <s v="Lauvitel"/>
    <s v="Pont"/>
    <n v="30"/>
    <n v="540"/>
    <d v="1899-12-30T01:00:00"/>
    <m/>
    <s v="GR54"/>
  </r>
  <r>
    <x v="11"/>
    <x v="11"/>
    <x v="11"/>
    <s v="Pont"/>
    <s v="Les Gauchoirs"/>
    <n v="0"/>
    <n v="170"/>
    <d v="1899-12-30T00:20:00"/>
    <m/>
    <s v="GR54"/>
  </r>
  <r>
    <x v="11"/>
    <x v="11"/>
    <x v="11"/>
    <s v="Les Gauchoirs"/>
    <s v="LE BOURG-D'OISANS"/>
    <n v="110"/>
    <n v="240"/>
    <d v="1899-12-30T02:10:00"/>
    <m/>
    <s v="GR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F17" firstHeaderRow="1" firstDataRow="2" firstDataCol="3"/>
  <pivotFields count="10">
    <pivotField axis="axisRow" compact="0" outline="0" showAll="0" defaultSubtotal="0">
      <items count="29">
        <item m="1" x="20"/>
        <item m="1" x="27"/>
        <item m="1" x="18"/>
        <item m="1" x="24"/>
        <item m="1" x="15"/>
        <item x="1"/>
        <item m="1" x="22"/>
        <item m="1" x="19"/>
        <item m="1" x="23"/>
        <item m="1" x="13"/>
        <item x="2"/>
        <item x="0"/>
        <item m="1" x="28"/>
        <item m="1" x="16"/>
        <item x="9"/>
        <item x="3"/>
        <item m="1" x="14"/>
        <item m="1" x="17"/>
        <item x="4"/>
        <item x="7"/>
        <item x="8"/>
        <item m="1" x="26"/>
        <item x="6"/>
        <item m="1" x="21"/>
        <item m="1" x="25"/>
        <item m="1" x="12"/>
        <item x="5"/>
        <item x="10"/>
        <item x="11"/>
      </items>
    </pivotField>
    <pivotField axis="axisRow" compact="0" outline="0" showAll="0">
      <items count="35">
        <item m="1" x="21"/>
        <item m="1" x="23"/>
        <item m="1" x="28"/>
        <item m="1" x="16"/>
        <item x="0"/>
        <item m="1" x="30"/>
        <item m="1" x="26"/>
        <item m="1" x="22"/>
        <item m="1" x="27"/>
        <item m="1" x="13"/>
        <item x="1"/>
        <item x="11"/>
        <item m="1" x="33"/>
        <item m="1" x="18"/>
        <item x="8"/>
        <item x="2"/>
        <item m="1" x="15"/>
        <item m="1" x="14"/>
        <item m="1" x="19"/>
        <item x="3"/>
        <item m="1" x="17"/>
        <item m="1" x="24"/>
        <item m="1" x="20"/>
        <item x="6"/>
        <item x="7"/>
        <item m="1" x="32"/>
        <item x="5"/>
        <item m="1" x="25"/>
        <item m="1" x="29"/>
        <item m="1" x="31"/>
        <item m="1" x="12"/>
        <item x="4"/>
        <item x="9"/>
        <item x="10"/>
        <item t="default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numFmtId="20" outline="0" showAll="0"/>
    <pivotField compact="0" outline="0" showAll="0"/>
    <pivotField compact="0" outline="0" showAll="0"/>
  </pivotFields>
  <rowFields count="3">
    <field x="2"/>
    <field x="0"/>
    <field x="1"/>
  </rowFields>
  <rowItems count="13">
    <i>
      <x/>
      <x v="11"/>
      <x v="4"/>
    </i>
    <i>
      <x v="1"/>
      <x v="5"/>
      <x v="10"/>
    </i>
    <i>
      <x v="2"/>
      <x v="10"/>
      <x v="15"/>
    </i>
    <i>
      <x v="3"/>
      <x v="15"/>
      <x v="19"/>
    </i>
    <i>
      <x v="4"/>
      <x v="18"/>
      <x v="31"/>
    </i>
    <i>
      <x v="5"/>
      <x v="26"/>
      <x v="26"/>
    </i>
    <i>
      <x v="6"/>
      <x v="22"/>
      <x v="23"/>
    </i>
    <i>
      <x v="7"/>
      <x v="19"/>
      <x v="24"/>
    </i>
    <i>
      <x v="8"/>
      <x v="20"/>
      <x v="14"/>
    </i>
    <i>
      <x v="9"/>
      <x v="14"/>
      <x v="32"/>
    </i>
    <i>
      <x v="10"/>
      <x v="27"/>
      <x v="33"/>
    </i>
    <i>
      <x v="11"/>
      <x v="28"/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+" fld="5" baseField="0" baseItem="11"/>
    <dataField name="Sum of D-" fld="6" baseField="0" baseItem="11"/>
    <dataField name="Sum of Temps" fld="7" baseField="0" baseItem="11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U56" totalsRowCount="1" headerRowDxfId="23">
  <tableColumns count="21">
    <tableColumn id="12" name="Localité Départ"/>
    <tableColumn id="7" name="Localité Arrivée"/>
    <tableColumn id="14" name="Etapes"/>
    <tableColumn id="2" name="Point A"/>
    <tableColumn id="9" name="Point B"/>
    <tableColumn id="5" name="D+" totalsRowFunction="sum"/>
    <tableColumn id="6" name="D-" totalsRowFunction="sum"/>
    <tableColumn id="10" name="Temps" totalsRowFunction="sum" dataDxfId="47" totalsRowDxfId="22"/>
    <tableColumn id="4" name="Distance"/>
    <tableColumn id="11" name="GR"/>
    <tableColumn id="15" name="Gite d'étape ou  refuge gardé" dataDxfId="34" totalsRowDxfId="21">
      <calculatedColumnFormula>VLOOKUP(Table2[[#This Row],[Localité Arrivée]],Table3[[LOCALITÉ]:[Distributeur de billets]],2,FALSE)</calculatedColumnFormula>
    </tableColumn>
    <tableColumn id="16" name="Abri non gardé" dataDxfId="33" totalsRowDxfId="20">
      <calculatedColumnFormula>VLOOKUP(Table2[[#This Row],[Localité Arrivée]],Table3[[LOCALITÉ]:[Distributeur de billets]],3,FALSE)</calculatedColumnFormula>
    </tableColumn>
    <tableColumn id="17" name="Chambre " dataDxfId="32" totalsRowDxfId="19">
      <calculatedColumnFormula>VLOOKUP(Table2[[#This Row],[Localité Arrivée]],Table3[[LOCALITÉ]:[Distributeur de billets]],4,FALSE)</calculatedColumnFormula>
    </tableColumn>
    <tableColumn id="18" name="Camping " dataDxfId="31" totalsRowDxfId="18">
      <calculatedColumnFormula>VLOOKUP(Table2[[#This Row],[Localité Arrivée]],Table3[[LOCALITÉ]:[Distributeur de billets]],5,FALSE)</calculatedColumnFormula>
    </tableColumn>
    <tableColumn id="19" name="Ravitaillement" dataDxfId="30" totalsRowDxfId="17">
      <calculatedColumnFormula>VLOOKUP(Table2[[#This Row],[Localité Arrivée]],Table3[[LOCALITÉ]:[Distributeur de billets]],6,FALSE)</calculatedColumnFormula>
    </tableColumn>
    <tableColumn id="20" name="Restaurant" dataDxfId="29" totalsRowDxfId="16">
      <calculatedColumnFormula>VLOOKUP(Table2[[#This Row],[Localité Arrivée]],Table3[[LOCALITÉ]:[Distributeur de billets]],7,FALSE)</calculatedColumnFormula>
    </tableColumn>
    <tableColumn id="21" name="Café" dataDxfId="28" totalsRowDxfId="15">
      <calculatedColumnFormula>VLOOKUP(Table2[[#This Row],[Localité Arrivée]],Table3[[LOCALITÉ]:[Distributeur de billets]],8,FALSE)</calculatedColumnFormula>
    </tableColumn>
    <tableColumn id="22" name="Office de tourisme" dataDxfId="27" totalsRowDxfId="14">
      <calculatedColumnFormula>VLOOKUP(Table2[[#This Row],[Localité Arrivée]],Table3[[LOCALITÉ]:[Distributeur de billets]],9,FALSE)</calculatedColumnFormula>
    </tableColumn>
    <tableColumn id="23" name="Car" dataDxfId="26" totalsRowDxfId="13">
      <calculatedColumnFormula>VLOOKUP(Table2[[#This Row],[Localité Arrivée]],Table3[[LOCALITÉ]:[Distributeur de billets]],10,FALSE)</calculatedColumnFormula>
    </tableColumn>
    <tableColumn id="24" name="Train" dataDxfId="25" totalsRowDxfId="12">
      <calculatedColumnFormula>VLOOKUP(Table2[[#This Row],[Localité Arrivée]],Table3[[LOCALITÉ]:[Distributeur de billets]],11,FALSE)</calculatedColumnFormula>
    </tableColumn>
    <tableColumn id="25" name="Distributeur de billets" dataDxfId="24" totalsRowDxfId="11">
      <calculatedColumnFormula>VLOOKUP(Table2[[#This Row],[Localité Arrivée]],Table3[[LOCALITÉ]:[Distributeur de billets]],12,FALSE)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67" totalsRowShown="0">
  <autoFilter ref="A1:M67"/>
  <tableColumns count="13">
    <tableColumn id="1" name="LOCALITÉ"/>
    <tableColumn id="2" name="Gite d'étape ou  refuge gardé" dataDxfId="45"/>
    <tableColumn id="3" name="Abri non gardé" dataDxfId="44"/>
    <tableColumn id="4" name="Chambre " dataDxfId="43"/>
    <tableColumn id="5" name="Camping " dataDxfId="42"/>
    <tableColumn id="6" name="Ravitaillement" dataDxfId="41"/>
    <tableColumn id="7" name="Restaurant" dataDxfId="40"/>
    <tableColumn id="8" name="Café" dataDxfId="39"/>
    <tableColumn id="9" name="Office de tourisme" dataDxfId="38"/>
    <tableColumn id="10" name="Car" dataDxfId="37"/>
    <tableColumn id="11" name="Train" dataDxfId="36"/>
    <tableColumn id="12" name="Distributeur de billets" dataDxfId="35"/>
    <tableColumn id="13" name="GR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76" totalsRowCount="1" headerRowDxfId="10">
  <autoFilter ref="A1:G75">
    <filterColumn colId="1">
      <customFilters>
        <customFilter operator="notEqual" val=" "/>
      </customFilters>
    </filterColumn>
  </autoFilter>
  <tableColumns count="7">
    <tableColumn id="1" name="Localité" dataDxfId="9" totalsRowDxfId="6"/>
    <tableColumn id="2" name="Nom" totalsRowDxfId="5"/>
    <tableColumn id="3" name="Date ouverture" totalsRowDxfId="4"/>
    <tableColumn id="4" name="Date Fermeture" totalsRowDxfId="3"/>
    <tableColumn id="5" name="Prix 2 personnes" dataDxfId="8" totalsRowDxfId="2"/>
    <tableColumn id="6" name="Hebergement selectionne" totalsRowDxfId="1"/>
    <tableColumn id="8" name="Dépense" totalsRowFunction="sum" dataDxfId="7" totalsRowDxfId="0">
      <calculatedColumnFormula>Table4[[#This Row],[Hebergement selectionne]]*Table4[[#This Row],[Prix 2 personnes]]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C13" sqref="C13"/>
    </sheetView>
  </sheetViews>
  <sheetFormatPr defaultRowHeight="14.4" x14ac:dyDescent="0.3"/>
  <cols>
    <col min="1" max="1" width="20.44140625" customWidth="1"/>
    <col min="2" max="3" width="31.33203125" customWidth="1"/>
    <col min="4" max="4" width="9.6640625" bestFit="1" customWidth="1"/>
    <col min="5" max="5" width="9.33203125" customWidth="1"/>
    <col min="6" max="6" width="13.109375" customWidth="1"/>
    <col min="7" max="7" width="41.109375" bestFit="1" customWidth="1"/>
    <col min="8" max="8" width="22" customWidth="1"/>
    <col min="9" max="9" width="15.6640625" customWidth="1"/>
    <col min="10" max="10" width="17.21875" customWidth="1"/>
    <col min="11" max="11" width="29.6640625" customWidth="1"/>
    <col min="12" max="12" width="9.33203125" customWidth="1"/>
    <col min="13" max="13" width="18.44140625" customWidth="1"/>
    <col min="14" max="14" width="9.6640625" customWidth="1"/>
    <col min="15" max="15" width="11.77734375" customWidth="1"/>
    <col min="16" max="16" width="25.21875" customWidth="1"/>
    <col min="17" max="17" width="22.21875" customWidth="1"/>
    <col min="18" max="18" width="31" customWidth="1"/>
    <col min="19" max="19" width="30.44140625" bestFit="1" customWidth="1"/>
    <col min="20" max="20" width="13.88671875" customWidth="1"/>
    <col min="21" max="21" width="23.5546875" customWidth="1"/>
    <col min="22" max="22" width="41" bestFit="1" customWidth="1"/>
    <col min="23" max="23" width="41.33203125" customWidth="1"/>
    <col min="24" max="24" width="29.109375" customWidth="1"/>
    <col min="25" max="25" width="23.77734375" bestFit="1" customWidth="1"/>
    <col min="26" max="26" width="20.21875" customWidth="1"/>
    <col min="27" max="27" width="32.77734375" bestFit="1" customWidth="1"/>
    <col min="28" max="28" width="31.77734375" bestFit="1" customWidth="1"/>
    <col min="29" max="29" width="10.44140625" customWidth="1"/>
    <col min="30" max="30" width="32.77734375" bestFit="1" customWidth="1"/>
    <col min="31" max="31" width="15" customWidth="1"/>
    <col min="32" max="32" width="16" customWidth="1"/>
    <col min="33" max="33" width="10.77734375" customWidth="1"/>
    <col min="34" max="35" width="31" bestFit="1" customWidth="1"/>
    <col min="36" max="36" width="27" bestFit="1" customWidth="1"/>
    <col min="37" max="37" width="32.44140625" bestFit="1" customWidth="1"/>
    <col min="38" max="38" width="35.21875" bestFit="1" customWidth="1"/>
    <col min="39" max="39" width="15.88671875" bestFit="1" customWidth="1"/>
    <col min="40" max="40" width="18.6640625" bestFit="1" customWidth="1"/>
    <col min="41" max="41" width="25.5546875" bestFit="1" customWidth="1"/>
    <col min="42" max="42" width="28.33203125" bestFit="1" customWidth="1"/>
    <col min="43" max="45" width="41.109375" bestFit="1" customWidth="1"/>
    <col min="46" max="46" width="28.5546875" bestFit="1" customWidth="1"/>
    <col min="47" max="47" width="25.21875" bestFit="1" customWidth="1"/>
    <col min="48" max="48" width="25" bestFit="1" customWidth="1"/>
    <col min="49" max="49" width="34.77734375" bestFit="1" customWidth="1"/>
    <col min="50" max="50" width="37.5546875" bestFit="1" customWidth="1"/>
    <col min="51" max="51" width="33.77734375" bestFit="1" customWidth="1"/>
    <col min="52" max="52" width="36.5546875" bestFit="1" customWidth="1"/>
    <col min="53" max="53" width="17.21875" bestFit="1" customWidth="1"/>
    <col min="54" max="54" width="15.21875" bestFit="1" customWidth="1"/>
    <col min="55" max="55" width="17" bestFit="1" customWidth="1"/>
    <col min="56" max="56" width="19.77734375" bestFit="1" customWidth="1"/>
    <col min="57" max="57" width="20.21875" bestFit="1" customWidth="1"/>
    <col min="58" max="58" width="20.77734375" bestFit="1" customWidth="1"/>
    <col min="59" max="59" width="10.77734375" bestFit="1" customWidth="1"/>
  </cols>
  <sheetData>
    <row r="3" spans="1:6" x14ac:dyDescent="0.3">
      <c r="D3" s="4" t="s">
        <v>35</v>
      </c>
    </row>
    <row r="4" spans="1:6" x14ac:dyDescent="0.3">
      <c r="A4" s="4" t="s">
        <v>66</v>
      </c>
      <c r="B4" s="4" t="s">
        <v>29</v>
      </c>
      <c r="C4" s="4" t="s">
        <v>22</v>
      </c>
      <c r="D4" t="s">
        <v>36</v>
      </c>
      <c r="E4" t="s">
        <v>37</v>
      </c>
      <c r="F4" t="s">
        <v>38</v>
      </c>
    </row>
    <row r="5" spans="1:6" x14ac:dyDescent="0.3">
      <c r="A5">
        <v>1</v>
      </c>
      <c r="B5" t="s">
        <v>0</v>
      </c>
      <c r="C5" t="s">
        <v>16</v>
      </c>
      <c r="D5" s="5">
        <v>1860</v>
      </c>
      <c r="E5" s="5">
        <v>1070</v>
      </c>
      <c r="F5" s="7">
        <v>0.34375</v>
      </c>
    </row>
    <row r="6" spans="1:6" x14ac:dyDescent="0.3">
      <c r="A6">
        <v>2</v>
      </c>
      <c r="B6" t="s">
        <v>16</v>
      </c>
      <c r="C6" t="s">
        <v>13</v>
      </c>
      <c r="D6" s="5">
        <v>1051</v>
      </c>
      <c r="E6" s="5">
        <v>1119</v>
      </c>
      <c r="F6" s="7">
        <v>0.27083333333333331</v>
      </c>
    </row>
    <row r="7" spans="1:6" x14ac:dyDescent="0.3">
      <c r="A7">
        <v>3</v>
      </c>
      <c r="B7" t="s">
        <v>13</v>
      </c>
      <c r="C7" t="s">
        <v>7</v>
      </c>
      <c r="D7" s="5">
        <v>1149</v>
      </c>
      <c r="E7" s="5">
        <v>1174</v>
      </c>
      <c r="F7" s="7">
        <v>0.33680555555555558</v>
      </c>
    </row>
    <row r="8" spans="1:6" x14ac:dyDescent="0.3">
      <c r="A8">
        <v>4</v>
      </c>
      <c r="B8" t="s">
        <v>7</v>
      </c>
      <c r="C8" t="s">
        <v>23</v>
      </c>
      <c r="D8" s="5">
        <v>1040</v>
      </c>
      <c r="E8" s="5">
        <v>1192</v>
      </c>
      <c r="F8" s="7">
        <v>0.25</v>
      </c>
    </row>
    <row r="9" spans="1:6" x14ac:dyDescent="0.3">
      <c r="A9">
        <v>5</v>
      </c>
      <c r="B9" t="s">
        <v>23</v>
      </c>
      <c r="C9" t="s">
        <v>44</v>
      </c>
      <c r="D9" s="5">
        <v>839</v>
      </c>
      <c r="E9" s="5">
        <v>162</v>
      </c>
      <c r="F9" s="7">
        <v>0.17708333333333334</v>
      </c>
    </row>
    <row r="10" spans="1:6" x14ac:dyDescent="0.3">
      <c r="A10">
        <v>6</v>
      </c>
      <c r="B10" t="s">
        <v>44</v>
      </c>
      <c r="C10" t="s">
        <v>14</v>
      </c>
      <c r="D10" s="5">
        <v>965</v>
      </c>
      <c r="E10" s="5">
        <v>1089</v>
      </c>
      <c r="F10" s="7">
        <v>0.22916666666666669</v>
      </c>
    </row>
    <row r="11" spans="1:6" x14ac:dyDescent="0.3">
      <c r="A11">
        <v>7</v>
      </c>
      <c r="B11" t="s">
        <v>14</v>
      </c>
      <c r="C11" t="s">
        <v>11</v>
      </c>
      <c r="D11" s="5">
        <v>1286</v>
      </c>
      <c r="E11" s="5">
        <v>831</v>
      </c>
      <c r="F11" s="7">
        <v>0.23263888888888887</v>
      </c>
    </row>
    <row r="12" spans="1:6" x14ac:dyDescent="0.3">
      <c r="A12">
        <v>8</v>
      </c>
      <c r="B12" t="s">
        <v>11</v>
      </c>
      <c r="C12" t="s">
        <v>15</v>
      </c>
      <c r="D12" s="5">
        <v>1336</v>
      </c>
      <c r="E12" s="5">
        <v>1633</v>
      </c>
      <c r="F12" s="7">
        <v>0.3125</v>
      </c>
    </row>
    <row r="13" spans="1:6" x14ac:dyDescent="0.3">
      <c r="A13">
        <v>9</v>
      </c>
      <c r="B13" t="s">
        <v>15</v>
      </c>
      <c r="C13" t="s">
        <v>12</v>
      </c>
      <c r="D13" s="5">
        <v>662</v>
      </c>
      <c r="E13" s="5">
        <v>1284</v>
      </c>
      <c r="F13" s="7">
        <v>0.22916666666666669</v>
      </c>
    </row>
    <row r="14" spans="1:6" x14ac:dyDescent="0.3">
      <c r="A14">
        <v>10</v>
      </c>
      <c r="B14" t="s">
        <v>12</v>
      </c>
      <c r="C14" t="s">
        <v>59</v>
      </c>
      <c r="D14" s="5">
        <v>1040</v>
      </c>
      <c r="E14" s="5">
        <v>1027</v>
      </c>
      <c r="F14" s="7">
        <v>0.23958333333333334</v>
      </c>
    </row>
    <row r="15" spans="1:6" x14ac:dyDescent="0.3">
      <c r="A15">
        <v>11</v>
      </c>
      <c r="B15" t="s">
        <v>59</v>
      </c>
      <c r="C15" t="s">
        <v>60</v>
      </c>
      <c r="D15" s="5">
        <v>1327</v>
      </c>
      <c r="E15" s="5">
        <v>530</v>
      </c>
      <c r="F15" s="7">
        <v>0.27083333333333331</v>
      </c>
    </row>
    <row r="16" spans="1:6" x14ac:dyDescent="0.3">
      <c r="A16">
        <v>12</v>
      </c>
      <c r="B16" t="s">
        <v>60</v>
      </c>
      <c r="C16" t="s">
        <v>0</v>
      </c>
      <c r="D16" s="5">
        <v>590</v>
      </c>
      <c r="E16" s="5">
        <v>2020</v>
      </c>
      <c r="F16" s="7">
        <v>0.3125</v>
      </c>
    </row>
    <row r="17" spans="1:6" x14ac:dyDescent="0.3">
      <c r="A17" t="s">
        <v>34</v>
      </c>
      <c r="D17" s="5">
        <v>13145</v>
      </c>
      <c r="E17" s="5">
        <v>13131</v>
      </c>
      <c r="F17" s="7">
        <v>3.2048611111111112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RowHeight="14.4" outlineLevelCol="1" x14ac:dyDescent="0.3"/>
  <cols>
    <col min="1" max="1" width="41.88671875" customWidth="1" outlineLevel="1"/>
    <col min="2" max="2" width="31.88671875" customWidth="1" outlineLevel="1"/>
    <col min="3" max="3" width="6.5546875" bestFit="1" customWidth="1" outlineLevel="1"/>
    <col min="4" max="4" width="41.88671875" bestFit="1" customWidth="1"/>
    <col min="5" max="5" width="41.88671875" customWidth="1"/>
    <col min="6" max="10" width="8.88671875" customWidth="1" outlineLevel="1"/>
    <col min="11" max="11" width="17" style="8" customWidth="1"/>
    <col min="12" max="12" width="18.109375" style="8" bestFit="1" customWidth="1"/>
    <col min="13" max="13" width="14" style="8" bestFit="1" customWidth="1"/>
    <col min="14" max="14" width="9.5546875" style="8" customWidth="1"/>
    <col min="15" max="15" width="14.6640625" style="8" customWidth="1"/>
    <col min="16" max="16" width="11.21875" style="8" customWidth="1"/>
    <col min="17" max="20" width="8.88671875" style="8"/>
    <col min="21" max="21" width="12.109375" style="8" customWidth="1"/>
  </cols>
  <sheetData>
    <row r="1" spans="1:24" s="20" customFormat="1" ht="28.8" x14ac:dyDescent="0.3">
      <c r="A1" s="20" t="s">
        <v>29</v>
      </c>
      <c r="B1" s="20" t="s">
        <v>22</v>
      </c>
      <c r="C1" s="20" t="s">
        <v>66</v>
      </c>
      <c r="D1" s="20" t="s">
        <v>30</v>
      </c>
      <c r="E1" s="20" t="s">
        <v>31</v>
      </c>
      <c r="F1" s="20" t="s">
        <v>19</v>
      </c>
      <c r="G1" s="20" t="s">
        <v>20</v>
      </c>
      <c r="H1" s="20" t="s">
        <v>17</v>
      </c>
      <c r="I1" s="20" t="s">
        <v>21</v>
      </c>
      <c r="J1" s="20" t="s">
        <v>24</v>
      </c>
      <c r="K1" s="21" t="s">
        <v>67</v>
      </c>
      <c r="L1" s="21" t="s">
        <v>68</v>
      </c>
      <c r="M1" s="21" t="s">
        <v>69</v>
      </c>
      <c r="N1" s="21" t="s">
        <v>70</v>
      </c>
      <c r="O1" s="21" t="s">
        <v>71</v>
      </c>
      <c r="P1" s="21" t="s">
        <v>72</v>
      </c>
      <c r="Q1" s="21" t="s">
        <v>73</v>
      </c>
      <c r="R1" s="21" t="s">
        <v>74</v>
      </c>
      <c r="S1" s="21" t="s">
        <v>75</v>
      </c>
      <c r="T1" s="21" t="s">
        <v>77</v>
      </c>
      <c r="U1" s="21" t="s">
        <v>76</v>
      </c>
      <c r="W1" s="22" t="s">
        <v>29</v>
      </c>
      <c r="X1" s="23" t="s">
        <v>22</v>
      </c>
    </row>
    <row r="2" spans="1:24" s="20" customFormat="1" x14ac:dyDescent="0.3">
      <c r="A2" s="20" t="s">
        <v>97</v>
      </c>
      <c r="B2" t="s">
        <v>0</v>
      </c>
      <c r="C2" s="20">
        <v>0</v>
      </c>
      <c r="D2" s="20" t="s">
        <v>97</v>
      </c>
      <c r="E2" t="s">
        <v>0</v>
      </c>
      <c r="H2" s="24"/>
      <c r="K2" s="25" t="str">
        <f>VLOOKUP(Table2[[#This Row],[Localité Arrivée]],Table3[[LOCALITÉ]:[Distributeur de billets]],2,FALSE)</f>
        <v>x</v>
      </c>
      <c r="L2" s="25" t="str">
        <f>VLOOKUP(Table2[[#This Row],[Localité Arrivée]],Table3[[LOCALITÉ]:[Distributeur de billets]],3,FALSE)</f>
        <v>x</v>
      </c>
      <c r="M2" s="25">
        <f>VLOOKUP(Table2[[#This Row],[Localité Arrivée]],Table3[[LOCALITÉ]:[Distributeur de billets]],4,FALSE)</f>
        <v>0</v>
      </c>
      <c r="N2" s="25" t="str">
        <f>VLOOKUP(Table2[[#This Row],[Localité Arrivée]],Table3[[LOCALITÉ]:[Distributeur de billets]],5,FALSE)</f>
        <v>x</v>
      </c>
      <c r="O2" s="25" t="str">
        <f>VLOOKUP(Table2[[#This Row],[Localité Arrivée]],Table3[[LOCALITÉ]:[Distributeur de billets]],6,FALSE)</f>
        <v>x</v>
      </c>
      <c r="P2" s="25" t="str">
        <f>VLOOKUP(Table2[[#This Row],[Localité Arrivée]],Table3[[LOCALITÉ]:[Distributeur de billets]],7,FALSE)</f>
        <v>x</v>
      </c>
      <c r="Q2" s="25" t="str">
        <f>VLOOKUP(Table2[[#This Row],[Localité Arrivée]],Table3[[LOCALITÉ]:[Distributeur de billets]],8,FALSE)</f>
        <v>x</v>
      </c>
      <c r="R2" s="25" t="str">
        <f>VLOOKUP(Table2[[#This Row],[Localité Arrivée]],Table3[[LOCALITÉ]:[Distributeur de billets]],9,FALSE)</f>
        <v>x</v>
      </c>
      <c r="S2" s="25" t="str">
        <f>VLOOKUP(Table2[[#This Row],[Localité Arrivée]],Table3[[LOCALITÉ]:[Distributeur de billets]],10,FALSE)</f>
        <v>x</v>
      </c>
      <c r="T2" s="25">
        <f>VLOOKUP(Table2[[#This Row],[Localité Arrivée]],Table3[[LOCALITÉ]:[Distributeur de billets]],11,FALSE)</f>
        <v>0</v>
      </c>
      <c r="U2" s="25" t="str">
        <f>VLOOKUP(Table2[[#This Row],[Localité Arrivée]],Table3[[LOCALITÉ]:[Distributeur de billets]],12,FALSE)</f>
        <v>x</v>
      </c>
      <c r="W2" s="22"/>
      <c r="X2" s="23"/>
    </row>
    <row r="3" spans="1:24" x14ac:dyDescent="0.3">
      <c r="A3" t="s">
        <v>0</v>
      </c>
      <c r="B3" t="s">
        <v>16</v>
      </c>
      <c r="C3">
        <v>1</v>
      </c>
      <c r="D3" t="s">
        <v>0</v>
      </c>
      <c r="E3" t="s">
        <v>1</v>
      </c>
      <c r="F3">
        <v>840</v>
      </c>
      <c r="G3">
        <v>130</v>
      </c>
      <c r="H3" s="6">
        <v>0.11458333333333333</v>
      </c>
      <c r="J3" t="s">
        <v>25</v>
      </c>
      <c r="K3" s="8" t="str">
        <f>VLOOKUP(Table2[[#This Row],[Localité Arrivée]],Table3[[LOCALITÉ]:[Distributeur de billets]],2,FALSE)</f>
        <v>x</v>
      </c>
      <c r="L3" s="8">
        <f>VLOOKUP(Table2[[#This Row],[Localité Arrivée]],Table3[[LOCALITÉ]:[Distributeur de billets]],3,FALSE)</f>
        <v>0</v>
      </c>
      <c r="M3" s="8" t="str">
        <f>VLOOKUP(Table2[[#This Row],[Localité Arrivée]],Table3[[LOCALITÉ]:[Distributeur de billets]],4,FALSE)</f>
        <v>x</v>
      </c>
      <c r="N3" s="8" t="str">
        <f>VLOOKUP(Table2[[#This Row],[Localité Arrivée]],Table3[[LOCALITÉ]:[Distributeur de billets]],5,FALSE)</f>
        <v>x</v>
      </c>
      <c r="O3" s="8" t="str">
        <f>VLOOKUP(Table2[[#This Row],[Localité Arrivée]],Table3[[LOCALITÉ]:[Distributeur de billets]],6,FALSE)</f>
        <v>x</v>
      </c>
      <c r="P3" s="8" t="str">
        <f>VLOOKUP(Table2[[#This Row],[Localité Arrivée]],Table3[[LOCALITÉ]:[Distributeur de billets]],7,FALSE)</f>
        <v>x</v>
      </c>
      <c r="Q3" s="8" t="str">
        <f>VLOOKUP(Table2[[#This Row],[Localité Arrivée]],Table3[[LOCALITÉ]:[Distributeur de billets]],8,FALSE)</f>
        <v>x</v>
      </c>
      <c r="R3" s="8" t="str">
        <f>VLOOKUP(Table2[[#This Row],[Localité Arrivée]],Table3[[LOCALITÉ]:[Distributeur de billets]],9,FALSE)</f>
        <v>x</v>
      </c>
      <c r="S3" s="8">
        <f>VLOOKUP(Table2[[#This Row],[Localité Arrivée]],Table3[[LOCALITÉ]:[Distributeur de billets]],10,FALSE)</f>
        <v>0</v>
      </c>
      <c r="T3" s="8">
        <f>VLOOKUP(Table2[[#This Row],[Localité Arrivée]],Table3[[LOCALITÉ]:[Distributeur de billets]],11,FALSE)</f>
        <v>0</v>
      </c>
      <c r="U3" s="8">
        <f>VLOOKUP(Table2[[#This Row],[Localité Arrivée]],Table3[[LOCALITÉ]:[Distributeur de billets]],12,FALSE)</f>
        <v>0</v>
      </c>
      <c r="W3" s="3" t="s">
        <v>0</v>
      </c>
      <c r="X3" s="1"/>
    </row>
    <row r="4" spans="1:24" x14ac:dyDescent="0.3">
      <c r="A4" t="s">
        <v>0</v>
      </c>
      <c r="B4" t="s">
        <v>16</v>
      </c>
      <c r="C4">
        <v>1</v>
      </c>
      <c r="D4" t="str">
        <f>E3</f>
        <v>LE CHATELARD</v>
      </c>
      <c r="E4" t="s">
        <v>40</v>
      </c>
      <c r="F4">
        <v>130</v>
      </c>
      <c r="G4">
        <v>130</v>
      </c>
      <c r="H4" s="7">
        <v>2.0833333333333332E-2</v>
      </c>
      <c r="J4" t="s">
        <v>25</v>
      </c>
      <c r="K4" s="8" t="str">
        <f>VLOOKUP(Table2[[#This Row],[Localité Arrivée]],Table3[[LOCALITÉ]:[Distributeur de billets]],2,FALSE)</f>
        <v>x</v>
      </c>
      <c r="L4" s="8">
        <f>VLOOKUP(Table2[[#This Row],[Localité Arrivée]],Table3[[LOCALITÉ]:[Distributeur de billets]],3,FALSE)</f>
        <v>0</v>
      </c>
      <c r="M4" s="8" t="str">
        <f>VLOOKUP(Table2[[#This Row],[Localité Arrivée]],Table3[[LOCALITÉ]:[Distributeur de billets]],4,FALSE)</f>
        <v>x</v>
      </c>
      <c r="N4" s="8" t="str">
        <f>VLOOKUP(Table2[[#This Row],[Localité Arrivée]],Table3[[LOCALITÉ]:[Distributeur de billets]],5,FALSE)</f>
        <v>x</v>
      </c>
      <c r="O4" s="8" t="str">
        <f>VLOOKUP(Table2[[#This Row],[Localité Arrivée]],Table3[[LOCALITÉ]:[Distributeur de billets]],6,FALSE)</f>
        <v>x</v>
      </c>
      <c r="P4" s="8" t="str">
        <f>VLOOKUP(Table2[[#This Row],[Localité Arrivée]],Table3[[LOCALITÉ]:[Distributeur de billets]],7,FALSE)</f>
        <v>x</v>
      </c>
      <c r="Q4" s="8" t="str">
        <f>VLOOKUP(Table2[[#This Row],[Localité Arrivée]],Table3[[LOCALITÉ]:[Distributeur de billets]],8,FALSE)</f>
        <v>x</v>
      </c>
      <c r="R4" s="8" t="str">
        <f>VLOOKUP(Table2[[#This Row],[Localité Arrivée]],Table3[[LOCALITÉ]:[Distributeur de billets]],9,FALSE)</f>
        <v>x</v>
      </c>
      <c r="S4" s="8">
        <f>VLOOKUP(Table2[[#This Row],[Localité Arrivée]],Table3[[LOCALITÉ]:[Distributeur de billets]],10,FALSE)</f>
        <v>0</v>
      </c>
      <c r="T4" s="8">
        <f>VLOOKUP(Table2[[#This Row],[Localité Arrivée]],Table3[[LOCALITÉ]:[Distributeur de billets]],11,FALSE)</f>
        <v>0</v>
      </c>
      <c r="U4" s="8">
        <f>VLOOKUP(Table2[[#This Row],[Localité Arrivée]],Table3[[LOCALITÉ]:[Distributeur de billets]],12,FALSE)</f>
        <v>0</v>
      </c>
      <c r="W4" s="2"/>
      <c r="X4" s="1" t="s">
        <v>16</v>
      </c>
    </row>
    <row r="5" spans="1:24" x14ac:dyDescent="0.3">
      <c r="A5" t="s">
        <v>0</v>
      </c>
      <c r="B5" t="s">
        <v>16</v>
      </c>
      <c r="C5">
        <v>1</v>
      </c>
      <c r="D5" t="str">
        <f t="shared" ref="D5:D55" si="0">E4</f>
        <v>Pont sur la Sarenne</v>
      </c>
      <c r="E5" t="s">
        <v>27</v>
      </c>
      <c r="F5">
        <v>180</v>
      </c>
      <c r="G5">
        <v>30</v>
      </c>
      <c r="H5" s="7">
        <v>2.0833333333333332E-2</v>
      </c>
      <c r="J5" t="s">
        <v>25</v>
      </c>
      <c r="K5" s="8" t="str">
        <f>VLOOKUP(Table2[[#This Row],[Localité Arrivée]],Table3[[LOCALITÉ]:[Distributeur de billets]],2,FALSE)</f>
        <v>x</v>
      </c>
      <c r="L5" s="8">
        <f>VLOOKUP(Table2[[#This Row],[Localité Arrivée]],Table3[[LOCALITÉ]:[Distributeur de billets]],3,FALSE)</f>
        <v>0</v>
      </c>
      <c r="M5" s="8" t="str">
        <f>VLOOKUP(Table2[[#This Row],[Localité Arrivée]],Table3[[LOCALITÉ]:[Distributeur de billets]],4,FALSE)</f>
        <v>x</v>
      </c>
      <c r="N5" s="8" t="str">
        <f>VLOOKUP(Table2[[#This Row],[Localité Arrivée]],Table3[[LOCALITÉ]:[Distributeur de billets]],5,FALSE)</f>
        <v>x</v>
      </c>
      <c r="O5" s="8" t="str">
        <f>VLOOKUP(Table2[[#This Row],[Localité Arrivée]],Table3[[LOCALITÉ]:[Distributeur de billets]],6,FALSE)</f>
        <v>x</v>
      </c>
      <c r="P5" s="8" t="str">
        <f>VLOOKUP(Table2[[#This Row],[Localité Arrivée]],Table3[[LOCALITÉ]:[Distributeur de billets]],7,FALSE)</f>
        <v>x</v>
      </c>
      <c r="Q5" s="8" t="str">
        <f>VLOOKUP(Table2[[#This Row],[Localité Arrivée]],Table3[[LOCALITÉ]:[Distributeur de billets]],8,FALSE)</f>
        <v>x</v>
      </c>
      <c r="R5" s="8" t="str">
        <f>VLOOKUP(Table2[[#This Row],[Localité Arrivée]],Table3[[LOCALITÉ]:[Distributeur de billets]],9,FALSE)</f>
        <v>x</v>
      </c>
      <c r="S5" s="8">
        <f>VLOOKUP(Table2[[#This Row],[Localité Arrivée]],Table3[[LOCALITÉ]:[Distributeur de billets]],10,FALSE)</f>
        <v>0</v>
      </c>
      <c r="T5" s="8">
        <f>VLOOKUP(Table2[[#This Row],[Localité Arrivée]],Table3[[LOCALITÉ]:[Distributeur de billets]],11,FALSE)</f>
        <v>0</v>
      </c>
      <c r="U5" s="8">
        <f>VLOOKUP(Table2[[#This Row],[Localité Arrivée]],Table3[[LOCALITÉ]:[Distributeur de billets]],12,FALSE)</f>
        <v>0</v>
      </c>
    </row>
    <row r="6" spans="1:24" x14ac:dyDescent="0.3">
      <c r="A6" t="s">
        <v>0</v>
      </c>
      <c r="B6" t="s">
        <v>16</v>
      </c>
      <c r="C6">
        <v>1</v>
      </c>
      <c r="D6" t="str">
        <f t="shared" si="0"/>
        <v>Combe-Haute</v>
      </c>
      <c r="E6" t="s">
        <v>41</v>
      </c>
      <c r="F6">
        <v>130</v>
      </c>
      <c r="G6">
        <v>0</v>
      </c>
      <c r="H6" s="7">
        <v>1.3888888888888888E-2</v>
      </c>
      <c r="J6" t="s">
        <v>25</v>
      </c>
      <c r="K6" s="8" t="str">
        <f>VLOOKUP(Table2[[#This Row],[Localité Arrivée]],Table3[[LOCALITÉ]:[Distributeur de billets]],2,FALSE)</f>
        <v>x</v>
      </c>
      <c r="L6" s="8">
        <f>VLOOKUP(Table2[[#This Row],[Localité Arrivée]],Table3[[LOCALITÉ]:[Distributeur de billets]],3,FALSE)</f>
        <v>0</v>
      </c>
      <c r="M6" s="8" t="str">
        <f>VLOOKUP(Table2[[#This Row],[Localité Arrivée]],Table3[[LOCALITÉ]:[Distributeur de billets]],4,FALSE)</f>
        <v>x</v>
      </c>
      <c r="N6" s="8" t="str">
        <f>VLOOKUP(Table2[[#This Row],[Localité Arrivée]],Table3[[LOCALITÉ]:[Distributeur de billets]],5,FALSE)</f>
        <v>x</v>
      </c>
      <c r="O6" s="8" t="str">
        <f>VLOOKUP(Table2[[#This Row],[Localité Arrivée]],Table3[[LOCALITÉ]:[Distributeur de billets]],6,FALSE)</f>
        <v>x</v>
      </c>
      <c r="P6" s="8" t="str">
        <f>VLOOKUP(Table2[[#This Row],[Localité Arrivée]],Table3[[LOCALITÉ]:[Distributeur de billets]],7,FALSE)</f>
        <v>x</v>
      </c>
      <c r="Q6" s="8" t="str">
        <f>VLOOKUP(Table2[[#This Row],[Localité Arrivée]],Table3[[LOCALITÉ]:[Distributeur de billets]],8,FALSE)</f>
        <v>x</v>
      </c>
      <c r="R6" s="8" t="str">
        <f>VLOOKUP(Table2[[#This Row],[Localité Arrivée]],Table3[[LOCALITÉ]:[Distributeur de billets]],9,FALSE)</f>
        <v>x</v>
      </c>
      <c r="S6" s="8">
        <f>VLOOKUP(Table2[[#This Row],[Localité Arrivée]],Table3[[LOCALITÉ]:[Distributeur de billets]],10,FALSE)</f>
        <v>0</v>
      </c>
      <c r="T6" s="8">
        <f>VLOOKUP(Table2[[#This Row],[Localité Arrivée]],Table3[[LOCALITÉ]:[Distributeur de billets]],11,FALSE)</f>
        <v>0</v>
      </c>
      <c r="U6" s="8">
        <f>VLOOKUP(Table2[[#This Row],[Localité Arrivée]],Table3[[LOCALITÉ]:[Distributeur de billets]],12,FALSE)</f>
        <v>0</v>
      </c>
    </row>
    <row r="7" spans="1:24" x14ac:dyDescent="0.3">
      <c r="A7" t="s">
        <v>0</v>
      </c>
      <c r="B7" t="s">
        <v>16</v>
      </c>
      <c r="C7">
        <v>1</v>
      </c>
      <c r="D7" t="str">
        <f t="shared" si="0"/>
        <v>Une intersection</v>
      </c>
      <c r="E7" t="s">
        <v>28</v>
      </c>
      <c r="F7">
        <v>270</v>
      </c>
      <c r="G7">
        <v>0</v>
      </c>
      <c r="H7" s="7">
        <v>4.1666666666666664E-2</v>
      </c>
      <c r="J7" t="s">
        <v>25</v>
      </c>
      <c r="K7" s="8" t="str">
        <f>VLOOKUP(Table2[[#This Row],[Localité Arrivée]],Table3[[LOCALITÉ]:[Distributeur de billets]],2,FALSE)</f>
        <v>x</v>
      </c>
      <c r="L7" s="8">
        <f>VLOOKUP(Table2[[#This Row],[Localité Arrivée]],Table3[[LOCALITÉ]:[Distributeur de billets]],3,FALSE)</f>
        <v>0</v>
      </c>
      <c r="M7" s="8" t="str">
        <f>VLOOKUP(Table2[[#This Row],[Localité Arrivée]],Table3[[LOCALITÉ]:[Distributeur de billets]],4,FALSE)</f>
        <v>x</v>
      </c>
      <c r="N7" s="8" t="str">
        <f>VLOOKUP(Table2[[#This Row],[Localité Arrivée]],Table3[[LOCALITÉ]:[Distributeur de billets]],5,FALSE)</f>
        <v>x</v>
      </c>
      <c r="O7" s="8" t="str">
        <f>VLOOKUP(Table2[[#This Row],[Localité Arrivée]],Table3[[LOCALITÉ]:[Distributeur de billets]],6,FALSE)</f>
        <v>x</v>
      </c>
      <c r="P7" s="8" t="str">
        <f>VLOOKUP(Table2[[#This Row],[Localité Arrivée]],Table3[[LOCALITÉ]:[Distributeur de billets]],7,FALSE)</f>
        <v>x</v>
      </c>
      <c r="Q7" s="8" t="str">
        <f>VLOOKUP(Table2[[#This Row],[Localité Arrivée]],Table3[[LOCALITÉ]:[Distributeur de billets]],8,FALSE)</f>
        <v>x</v>
      </c>
      <c r="R7" s="8" t="str">
        <f>VLOOKUP(Table2[[#This Row],[Localité Arrivée]],Table3[[LOCALITÉ]:[Distributeur de billets]],9,FALSE)</f>
        <v>x</v>
      </c>
      <c r="S7" s="8">
        <f>VLOOKUP(Table2[[#This Row],[Localité Arrivée]],Table3[[LOCALITÉ]:[Distributeur de billets]],10,FALSE)</f>
        <v>0</v>
      </c>
      <c r="T7" s="8">
        <f>VLOOKUP(Table2[[#This Row],[Localité Arrivée]],Table3[[LOCALITÉ]:[Distributeur de billets]],11,FALSE)</f>
        <v>0</v>
      </c>
      <c r="U7" s="8">
        <f>VLOOKUP(Table2[[#This Row],[Localité Arrivée]],Table3[[LOCALITÉ]:[Distributeur de billets]],12,FALSE)</f>
        <v>0</v>
      </c>
    </row>
    <row r="8" spans="1:24" x14ac:dyDescent="0.3">
      <c r="A8" t="s">
        <v>0</v>
      </c>
      <c r="B8" t="s">
        <v>16</v>
      </c>
      <c r="C8">
        <v>1</v>
      </c>
      <c r="D8" t="str">
        <f t="shared" si="0"/>
        <v>Col de la Sarenne</v>
      </c>
      <c r="E8" t="s">
        <v>2</v>
      </c>
      <c r="F8">
        <v>30</v>
      </c>
      <c r="G8">
        <v>680</v>
      </c>
      <c r="H8" s="7">
        <v>8.3333333333333329E-2</v>
      </c>
      <c r="J8" t="s">
        <v>25</v>
      </c>
      <c r="K8" s="8" t="str">
        <f>VLOOKUP(Table2[[#This Row],[Localité Arrivée]],Table3[[LOCALITÉ]:[Distributeur de billets]],2,FALSE)</f>
        <v>x</v>
      </c>
      <c r="L8" s="8">
        <f>VLOOKUP(Table2[[#This Row],[Localité Arrivée]],Table3[[LOCALITÉ]:[Distributeur de billets]],3,FALSE)</f>
        <v>0</v>
      </c>
      <c r="M8" s="8" t="str">
        <f>VLOOKUP(Table2[[#This Row],[Localité Arrivée]],Table3[[LOCALITÉ]:[Distributeur de billets]],4,FALSE)</f>
        <v>x</v>
      </c>
      <c r="N8" s="8" t="str">
        <f>VLOOKUP(Table2[[#This Row],[Localité Arrivée]],Table3[[LOCALITÉ]:[Distributeur de billets]],5,FALSE)</f>
        <v>x</v>
      </c>
      <c r="O8" s="8" t="str">
        <f>VLOOKUP(Table2[[#This Row],[Localité Arrivée]],Table3[[LOCALITÉ]:[Distributeur de billets]],6,FALSE)</f>
        <v>x</v>
      </c>
      <c r="P8" s="8" t="str">
        <f>VLOOKUP(Table2[[#This Row],[Localité Arrivée]],Table3[[LOCALITÉ]:[Distributeur de billets]],7,FALSE)</f>
        <v>x</v>
      </c>
      <c r="Q8" s="8" t="str">
        <f>VLOOKUP(Table2[[#This Row],[Localité Arrivée]],Table3[[LOCALITÉ]:[Distributeur de billets]],8,FALSE)</f>
        <v>x</v>
      </c>
      <c r="R8" s="8" t="str">
        <f>VLOOKUP(Table2[[#This Row],[Localité Arrivée]],Table3[[LOCALITÉ]:[Distributeur de billets]],9,FALSE)</f>
        <v>x</v>
      </c>
      <c r="S8" s="8">
        <f>VLOOKUP(Table2[[#This Row],[Localité Arrivée]],Table3[[LOCALITÉ]:[Distributeur de billets]],10,FALSE)</f>
        <v>0</v>
      </c>
      <c r="T8" s="8">
        <f>VLOOKUP(Table2[[#This Row],[Localité Arrivée]],Table3[[LOCALITÉ]:[Distributeur de billets]],11,FALSE)</f>
        <v>0</v>
      </c>
      <c r="U8" s="8">
        <f>VLOOKUP(Table2[[#This Row],[Localité Arrivée]],Table3[[LOCALITÉ]:[Distributeur de billets]],12,FALSE)</f>
        <v>0</v>
      </c>
    </row>
    <row r="9" spans="1:24" x14ac:dyDescent="0.3">
      <c r="A9" t="s">
        <v>0</v>
      </c>
      <c r="B9" t="s">
        <v>16</v>
      </c>
      <c r="C9">
        <v>1</v>
      </c>
      <c r="D9" t="str">
        <f t="shared" si="0"/>
        <v>CLAVANS-LE-BAS</v>
      </c>
      <c r="E9" t="s">
        <v>16</v>
      </c>
      <c r="F9">
        <v>280</v>
      </c>
      <c r="G9">
        <v>100</v>
      </c>
      <c r="H9" s="7">
        <v>4.8611111111111112E-2</v>
      </c>
      <c r="J9" t="s">
        <v>25</v>
      </c>
      <c r="K9" s="8" t="str">
        <f>VLOOKUP(Table2[[#This Row],[Localité Arrivée]],Table3[[LOCALITÉ]:[Distributeur de billets]],2,FALSE)</f>
        <v>x</v>
      </c>
      <c r="L9" s="8">
        <f>VLOOKUP(Table2[[#This Row],[Localité Arrivée]],Table3[[LOCALITÉ]:[Distributeur de billets]],3,FALSE)</f>
        <v>0</v>
      </c>
      <c r="M9" s="8" t="str">
        <f>VLOOKUP(Table2[[#This Row],[Localité Arrivée]],Table3[[LOCALITÉ]:[Distributeur de billets]],4,FALSE)</f>
        <v>x</v>
      </c>
      <c r="N9" s="8" t="str">
        <f>VLOOKUP(Table2[[#This Row],[Localité Arrivée]],Table3[[LOCALITÉ]:[Distributeur de billets]],5,FALSE)</f>
        <v>x</v>
      </c>
      <c r="O9" s="8" t="str">
        <f>VLOOKUP(Table2[[#This Row],[Localité Arrivée]],Table3[[LOCALITÉ]:[Distributeur de billets]],6,FALSE)</f>
        <v>x</v>
      </c>
      <c r="P9" s="8" t="str">
        <f>VLOOKUP(Table2[[#This Row],[Localité Arrivée]],Table3[[LOCALITÉ]:[Distributeur de billets]],7,FALSE)</f>
        <v>x</v>
      </c>
      <c r="Q9" s="8" t="str">
        <f>VLOOKUP(Table2[[#This Row],[Localité Arrivée]],Table3[[LOCALITÉ]:[Distributeur de billets]],8,FALSE)</f>
        <v>x</v>
      </c>
      <c r="R9" s="8" t="str">
        <f>VLOOKUP(Table2[[#This Row],[Localité Arrivée]],Table3[[LOCALITÉ]:[Distributeur de billets]],9,FALSE)</f>
        <v>x</v>
      </c>
      <c r="S9" s="8">
        <f>VLOOKUP(Table2[[#This Row],[Localité Arrivée]],Table3[[LOCALITÉ]:[Distributeur de billets]],10,FALSE)</f>
        <v>0</v>
      </c>
      <c r="T9" s="8">
        <f>VLOOKUP(Table2[[#This Row],[Localité Arrivée]],Table3[[LOCALITÉ]:[Distributeur de billets]],11,FALSE)</f>
        <v>0</v>
      </c>
      <c r="U9" s="8">
        <f>VLOOKUP(Table2[[#This Row],[Localité Arrivée]],Table3[[LOCALITÉ]:[Distributeur de billets]],12,FALSE)</f>
        <v>0</v>
      </c>
    </row>
    <row r="10" spans="1:24" x14ac:dyDescent="0.3">
      <c r="A10" t="s">
        <v>16</v>
      </c>
      <c r="B10" t="s">
        <v>13</v>
      </c>
      <c r="C10">
        <v>2</v>
      </c>
      <c r="D10" t="str">
        <f t="shared" si="0"/>
        <v>BESSE-EN-OISANS</v>
      </c>
      <c r="E10" t="s">
        <v>42</v>
      </c>
      <c r="F10">
        <v>720</v>
      </c>
      <c r="G10">
        <v>30</v>
      </c>
      <c r="H10" s="7">
        <v>0.10416666666666667</v>
      </c>
      <c r="J10" t="s">
        <v>25</v>
      </c>
      <c r="K10" s="8" t="str">
        <f>VLOOKUP(Table2[[#This Row],[Localité Arrivée]],Table3[[LOCALITÉ]:[Distributeur de billets]],2,FALSE)</f>
        <v>x</v>
      </c>
      <c r="L10" s="8" t="str">
        <f>VLOOKUP(Table2[[#This Row],[Localité Arrivée]],Table3[[LOCALITÉ]:[Distributeur de billets]],3,FALSE)</f>
        <v>x</v>
      </c>
      <c r="M10" s="8">
        <f>VLOOKUP(Table2[[#This Row],[Localité Arrivée]],Table3[[LOCALITÉ]:[Distributeur de billets]],4,FALSE)</f>
        <v>0</v>
      </c>
      <c r="N10" s="8" t="str">
        <f>VLOOKUP(Table2[[#This Row],[Localité Arrivée]],Table3[[LOCALITÉ]:[Distributeur de billets]],5,FALSE)</f>
        <v>x</v>
      </c>
      <c r="O10" s="8" t="str">
        <f>VLOOKUP(Table2[[#This Row],[Localité Arrivée]],Table3[[LOCALITÉ]:[Distributeur de billets]],6,FALSE)</f>
        <v>x</v>
      </c>
      <c r="P10" s="8" t="str">
        <f>VLOOKUP(Table2[[#This Row],[Localité Arrivée]],Table3[[LOCALITÉ]:[Distributeur de billets]],7,FALSE)</f>
        <v>x</v>
      </c>
      <c r="Q10" s="8" t="str">
        <f>VLOOKUP(Table2[[#This Row],[Localité Arrivée]],Table3[[LOCALITÉ]:[Distributeur de billets]],8,FALSE)</f>
        <v>x</v>
      </c>
      <c r="R10" s="8" t="str">
        <f>VLOOKUP(Table2[[#This Row],[Localité Arrivée]],Table3[[LOCALITÉ]:[Distributeur de billets]],9,FALSE)</f>
        <v>x</v>
      </c>
      <c r="S10" s="8" t="str">
        <f>VLOOKUP(Table2[[#This Row],[Localité Arrivée]],Table3[[LOCALITÉ]:[Distributeur de billets]],10,FALSE)</f>
        <v>x</v>
      </c>
      <c r="T10" s="8">
        <f>VLOOKUP(Table2[[#This Row],[Localité Arrivée]],Table3[[LOCALITÉ]:[Distributeur de billets]],11,FALSE)</f>
        <v>0</v>
      </c>
      <c r="U10" s="8" t="str">
        <f>VLOOKUP(Table2[[#This Row],[Localité Arrivée]],Table3[[LOCALITÉ]:[Distributeur de billets]],12,FALSE)</f>
        <v>x</v>
      </c>
    </row>
    <row r="11" spans="1:24" x14ac:dyDescent="0.3">
      <c r="A11" t="s">
        <v>16</v>
      </c>
      <c r="B11" t="s">
        <v>13</v>
      </c>
      <c r="C11">
        <v>2</v>
      </c>
      <c r="D11" t="str">
        <f t="shared" si="0"/>
        <v>Chalet Josserand</v>
      </c>
      <c r="E11" t="s">
        <v>43</v>
      </c>
      <c r="F11">
        <v>20</v>
      </c>
      <c r="G11">
        <v>80</v>
      </c>
      <c r="H11" s="7">
        <v>2.0833333333333332E-2</v>
      </c>
      <c r="J11" t="s">
        <v>25</v>
      </c>
      <c r="K11" s="8" t="str">
        <f>VLOOKUP(Table2[[#This Row],[Localité Arrivée]],Table3[[LOCALITÉ]:[Distributeur de billets]],2,FALSE)</f>
        <v>x</v>
      </c>
      <c r="L11" s="8" t="str">
        <f>VLOOKUP(Table2[[#This Row],[Localité Arrivée]],Table3[[LOCALITÉ]:[Distributeur de billets]],3,FALSE)</f>
        <v>x</v>
      </c>
      <c r="M11" s="8">
        <f>VLOOKUP(Table2[[#This Row],[Localité Arrivée]],Table3[[LOCALITÉ]:[Distributeur de billets]],4,FALSE)</f>
        <v>0</v>
      </c>
      <c r="N11" s="8" t="str">
        <f>VLOOKUP(Table2[[#This Row],[Localité Arrivée]],Table3[[LOCALITÉ]:[Distributeur de billets]],5,FALSE)</f>
        <v>x</v>
      </c>
      <c r="O11" s="8" t="str">
        <f>VLOOKUP(Table2[[#This Row],[Localité Arrivée]],Table3[[LOCALITÉ]:[Distributeur de billets]],6,FALSE)</f>
        <v>x</v>
      </c>
      <c r="P11" s="8" t="str">
        <f>VLOOKUP(Table2[[#This Row],[Localité Arrivée]],Table3[[LOCALITÉ]:[Distributeur de billets]],7,FALSE)</f>
        <v>x</v>
      </c>
      <c r="Q11" s="8" t="str">
        <f>VLOOKUP(Table2[[#This Row],[Localité Arrivée]],Table3[[LOCALITÉ]:[Distributeur de billets]],8,FALSE)</f>
        <v>x</v>
      </c>
      <c r="R11" s="8" t="str">
        <f>VLOOKUP(Table2[[#This Row],[Localité Arrivée]],Table3[[LOCALITÉ]:[Distributeur de billets]],9,FALSE)</f>
        <v>x</v>
      </c>
      <c r="S11" s="8" t="str">
        <f>VLOOKUP(Table2[[#This Row],[Localité Arrivée]],Table3[[LOCALITÉ]:[Distributeur de billets]],10,FALSE)</f>
        <v>x</v>
      </c>
      <c r="T11" s="8">
        <f>VLOOKUP(Table2[[#This Row],[Localité Arrivée]],Table3[[LOCALITÉ]:[Distributeur de billets]],11,FALSE)</f>
        <v>0</v>
      </c>
      <c r="U11" s="8" t="str">
        <f>VLOOKUP(Table2[[#This Row],[Localité Arrivée]],Table3[[LOCALITÉ]:[Distributeur de billets]],12,FALSE)</f>
        <v>x</v>
      </c>
    </row>
    <row r="12" spans="1:24" x14ac:dyDescent="0.3">
      <c r="A12" t="s">
        <v>16</v>
      </c>
      <c r="B12" t="s">
        <v>13</v>
      </c>
      <c r="C12">
        <v>2</v>
      </c>
      <c r="D12" t="str">
        <f t="shared" si="0"/>
        <v>Confluent de torrents</v>
      </c>
      <c r="E12" t="s">
        <v>32</v>
      </c>
      <c r="F12">
        <v>165</v>
      </c>
      <c r="G12">
        <v>0</v>
      </c>
      <c r="H12" s="7">
        <v>4.1666666666666664E-2</v>
      </c>
      <c r="J12" t="s">
        <v>25</v>
      </c>
      <c r="K12" s="8" t="str">
        <f>VLOOKUP(Table2[[#This Row],[Localité Arrivée]],Table3[[LOCALITÉ]:[Distributeur de billets]],2,FALSE)</f>
        <v>x</v>
      </c>
      <c r="L12" s="8" t="str">
        <f>VLOOKUP(Table2[[#This Row],[Localité Arrivée]],Table3[[LOCALITÉ]:[Distributeur de billets]],3,FALSE)</f>
        <v>x</v>
      </c>
      <c r="M12" s="8">
        <f>VLOOKUP(Table2[[#This Row],[Localité Arrivée]],Table3[[LOCALITÉ]:[Distributeur de billets]],4,FALSE)</f>
        <v>0</v>
      </c>
      <c r="N12" s="8" t="str">
        <f>VLOOKUP(Table2[[#This Row],[Localité Arrivée]],Table3[[LOCALITÉ]:[Distributeur de billets]],5,FALSE)</f>
        <v>x</v>
      </c>
      <c r="O12" s="8" t="str">
        <f>VLOOKUP(Table2[[#This Row],[Localité Arrivée]],Table3[[LOCALITÉ]:[Distributeur de billets]],6,FALSE)</f>
        <v>x</v>
      </c>
      <c r="P12" s="8" t="str">
        <f>VLOOKUP(Table2[[#This Row],[Localité Arrivée]],Table3[[LOCALITÉ]:[Distributeur de billets]],7,FALSE)</f>
        <v>x</v>
      </c>
      <c r="Q12" s="8" t="str">
        <f>VLOOKUP(Table2[[#This Row],[Localité Arrivée]],Table3[[LOCALITÉ]:[Distributeur de billets]],8,FALSE)</f>
        <v>x</v>
      </c>
      <c r="R12" s="8" t="str">
        <f>VLOOKUP(Table2[[#This Row],[Localité Arrivée]],Table3[[LOCALITÉ]:[Distributeur de billets]],9,FALSE)</f>
        <v>x</v>
      </c>
      <c r="S12" s="8" t="str">
        <f>VLOOKUP(Table2[[#This Row],[Localité Arrivée]],Table3[[LOCALITÉ]:[Distributeur de billets]],10,FALSE)</f>
        <v>x</v>
      </c>
      <c r="T12" s="8">
        <f>VLOOKUP(Table2[[#This Row],[Localité Arrivée]],Table3[[LOCALITÉ]:[Distributeur de billets]],11,FALSE)</f>
        <v>0</v>
      </c>
      <c r="U12" s="8" t="str">
        <f>VLOOKUP(Table2[[#This Row],[Localité Arrivée]],Table3[[LOCALITÉ]:[Distributeur de billets]],12,FALSE)</f>
        <v>x</v>
      </c>
    </row>
    <row r="13" spans="1:24" x14ac:dyDescent="0.3">
      <c r="A13" t="s">
        <v>16</v>
      </c>
      <c r="B13" t="s">
        <v>13</v>
      </c>
      <c r="C13">
        <v>2</v>
      </c>
      <c r="D13" t="str">
        <f t="shared" si="0"/>
        <v>Col du Souchet</v>
      </c>
      <c r="E13" t="s">
        <v>3</v>
      </c>
      <c r="F13">
        <v>87</v>
      </c>
      <c r="G13">
        <v>660</v>
      </c>
      <c r="H13" s="7">
        <v>6.25E-2</v>
      </c>
      <c r="J13" t="s">
        <v>25</v>
      </c>
      <c r="K13" s="8" t="str">
        <f>VLOOKUP(Table2[[#This Row],[Localité Arrivée]],Table3[[LOCALITÉ]:[Distributeur de billets]],2,FALSE)</f>
        <v>x</v>
      </c>
      <c r="L13" s="8" t="str">
        <f>VLOOKUP(Table2[[#This Row],[Localité Arrivée]],Table3[[LOCALITÉ]:[Distributeur de billets]],3,FALSE)</f>
        <v>x</v>
      </c>
      <c r="M13" s="8">
        <f>VLOOKUP(Table2[[#This Row],[Localité Arrivée]],Table3[[LOCALITÉ]:[Distributeur de billets]],4,FALSE)</f>
        <v>0</v>
      </c>
      <c r="N13" s="8" t="str">
        <f>VLOOKUP(Table2[[#This Row],[Localité Arrivée]],Table3[[LOCALITÉ]:[Distributeur de billets]],5,FALSE)</f>
        <v>x</v>
      </c>
      <c r="O13" s="8" t="str">
        <f>VLOOKUP(Table2[[#This Row],[Localité Arrivée]],Table3[[LOCALITÉ]:[Distributeur de billets]],6,FALSE)</f>
        <v>x</v>
      </c>
      <c r="P13" s="8" t="str">
        <f>VLOOKUP(Table2[[#This Row],[Localité Arrivée]],Table3[[LOCALITÉ]:[Distributeur de billets]],7,FALSE)</f>
        <v>x</v>
      </c>
      <c r="Q13" s="8" t="str">
        <f>VLOOKUP(Table2[[#This Row],[Localité Arrivée]],Table3[[LOCALITÉ]:[Distributeur de billets]],8,FALSE)</f>
        <v>x</v>
      </c>
      <c r="R13" s="8" t="str">
        <f>VLOOKUP(Table2[[#This Row],[Localité Arrivée]],Table3[[LOCALITÉ]:[Distributeur de billets]],9,FALSE)</f>
        <v>x</v>
      </c>
      <c r="S13" s="8" t="str">
        <f>VLOOKUP(Table2[[#This Row],[Localité Arrivée]],Table3[[LOCALITÉ]:[Distributeur de billets]],10,FALSE)</f>
        <v>x</v>
      </c>
      <c r="T13" s="8">
        <f>VLOOKUP(Table2[[#This Row],[Localité Arrivée]],Table3[[LOCALITÉ]:[Distributeur de billets]],11,FALSE)</f>
        <v>0</v>
      </c>
      <c r="U13" s="8" t="str">
        <f>VLOOKUP(Table2[[#This Row],[Localité Arrivée]],Table3[[LOCALITÉ]:[Distributeur de billets]],12,FALSE)</f>
        <v>x</v>
      </c>
    </row>
    <row r="14" spans="1:24" x14ac:dyDescent="0.3">
      <c r="A14" t="s">
        <v>16</v>
      </c>
      <c r="B14" t="s">
        <v>13</v>
      </c>
      <c r="C14">
        <v>2</v>
      </c>
      <c r="D14" t="str">
        <f t="shared" si="0"/>
        <v>LE CHAZELET</v>
      </c>
      <c r="E14" t="s">
        <v>4</v>
      </c>
      <c r="F14">
        <v>48</v>
      </c>
      <c r="G14">
        <v>51</v>
      </c>
      <c r="H14" s="7">
        <v>2.0833333333333332E-2</v>
      </c>
      <c r="J14" t="s">
        <v>25</v>
      </c>
      <c r="K14" s="8" t="str">
        <f>VLOOKUP(Table2[[#This Row],[Localité Arrivée]],Table3[[LOCALITÉ]:[Distributeur de billets]],2,FALSE)</f>
        <v>x</v>
      </c>
      <c r="L14" s="8" t="str">
        <f>VLOOKUP(Table2[[#This Row],[Localité Arrivée]],Table3[[LOCALITÉ]:[Distributeur de billets]],3,FALSE)</f>
        <v>x</v>
      </c>
      <c r="M14" s="8">
        <f>VLOOKUP(Table2[[#This Row],[Localité Arrivée]],Table3[[LOCALITÉ]:[Distributeur de billets]],4,FALSE)</f>
        <v>0</v>
      </c>
      <c r="N14" s="8" t="str">
        <f>VLOOKUP(Table2[[#This Row],[Localité Arrivée]],Table3[[LOCALITÉ]:[Distributeur de billets]],5,FALSE)</f>
        <v>x</v>
      </c>
      <c r="O14" s="8" t="str">
        <f>VLOOKUP(Table2[[#This Row],[Localité Arrivée]],Table3[[LOCALITÉ]:[Distributeur de billets]],6,FALSE)</f>
        <v>x</v>
      </c>
      <c r="P14" s="8" t="str">
        <f>VLOOKUP(Table2[[#This Row],[Localité Arrivée]],Table3[[LOCALITÉ]:[Distributeur de billets]],7,FALSE)</f>
        <v>x</v>
      </c>
      <c r="Q14" s="8" t="str">
        <f>VLOOKUP(Table2[[#This Row],[Localité Arrivée]],Table3[[LOCALITÉ]:[Distributeur de billets]],8,FALSE)</f>
        <v>x</v>
      </c>
      <c r="R14" s="8" t="str">
        <f>VLOOKUP(Table2[[#This Row],[Localité Arrivée]],Table3[[LOCALITÉ]:[Distributeur de billets]],9,FALSE)</f>
        <v>x</v>
      </c>
      <c r="S14" s="8" t="str">
        <f>VLOOKUP(Table2[[#This Row],[Localité Arrivée]],Table3[[LOCALITÉ]:[Distributeur de billets]],10,FALSE)</f>
        <v>x</v>
      </c>
      <c r="T14" s="8">
        <f>VLOOKUP(Table2[[#This Row],[Localité Arrivée]],Table3[[LOCALITÉ]:[Distributeur de billets]],11,FALSE)</f>
        <v>0</v>
      </c>
      <c r="U14" s="8" t="str">
        <f>VLOOKUP(Table2[[#This Row],[Localité Arrivée]],Table3[[LOCALITÉ]:[Distributeur de billets]],12,FALSE)</f>
        <v>x</v>
      </c>
    </row>
    <row r="15" spans="1:24" x14ac:dyDescent="0.3">
      <c r="A15" t="s">
        <v>16</v>
      </c>
      <c r="B15" t="s">
        <v>13</v>
      </c>
      <c r="C15">
        <v>2</v>
      </c>
      <c r="D15" t="str">
        <f t="shared" si="0"/>
        <v>LES TERRASSES</v>
      </c>
      <c r="E15" t="s">
        <v>13</v>
      </c>
      <c r="F15">
        <v>11</v>
      </c>
      <c r="G15">
        <v>298</v>
      </c>
      <c r="H15" s="7">
        <v>2.0833333333333332E-2</v>
      </c>
      <c r="J15" t="s">
        <v>25</v>
      </c>
      <c r="K15" s="8" t="str">
        <f>VLOOKUP(Table2[[#This Row],[Localité Arrivée]],Table3[[LOCALITÉ]:[Distributeur de billets]],2,FALSE)</f>
        <v>x</v>
      </c>
      <c r="L15" s="8" t="str">
        <f>VLOOKUP(Table2[[#This Row],[Localité Arrivée]],Table3[[LOCALITÉ]:[Distributeur de billets]],3,FALSE)</f>
        <v>x</v>
      </c>
      <c r="M15" s="8">
        <f>VLOOKUP(Table2[[#This Row],[Localité Arrivée]],Table3[[LOCALITÉ]:[Distributeur de billets]],4,FALSE)</f>
        <v>0</v>
      </c>
      <c r="N15" s="8" t="str">
        <f>VLOOKUP(Table2[[#This Row],[Localité Arrivée]],Table3[[LOCALITÉ]:[Distributeur de billets]],5,FALSE)</f>
        <v>x</v>
      </c>
      <c r="O15" s="8" t="str">
        <f>VLOOKUP(Table2[[#This Row],[Localité Arrivée]],Table3[[LOCALITÉ]:[Distributeur de billets]],6,FALSE)</f>
        <v>x</v>
      </c>
      <c r="P15" s="8" t="str">
        <f>VLOOKUP(Table2[[#This Row],[Localité Arrivée]],Table3[[LOCALITÉ]:[Distributeur de billets]],7,FALSE)</f>
        <v>x</v>
      </c>
      <c r="Q15" s="8" t="str">
        <f>VLOOKUP(Table2[[#This Row],[Localité Arrivée]],Table3[[LOCALITÉ]:[Distributeur de billets]],8,FALSE)</f>
        <v>x</v>
      </c>
      <c r="R15" s="8" t="str">
        <f>VLOOKUP(Table2[[#This Row],[Localité Arrivée]],Table3[[LOCALITÉ]:[Distributeur de billets]],9,FALSE)</f>
        <v>x</v>
      </c>
      <c r="S15" s="8" t="str">
        <f>VLOOKUP(Table2[[#This Row],[Localité Arrivée]],Table3[[LOCALITÉ]:[Distributeur de billets]],10,FALSE)</f>
        <v>x</v>
      </c>
      <c r="T15" s="8">
        <f>VLOOKUP(Table2[[#This Row],[Localité Arrivée]],Table3[[LOCALITÉ]:[Distributeur de billets]],11,FALSE)</f>
        <v>0</v>
      </c>
      <c r="U15" s="8" t="str">
        <f>VLOOKUP(Table2[[#This Row],[Localité Arrivée]],Table3[[LOCALITÉ]:[Distributeur de billets]],12,FALSE)</f>
        <v>x</v>
      </c>
    </row>
    <row r="16" spans="1:24" x14ac:dyDescent="0.3">
      <c r="A16" t="s">
        <v>13</v>
      </c>
      <c r="B16" t="s">
        <v>7</v>
      </c>
      <c r="C16">
        <v>3</v>
      </c>
      <c r="D16" t="str">
        <f t="shared" si="0"/>
        <v>LA GRAVE</v>
      </c>
      <c r="E16" t="s">
        <v>5</v>
      </c>
      <c r="F16">
        <v>301</v>
      </c>
      <c r="G16">
        <v>163</v>
      </c>
      <c r="H16" s="7">
        <v>6.25E-2</v>
      </c>
      <c r="J16" t="s">
        <v>25</v>
      </c>
      <c r="K16" s="8" t="str">
        <f>VLOOKUP(Table2[[#This Row],[Localité Arrivée]],Table3[[LOCALITÉ]:[Distributeur de billets]],2,FALSE)</f>
        <v>x</v>
      </c>
      <c r="L16" s="8" t="str">
        <f>VLOOKUP(Table2[[#This Row],[Localité Arrivée]],Table3[[LOCALITÉ]:[Distributeur de billets]],3,FALSE)</f>
        <v>x</v>
      </c>
      <c r="M16" s="8">
        <f>VLOOKUP(Table2[[#This Row],[Localité Arrivée]],Table3[[LOCALITÉ]:[Distributeur de billets]],4,FALSE)</f>
        <v>0</v>
      </c>
      <c r="N16" s="8" t="str">
        <f>VLOOKUP(Table2[[#This Row],[Localité Arrivée]],Table3[[LOCALITÉ]:[Distributeur de billets]],5,FALSE)</f>
        <v>x</v>
      </c>
      <c r="O16" s="8" t="str">
        <f>VLOOKUP(Table2[[#This Row],[Localité Arrivée]],Table3[[LOCALITÉ]:[Distributeur de billets]],6,FALSE)</f>
        <v>x</v>
      </c>
      <c r="P16" s="8" t="str">
        <f>VLOOKUP(Table2[[#This Row],[Localité Arrivée]],Table3[[LOCALITÉ]:[Distributeur de billets]],7,FALSE)</f>
        <v>x</v>
      </c>
      <c r="Q16" s="8">
        <f>VLOOKUP(Table2[[#This Row],[Localité Arrivée]],Table3[[LOCALITÉ]:[Distributeur de billets]],8,FALSE)</f>
        <v>0</v>
      </c>
      <c r="R16" s="8" t="str">
        <f>VLOOKUP(Table2[[#This Row],[Localité Arrivée]],Table3[[LOCALITÉ]:[Distributeur de billets]],9,FALSE)</f>
        <v>x</v>
      </c>
      <c r="S16" s="8" t="str">
        <f>VLOOKUP(Table2[[#This Row],[Localité Arrivée]],Table3[[LOCALITÉ]:[Distributeur de billets]],10,FALSE)</f>
        <v>x</v>
      </c>
      <c r="T16" s="8">
        <f>VLOOKUP(Table2[[#This Row],[Localité Arrivée]],Table3[[LOCALITÉ]:[Distributeur de billets]],11,FALSE)</f>
        <v>0</v>
      </c>
      <c r="U16" s="8" t="str">
        <f>VLOOKUP(Table2[[#This Row],[Localité Arrivée]],Table3[[LOCALITÉ]:[Distributeur de billets]],12,FALSE)</f>
        <v>x</v>
      </c>
    </row>
    <row r="17" spans="1:21" x14ac:dyDescent="0.3">
      <c r="A17" t="s">
        <v>13</v>
      </c>
      <c r="B17" t="s">
        <v>7</v>
      </c>
      <c r="C17">
        <v>3</v>
      </c>
      <c r="D17" t="str">
        <f t="shared" si="0"/>
        <v>VILLAR-D'ARÈNE</v>
      </c>
      <c r="E17" t="s">
        <v>47</v>
      </c>
      <c r="F17">
        <v>61</v>
      </c>
      <c r="G17">
        <v>24</v>
      </c>
      <c r="H17" s="7">
        <v>2.4305555555555556E-2</v>
      </c>
      <c r="J17" t="s">
        <v>25</v>
      </c>
      <c r="K17" s="8" t="str">
        <f>VLOOKUP(Table2[[#This Row],[Localité Arrivée]],Table3[[LOCALITÉ]:[Distributeur de billets]],2,FALSE)</f>
        <v>x</v>
      </c>
      <c r="L17" s="8" t="str">
        <f>VLOOKUP(Table2[[#This Row],[Localité Arrivée]],Table3[[LOCALITÉ]:[Distributeur de billets]],3,FALSE)</f>
        <v>x</v>
      </c>
      <c r="M17" s="8">
        <f>VLOOKUP(Table2[[#This Row],[Localité Arrivée]],Table3[[LOCALITÉ]:[Distributeur de billets]],4,FALSE)</f>
        <v>0</v>
      </c>
      <c r="N17" s="8" t="str">
        <f>VLOOKUP(Table2[[#This Row],[Localité Arrivée]],Table3[[LOCALITÉ]:[Distributeur de billets]],5,FALSE)</f>
        <v>x</v>
      </c>
      <c r="O17" s="8" t="str">
        <f>VLOOKUP(Table2[[#This Row],[Localité Arrivée]],Table3[[LOCALITÉ]:[Distributeur de billets]],6,FALSE)</f>
        <v>x</v>
      </c>
      <c r="P17" s="8" t="str">
        <f>VLOOKUP(Table2[[#This Row],[Localité Arrivée]],Table3[[LOCALITÉ]:[Distributeur de billets]],7,FALSE)</f>
        <v>x</v>
      </c>
      <c r="Q17" s="8">
        <f>VLOOKUP(Table2[[#This Row],[Localité Arrivée]],Table3[[LOCALITÉ]:[Distributeur de billets]],8,FALSE)</f>
        <v>0</v>
      </c>
      <c r="R17" s="8" t="str">
        <f>VLOOKUP(Table2[[#This Row],[Localité Arrivée]],Table3[[LOCALITÉ]:[Distributeur de billets]],9,FALSE)</f>
        <v>x</v>
      </c>
      <c r="S17" s="8" t="str">
        <f>VLOOKUP(Table2[[#This Row],[Localité Arrivée]],Table3[[LOCALITÉ]:[Distributeur de billets]],10,FALSE)</f>
        <v>x</v>
      </c>
      <c r="T17" s="8">
        <f>VLOOKUP(Table2[[#This Row],[Localité Arrivée]],Table3[[LOCALITÉ]:[Distributeur de billets]],11,FALSE)</f>
        <v>0</v>
      </c>
      <c r="U17" s="8" t="str">
        <f>VLOOKUP(Table2[[#This Row],[Localité Arrivée]],Table3[[LOCALITÉ]:[Distributeur de billets]],12,FALSE)</f>
        <v>x</v>
      </c>
    </row>
    <row r="18" spans="1:21" x14ac:dyDescent="0.3">
      <c r="A18" t="s">
        <v>13</v>
      </c>
      <c r="B18" t="s">
        <v>7</v>
      </c>
      <c r="C18">
        <v>3</v>
      </c>
      <c r="D18" t="str">
        <f t="shared" si="0"/>
        <v>PONT D'ARSINE</v>
      </c>
      <c r="E18" t="s">
        <v>28</v>
      </c>
      <c r="F18">
        <v>467</v>
      </c>
      <c r="G18">
        <v>60</v>
      </c>
      <c r="H18" s="7">
        <v>0.10069444444444443</v>
      </c>
      <c r="J18" t="s">
        <v>25</v>
      </c>
      <c r="K18" s="8" t="str">
        <f>VLOOKUP(Table2[[#This Row],[Localité Arrivée]],Table3[[LOCALITÉ]:[Distributeur de billets]],2,FALSE)</f>
        <v>x</v>
      </c>
      <c r="L18" s="8" t="str">
        <f>VLOOKUP(Table2[[#This Row],[Localité Arrivée]],Table3[[LOCALITÉ]:[Distributeur de billets]],3,FALSE)</f>
        <v>x</v>
      </c>
      <c r="M18" s="8">
        <f>VLOOKUP(Table2[[#This Row],[Localité Arrivée]],Table3[[LOCALITÉ]:[Distributeur de billets]],4,FALSE)</f>
        <v>0</v>
      </c>
      <c r="N18" s="8" t="str">
        <f>VLOOKUP(Table2[[#This Row],[Localité Arrivée]],Table3[[LOCALITÉ]:[Distributeur de billets]],5,FALSE)</f>
        <v>x</v>
      </c>
      <c r="O18" s="8" t="str">
        <f>VLOOKUP(Table2[[#This Row],[Localité Arrivée]],Table3[[LOCALITÉ]:[Distributeur de billets]],6,FALSE)</f>
        <v>x</v>
      </c>
      <c r="P18" s="8" t="str">
        <f>VLOOKUP(Table2[[#This Row],[Localité Arrivée]],Table3[[LOCALITÉ]:[Distributeur de billets]],7,FALSE)</f>
        <v>x</v>
      </c>
      <c r="Q18" s="8">
        <f>VLOOKUP(Table2[[#This Row],[Localité Arrivée]],Table3[[LOCALITÉ]:[Distributeur de billets]],8,FALSE)</f>
        <v>0</v>
      </c>
      <c r="R18" s="8" t="str">
        <f>VLOOKUP(Table2[[#This Row],[Localité Arrivée]],Table3[[LOCALITÉ]:[Distributeur de billets]],9,FALSE)</f>
        <v>x</v>
      </c>
      <c r="S18" s="8" t="str">
        <f>VLOOKUP(Table2[[#This Row],[Localité Arrivée]],Table3[[LOCALITÉ]:[Distributeur de billets]],10,FALSE)</f>
        <v>x</v>
      </c>
      <c r="T18" s="8">
        <f>VLOOKUP(Table2[[#This Row],[Localité Arrivée]],Table3[[LOCALITÉ]:[Distributeur de billets]],11,FALSE)</f>
        <v>0</v>
      </c>
      <c r="U18" s="8" t="str">
        <f>VLOOKUP(Table2[[#This Row],[Localité Arrivée]],Table3[[LOCALITÉ]:[Distributeur de billets]],12,FALSE)</f>
        <v>x</v>
      </c>
    </row>
    <row r="19" spans="1:21" x14ac:dyDescent="0.3">
      <c r="A19" t="s">
        <v>13</v>
      </c>
      <c r="B19" t="s">
        <v>7</v>
      </c>
      <c r="C19">
        <v>3</v>
      </c>
      <c r="D19" t="str">
        <f t="shared" si="0"/>
        <v>Col de la Sarenne</v>
      </c>
      <c r="E19" t="s">
        <v>33</v>
      </c>
      <c r="F19">
        <v>282</v>
      </c>
      <c r="G19">
        <v>9</v>
      </c>
      <c r="H19" s="7">
        <v>4.1666666666666664E-2</v>
      </c>
      <c r="J19" t="s">
        <v>25</v>
      </c>
      <c r="K19" s="8" t="str">
        <f>VLOOKUP(Table2[[#This Row],[Localité Arrivée]],Table3[[LOCALITÉ]:[Distributeur de billets]],2,FALSE)</f>
        <v>x</v>
      </c>
      <c r="L19" s="8" t="str">
        <f>VLOOKUP(Table2[[#This Row],[Localité Arrivée]],Table3[[LOCALITÉ]:[Distributeur de billets]],3,FALSE)</f>
        <v>x</v>
      </c>
      <c r="M19" s="8">
        <f>VLOOKUP(Table2[[#This Row],[Localité Arrivée]],Table3[[LOCALITÉ]:[Distributeur de billets]],4,FALSE)</f>
        <v>0</v>
      </c>
      <c r="N19" s="8" t="str">
        <f>VLOOKUP(Table2[[#This Row],[Localité Arrivée]],Table3[[LOCALITÉ]:[Distributeur de billets]],5,FALSE)</f>
        <v>x</v>
      </c>
      <c r="O19" s="8" t="str">
        <f>VLOOKUP(Table2[[#This Row],[Localité Arrivée]],Table3[[LOCALITÉ]:[Distributeur de billets]],6,FALSE)</f>
        <v>x</v>
      </c>
      <c r="P19" s="8" t="str">
        <f>VLOOKUP(Table2[[#This Row],[Localité Arrivée]],Table3[[LOCALITÉ]:[Distributeur de billets]],7,FALSE)</f>
        <v>x</v>
      </c>
      <c r="Q19" s="8">
        <f>VLOOKUP(Table2[[#This Row],[Localité Arrivée]],Table3[[LOCALITÉ]:[Distributeur de billets]],8,FALSE)</f>
        <v>0</v>
      </c>
      <c r="R19" s="8" t="str">
        <f>VLOOKUP(Table2[[#This Row],[Localité Arrivée]],Table3[[LOCALITÉ]:[Distributeur de billets]],9,FALSE)</f>
        <v>x</v>
      </c>
      <c r="S19" s="8" t="str">
        <f>VLOOKUP(Table2[[#This Row],[Localité Arrivée]],Table3[[LOCALITÉ]:[Distributeur de billets]],10,FALSE)</f>
        <v>x</v>
      </c>
      <c r="T19" s="8">
        <f>VLOOKUP(Table2[[#This Row],[Localité Arrivée]],Table3[[LOCALITÉ]:[Distributeur de billets]],11,FALSE)</f>
        <v>0</v>
      </c>
      <c r="U19" s="8" t="str">
        <f>VLOOKUP(Table2[[#This Row],[Localité Arrivée]],Table3[[LOCALITÉ]:[Distributeur de billets]],12,FALSE)</f>
        <v>x</v>
      </c>
    </row>
    <row r="20" spans="1:21" x14ac:dyDescent="0.3">
      <c r="A20" t="s">
        <v>13</v>
      </c>
      <c r="B20" t="s">
        <v>7</v>
      </c>
      <c r="C20">
        <v>3</v>
      </c>
      <c r="D20" t="str">
        <f t="shared" si="0"/>
        <v>Col d'Arsine</v>
      </c>
      <c r="E20" t="s">
        <v>6</v>
      </c>
      <c r="F20">
        <v>32</v>
      </c>
      <c r="G20">
        <v>865</v>
      </c>
      <c r="H20" s="7">
        <v>8.3333333333333329E-2</v>
      </c>
      <c r="J20" t="s">
        <v>25</v>
      </c>
      <c r="K20" s="8" t="str">
        <f>VLOOKUP(Table2[[#This Row],[Localité Arrivée]],Table3[[LOCALITÉ]:[Distributeur de billets]],2,FALSE)</f>
        <v>x</v>
      </c>
      <c r="L20" s="8" t="str">
        <f>VLOOKUP(Table2[[#This Row],[Localité Arrivée]],Table3[[LOCALITÉ]:[Distributeur de billets]],3,FALSE)</f>
        <v>x</v>
      </c>
      <c r="M20" s="8">
        <f>VLOOKUP(Table2[[#This Row],[Localité Arrivée]],Table3[[LOCALITÉ]:[Distributeur de billets]],4,FALSE)</f>
        <v>0</v>
      </c>
      <c r="N20" s="8" t="str">
        <f>VLOOKUP(Table2[[#This Row],[Localité Arrivée]],Table3[[LOCALITÉ]:[Distributeur de billets]],5,FALSE)</f>
        <v>x</v>
      </c>
      <c r="O20" s="8" t="str">
        <f>VLOOKUP(Table2[[#This Row],[Localité Arrivée]],Table3[[LOCALITÉ]:[Distributeur de billets]],6,FALSE)</f>
        <v>x</v>
      </c>
      <c r="P20" s="8" t="str">
        <f>VLOOKUP(Table2[[#This Row],[Localité Arrivée]],Table3[[LOCALITÉ]:[Distributeur de billets]],7,FALSE)</f>
        <v>x</v>
      </c>
      <c r="Q20" s="8">
        <f>VLOOKUP(Table2[[#This Row],[Localité Arrivée]],Table3[[LOCALITÉ]:[Distributeur de billets]],8,FALSE)</f>
        <v>0</v>
      </c>
      <c r="R20" s="8" t="str">
        <f>VLOOKUP(Table2[[#This Row],[Localité Arrivée]],Table3[[LOCALITÉ]:[Distributeur de billets]],9,FALSE)</f>
        <v>x</v>
      </c>
      <c r="S20" s="8" t="str">
        <f>VLOOKUP(Table2[[#This Row],[Localité Arrivée]],Table3[[LOCALITÉ]:[Distributeur de billets]],10,FALSE)</f>
        <v>x</v>
      </c>
      <c r="T20" s="8">
        <f>VLOOKUP(Table2[[#This Row],[Localité Arrivée]],Table3[[LOCALITÉ]:[Distributeur de billets]],11,FALSE)</f>
        <v>0</v>
      </c>
      <c r="U20" s="8" t="str">
        <f>VLOOKUP(Table2[[#This Row],[Localité Arrivée]],Table3[[LOCALITÉ]:[Distributeur de billets]],12,FALSE)</f>
        <v>x</v>
      </c>
    </row>
    <row r="21" spans="1:21" x14ac:dyDescent="0.3">
      <c r="A21" t="s">
        <v>13</v>
      </c>
      <c r="B21" t="s">
        <v>7</v>
      </c>
      <c r="C21">
        <v>3</v>
      </c>
      <c r="D21" t="str">
        <f t="shared" si="0"/>
        <v>LE CASSET</v>
      </c>
      <c r="E21" t="s">
        <v>7</v>
      </c>
      <c r="F21">
        <v>6</v>
      </c>
      <c r="G21">
        <v>53</v>
      </c>
      <c r="H21" s="7">
        <v>2.4305555555555556E-2</v>
      </c>
      <c r="J21" t="s">
        <v>25</v>
      </c>
      <c r="K21" s="8" t="str">
        <f>VLOOKUP(Table2[[#This Row],[Localité Arrivée]],Table3[[LOCALITÉ]:[Distributeur de billets]],2,FALSE)</f>
        <v>x</v>
      </c>
      <c r="L21" s="8" t="str">
        <f>VLOOKUP(Table2[[#This Row],[Localité Arrivée]],Table3[[LOCALITÉ]:[Distributeur de billets]],3,FALSE)</f>
        <v>x</v>
      </c>
      <c r="M21" s="8">
        <f>VLOOKUP(Table2[[#This Row],[Localité Arrivée]],Table3[[LOCALITÉ]:[Distributeur de billets]],4,FALSE)</f>
        <v>0</v>
      </c>
      <c r="N21" s="8" t="str">
        <f>VLOOKUP(Table2[[#This Row],[Localité Arrivée]],Table3[[LOCALITÉ]:[Distributeur de billets]],5,FALSE)</f>
        <v>x</v>
      </c>
      <c r="O21" s="8" t="str">
        <f>VLOOKUP(Table2[[#This Row],[Localité Arrivée]],Table3[[LOCALITÉ]:[Distributeur de billets]],6,FALSE)</f>
        <v>x</v>
      </c>
      <c r="P21" s="8" t="str">
        <f>VLOOKUP(Table2[[#This Row],[Localité Arrivée]],Table3[[LOCALITÉ]:[Distributeur de billets]],7,FALSE)</f>
        <v>x</v>
      </c>
      <c r="Q21" s="8">
        <f>VLOOKUP(Table2[[#This Row],[Localité Arrivée]],Table3[[LOCALITÉ]:[Distributeur de billets]],8,FALSE)</f>
        <v>0</v>
      </c>
      <c r="R21" s="8" t="str">
        <f>VLOOKUP(Table2[[#This Row],[Localité Arrivée]],Table3[[LOCALITÉ]:[Distributeur de billets]],9,FALSE)</f>
        <v>x</v>
      </c>
      <c r="S21" s="8" t="str">
        <f>VLOOKUP(Table2[[#This Row],[Localité Arrivée]],Table3[[LOCALITÉ]:[Distributeur de billets]],10,FALSE)</f>
        <v>x</v>
      </c>
      <c r="T21" s="8">
        <f>VLOOKUP(Table2[[#This Row],[Localité Arrivée]],Table3[[LOCALITÉ]:[Distributeur de billets]],11,FALSE)</f>
        <v>0</v>
      </c>
      <c r="U21" s="8" t="str">
        <f>VLOOKUP(Table2[[#This Row],[Localité Arrivée]],Table3[[LOCALITÉ]:[Distributeur de billets]],12,FALSE)</f>
        <v>x</v>
      </c>
    </row>
    <row r="22" spans="1:21" x14ac:dyDescent="0.3">
      <c r="A22" t="s">
        <v>7</v>
      </c>
      <c r="B22" t="s">
        <v>23</v>
      </c>
      <c r="C22">
        <v>4</v>
      </c>
      <c r="D22" t="str">
        <f t="shared" si="0"/>
        <v>LE MONÉTIER-LES-BAINS</v>
      </c>
      <c r="E22" t="s">
        <v>39</v>
      </c>
      <c r="F22">
        <v>976</v>
      </c>
      <c r="G22">
        <v>19</v>
      </c>
      <c r="H22" s="7">
        <v>0.1388888888888889</v>
      </c>
      <c r="J22" t="s">
        <v>25</v>
      </c>
      <c r="K22" s="8" t="str">
        <f>VLOOKUP(Table2[[#This Row],[Localité Arrivée]],Table3[[LOCALITÉ]:[Distributeur de billets]],2,FALSE)</f>
        <v>x</v>
      </c>
      <c r="L22" s="8" t="str">
        <f>VLOOKUP(Table2[[#This Row],[Localité Arrivée]],Table3[[LOCALITÉ]:[Distributeur de billets]],3,FALSE)</f>
        <v>x</v>
      </c>
      <c r="M22" s="8" t="str">
        <f>VLOOKUP(Table2[[#This Row],[Localité Arrivée]],Table3[[LOCALITÉ]:[Distributeur de billets]],4,FALSE)</f>
        <v>x</v>
      </c>
      <c r="N22" s="8" t="str">
        <f>VLOOKUP(Table2[[#This Row],[Localité Arrivée]],Table3[[LOCALITÉ]:[Distributeur de billets]],5,FALSE)</f>
        <v>x</v>
      </c>
      <c r="O22" s="8" t="str">
        <f>VLOOKUP(Table2[[#This Row],[Localité Arrivée]],Table3[[LOCALITÉ]:[Distributeur de billets]],6,FALSE)</f>
        <v>x</v>
      </c>
      <c r="P22" s="8" t="str">
        <f>VLOOKUP(Table2[[#This Row],[Localité Arrivée]],Table3[[LOCALITÉ]:[Distributeur de billets]],7,FALSE)</f>
        <v>x</v>
      </c>
      <c r="Q22" s="8">
        <f>VLOOKUP(Table2[[#This Row],[Localité Arrivée]],Table3[[LOCALITÉ]:[Distributeur de billets]],8,FALSE)</f>
        <v>0</v>
      </c>
      <c r="R22" s="8">
        <f>VLOOKUP(Table2[[#This Row],[Localité Arrivée]],Table3[[LOCALITÉ]:[Distributeur de billets]],9,FALSE)</f>
        <v>0</v>
      </c>
      <c r="S22" s="8" t="str">
        <f>VLOOKUP(Table2[[#This Row],[Localité Arrivée]],Table3[[LOCALITÉ]:[Distributeur de billets]],10,FALSE)</f>
        <v>x</v>
      </c>
      <c r="T22" s="8">
        <f>VLOOKUP(Table2[[#This Row],[Localité Arrivée]],Table3[[LOCALITÉ]:[Distributeur de billets]],11,FALSE)</f>
        <v>0</v>
      </c>
      <c r="U22" s="8">
        <f>VLOOKUP(Table2[[#This Row],[Localité Arrivée]],Table3[[LOCALITÉ]:[Distributeur de billets]],12,FALSE)</f>
        <v>0</v>
      </c>
    </row>
    <row r="23" spans="1:21" x14ac:dyDescent="0.3">
      <c r="A23" t="s">
        <v>7</v>
      </c>
      <c r="B23" t="s">
        <v>23</v>
      </c>
      <c r="C23">
        <v>4</v>
      </c>
      <c r="D23" t="str">
        <f t="shared" si="0"/>
        <v>Col de l'Eychauda</v>
      </c>
      <c r="E23" t="s">
        <v>8</v>
      </c>
      <c r="F23">
        <v>63</v>
      </c>
      <c r="G23">
        <v>774</v>
      </c>
      <c r="H23" s="7">
        <v>6.25E-2</v>
      </c>
      <c r="J23" t="s">
        <v>25</v>
      </c>
      <c r="K23" s="8" t="str">
        <f>VLOOKUP(Table2[[#This Row],[Localité Arrivée]],Table3[[LOCALITÉ]:[Distributeur de billets]],2,FALSE)</f>
        <v>x</v>
      </c>
      <c r="L23" s="8" t="str">
        <f>VLOOKUP(Table2[[#This Row],[Localité Arrivée]],Table3[[LOCALITÉ]:[Distributeur de billets]],3,FALSE)</f>
        <v>x</v>
      </c>
      <c r="M23" s="8" t="str">
        <f>VLOOKUP(Table2[[#This Row],[Localité Arrivée]],Table3[[LOCALITÉ]:[Distributeur de billets]],4,FALSE)</f>
        <v>x</v>
      </c>
      <c r="N23" s="8" t="str">
        <f>VLOOKUP(Table2[[#This Row],[Localité Arrivée]],Table3[[LOCALITÉ]:[Distributeur de billets]],5,FALSE)</f>
        <v>x</v>
      </c>
      <c r="O23" s="8" t="str">
        <f>VLOOKUP(Table2[[#This Row],[Localité Arrivée]],Table3[[LOCALITÉ]:[Distributeur de billets]],6,FALSE)</f>
        <v>x</v>
      </c>
      <c r="P23" s="8" t="str">
        <f>VLOOKUP(Table2[[#This Row],[Localité Arrivée]],Table3[[LOCALITÉ]:[Distributeur de billets]],7,FALSE)</f>
        <v>x</v>
      </c>
      <c r="Q23" s="8">
        <f>VLOOKUP(Table2[[#This Row],[Localité Arrivée]],Table3[[LOCALITÉ]:[Distributeur de billets]],8,FALSE)</f>
        <v>0</v>
      </c>
      <c r="R23" s="8">
        <f>VLOOKUP(Table2[[#This Row],[Localité Arrivée]],Table3[[LOCALITÉ]:[Distributeur de billets]],9,FALSE)</f>
        <v>0</v>
      </c>
      <c r="S23" s="8" t="str">
        <f>VLOOKUP(Table2[[#This Row],[Localité Arrivée]],Table3[[LOCALITÉ]:[Distributeur de billets]],10,FALSE)</f>
        <v>x</v>
      </c>
      <c r="T23" s="8">
        <f>VLOOKUP(Table2[[#This Row],[Localité Arrivée]],Table3[[LOCALITÉ]:[Distributeur de billets]],11,FALSE)</f>
        <v>0</v>
      </c>
      <c r="U23" s="8">
        <f>VLOOKUP(Table2[[#This Row],[Localité Arrivée]],Table3[[LOCALITÉ]:[Distributeur de billets]],12,FALSE)</f>
        <v>0</v>
      </c>
    </row>
    <row r="24" spans="1:21" x14ac:dyDescent="0.3">
      <c r="A24" t="s">
        <v>7</v>
      </c>
      <c r="B24" t="s">
        <v>23</v>
      </c>
      <c r="C24">
        <v>4</v>
      </c>
      <c r="D24" t="str">
        <f t="shared" si="0"/>
        <v>CHALETS DE CHAMBRAN</v>
      </c>
      <c r="E24" t="s">
        <v>41</v>
      </c>
      <c r="F24">
        <v>1</v>
      </c>
      <c r="G24">
        <v>152</v>
      </c>
      <c r="H24" s="7">
        <v>2.0833333333333332E-2</v>
      </c>
      <c r="J24" t="s">
        <v>25</v>
      </c>
      <c r="K24" s="8" t="str">
        <f>VLOOKUP(Table2[[#This Row],[Localité Arrivée]],Table3[[LOCALITÉ]:[Distributeur de billets]],2,FALSE)</f>
        <v>x</v>
      </c>
      <c r="L24" s="8" t="str">
        <f>VLOOKUP(Table2[[#This Row],[Localité Arrivée]],Table3[[LOCALITÉ]:[Distributeur de billets]],3,FALSE)</f>
        <v>x</v>
      </c>
      <c r="M24" s="8" t="str">
        <f>VLOOKUP(Table2[[#This Row],[Localité Arrivée]],Table3[[LOCALITÉ]:[Distributeur de billets]],4,FALSE)</f>
        <v>x</v>
      </c>
      <c r="N24" s="8" t="str">
        <f>VLOOKUP(Table2[[#This Row],[Localité Arrivée]],Table3[[LOCALITÉ]:[Distributeur de billets]],5,FALSE)</f>
        <v>x</v>
      </c>
      <c r="O24" s="8" t="str">
        <f>VLOOKUP(Table2[[#This Row],[Localité Arrivée]],Table3[[LOCALITÉ]:[Distributeur de billets]],6,FALSE)</f>
        <v>x</v>
      </c>
      <c r="P24" s="8" t="str">
        <f>VLOOKUP(Table2[[#This Row],[Localité Arrivée]],Table3[[LOCALITÉ]:[Distributeur de billets]],7,FALSE)</f>
        <v>x</v>
      </c>
      <c r="Q24" s="8">
        <f>VLOOKUP(Table2[[#This Row],[Localité Arrivée]],Table3[[LOCALITÉ]:[Distributeur de billets]],8,FALSE)</f>
        <v>0</v>
      </c>
      <c r="R24" s="8">
        <f>VLOOKUP(Table2[[#This Row],[Localité Arrivée]],Table3[[LOCALITÉ]:[Distributeur de billets]],9,FALSE)</f>
        <v>0</v>
      </c>
      <c r="S24" s="8" t="str">
        <f>VLOOKUP(Table2[[#This Row],[Localité Arrivée]],Table3[[LOCALITÉ]:[Distributeur de billets]],10,FALSE)</f>
        <v>x</v>
      </c>
      <c r="T24" s="8">
        <f>VLOOKUP(Table2[[#This Row],[Localité Arrivée]],Table3[[LOCALITÉ]:[Distributeur de billets]],11,FALSE)</f>
        <v>0</v>
      </c>
      <c r="U24" s="8">
        <f>VLOOKUP(Table2[[#This Row],[Localité Arrivée]],Table3[[LOCALITÉ]:[Distributeur de billets]],12,FALSE)</f>
        <v>0</v>
      </c>
    </row>
    <row r="25" spans="1:21" x14ac:dyDescent="0.3">
      <c r="A25" t="s">
        <v>7</v>
      </c>
      <c r="B25" t="s">
        <v>23</v>
      </c>
      <c r="C25">
        <v>4</v>
      </c>
      <c r="D25" t="str">
        <f t="shared" si="0"/>
        <v>Une intersection</v>
      </c>
      <c r="E25" t="s">
        <v>23</v>
      </c>
      <c r="F25">
        <v>0</v>
      </c>
      <c r="G25">
        <v>247</v>
      </c>
      <c r="H25" s="7">
        <v>2.7777777777777776E-2</v>
      </c>
      <c r="J25" t="s">
        <v>25</v>
      </c>
      <c r="K25" s="8" t="str">
        <f>VLOOKUP(Table2[[#This Row],[Localité Arrivée]],Table3[[LOCALITÉ]:[Distributeur de billets]],2,FALSE)</f>
        <v>x</v>
      </c>
      <c r="L25" s="8" t="str">
        <f>VLOOKUP(Table2[[#This Row],[Localité Arrivée]],Table3[[LOCALITÉ]:[Distributeur de billets]],3,FALSE)</f>
        <v>x</v>
      </c>
      <c r="M25" s="8" t="str">
        <f>VLOOKUP(Table2[[#This Row],[Localité Arrivée]],Table3[[LOCALITÉ]:[Distributeur de billets]],4,FALSE)</f>
        <v>x</v>
      </c>
      <c r="N25" s="8" t="str">
        <f>VLOOKUP(Table2[[#This Row],[Localité Arrivée]],Table3[[LOCALITÉ]:[Distributeur de billets]],5,FALSE)</f>
        <v>x</v>
      </c>
      <c r="O25" s="8" t="str">
        <f>VLOOKUP(Table2[[#This Row],[Localité Arrivée]],Table3[[LOCALITÉ]:[Distributeur de billets]],6,FALSE)</f>
        <v>x</v>
      </c>
      <c r="P25" s="8" t="str">
        <f>VLOOKUP(Table2[[#This Row],[Localité Arrivée]],Table3[[LOCALITÉ]:[Distributeur de billets]],7,FALSE)</f>
        <v>x</v>
      </c>
      <c r="Q25" s="8">
        <f>VLOOKUP(Table2[[#This Row],[Localité Arrivée]],Table3[[LOCALITÉ]:[Distributeur de billets]],8,FALSE)</f>
        <v>0</v>
      </c>
      <c r="R25" s="8">
        <f>VLOOKUP(Table2[[#This Row],[Localité Arrivée]],Table3[[LOCALITÉ]:[Distributeur de billets]],9,FALSE)</f>
        <v>0</v>
      </c>
      <c r="S25" s="8" t="str">
        <f>VLOOKUP(Table2[[#This Row],[Localité Arrivée]],Table3[[LOCALITÉ]:[Distributeur de billets]],10,FALSE)</f>
        <v>x</v>
      </c>
      <c r="T25" s="8">
        <f>VLOOKUP(Table2[[#This Row],[Localité Arrivée]],Table3[[LOCALITÉ]:[Distributeur de billets]],11,FALSE)</f>
        <v>0</v>
      </c>
      <c r="U25" s="8">
        <f>VLOOKUP(Table2[[#This Row],[Localité Arrivée]],Table3[[LOCALITÉ]:[Distributeur de billets]],12,FALSE)</f>
        <v>0</v>
      </c>
    </row>
    <row r="26" spans="1:21" x14ac:dyDescent="0.3">
      <c r="A26" t="s">
        <v>23</v>
      </c>
      <c r="B26" t="s">
        <v>44</v>
      </c>
      <c r="C26">
        <v>5</v>
      </c>
      <c r="D26" t="str">
        <f t="shared" si="0"/>
        <v>PELVOUX-SAINT-ANTOINE</v>
      </c>
      <c r="E26" t="s">
        <v>9</v>
      </c>
      <c r="F26">
        <v>0</v>
      </c>
      <c r="G26">
        <v>92</v>
      </c>
      <c r="H26" s="7">
        <v>4.1666666666666664E-2</v>
      </c>
      <c r="J26" t="s">
        <v>25</v>
      </c>
      <c r="K26" s="8">
        <f>VLOOKUP(Table2[[#This Row],[Localité Arrivée]],Table3[[LOCALITÉ]:[Distributeur de billets]],2,FALSE)</f>
        <v>0</v>
      </c>
      <c r="L26" s="8" t="str">
        <f>VLOOKUP(Table2[[#This Row],[Localité Arrivée]],Table3[[LOCALITÉ]:[Distributeur de billets]],3,FALSE)</f>
        <v>x</v>
      </c>
      <c r="M26" s="8">
        <f>VLOOKUP(Table2[[#This Row],[Localité Arrivée]],Table3[[LOCALITÉ]:[Distributeur de billets]],4,FALSE)</f>
        <v>0</v>
      </c>
      <c r="N26" s="8">
        <f>VLOOKUP(Table2[[#This Row],[Localité Arrivée]],Table3[[LOCALITÉ]:[Distributeur de billets]],5,FALSE)</f>
        <v>0</v>
      </c>
      <c r="O26" s="8">
        <f>VLOOKUP(Table2[[#This Row],[Localité Arrivée]],Table3[[LOCALITÉ]:[Distributeur de billets]],6,FALSE)</f>
        <v>0</v>
      </c>
      <c r="P26" s="8">
        <f>VLOOKUP(Table2[[#This Row],[Localité Arrivée]],Table3[[LOCALITÉ]:[Distributeur de billets]],7,FALSE)</f>
        <v>0</v>
      </c>
      <c r="Q26" s="8">
        <f>VLOOKUP(Table2[[#This Row],[Localité Arrivée]],Table3[[LOCALITÉ]:[Distributeur de billets]],8,FALSE)</f>
        <v>0</v>
      </c>
      <c r="R26" s="8">
        <f>VLOOKUP(Table2[[#This Row],[Localité Arrivée]],Table3[[LOCALITÉ]:[Distributeur de billets]],9,FALSE)</f>
        <v>0</v>
      </c>
      <c r="S26" s="8">
        <f>VLOOKUP(Table2[[#This Row],[Localité Arrivée]],Table3[[LOCALITÉ]:[Distributeur de billets]],10,FALSE)</f>
        <v>0</v>
      </c>
      <c r="T26" s="8">
        <f>VLOOKUP(Table2[[#This Row],[Localité Arrivée]],Table3[[LOCALITÉ]:[Distributeur de billets]],11,FALSE)</f>
        <v>0</v>
      </c>
      <c r="U26" s="8">
        <f>VLOOKUP(Table2[[#This Row],[Localité Arrivée]],Table3[[LOCALITÉ]:[Distributeur de billets]],12,FALSE)</f>
        <v>0</v>
      </c>
    </row>
    <row r="27" spans="1:21" x14ac:dyDescent="0.3">
      <c r="A27" t="s">
        <v>23</v>
      </c>
      <c r="B27" t="s">
        <v>44</v>
      </c>
      <c r="C27">
        <v>5</v>
      </c>
      <c r="D27" t="str">
        <f t="shared" si="0"/>
        <v>VALLOUISE</v>
      </c>
      <c r="E27" t="s">
        <v>10</v>
      </c>
      <c r="F27">
        <v>492</v>
      </c>
      <c r="G27">
        <v>41</v>
      </c>
      <c r="H27" s="7">
        <v>8.3333333333333329E-2</v>
      </c>
      <c r="J27" t="s">
        <v>25</v>
      </c>
      <c r="K27" s="8">
        <f>VLOOKUP(Table2[[#This Row],[Localité Arrivée]],Table3[[LOCALITÉ]:[Distributeur de billets]],2,FALSE)</f>
        <v>0</v>
      </c>
      <c r="L27" s="8" t="str">
        <f>VLOOKUP(Table2[[#This Row],[Localité Arrivée]],Table3[[LOCALITÉ]:[Distributeur de billets]],3,FALSE)</f>
        <v>x</v>
      </c>
      <c r="M27" s="8">
        <f>VLOOKUP(Table2[[#This Row],[Localité Arrivée]],Table3[[LOCALITÉ]:[Distributeur de billets]],4,FALSE)</f>
        <v>0</v>
      </c>
      <c r="N27" s="8">
        <f>VLOOKUP(Table2[[#This Row],[Localité Arrivée]],Table3[[LOCALITÉ]:[Distributeur de billets]],5,FALSE)</f>
        <v>0</v>
      </c>
      <c r="O27" s="8">
        <f>VLOOKUP(Table2[[#This Row],[Localité Arrivée]],Table3[[LOCALITÉ]:[Distributeur de billets]],6,FALSE)</f>
        <v>0</v>
      </c>
      <c r="P27" s="8">
        <f>VLOOKUP(Table2[[#This Row],[Localité Arrivée]],Table3[[LOCALITÉ]:[Distributeur de billets]],7,FALSE)</f>
        <v>0</v>
      </c>
      <c r="Q27" s="8">
        <f>VLOOKUP(Table2[[#This Row],[Localité Arrivée]],Table3[[LOCALITÉ]:[Distributeur de billets]],8,FALSE)</f>
        <v>0</v>
      </c>
      <c r="R27" s="8">
        <f>VLOOKUP(Table2[[#This Row],[Localité Arrivée]],Table3[[LOCALITÉ]:[Distributeur de billets]],9,FALSE)</f>
        <v>0</v>
      </c>
      <c r="S27" s="8">
        <f>VLOOKUP(Table2[[#This Row],[Localité Arrivée]],Table3[[LOCALITÉ]:[Distributeur de billets]],10,FALSE)</f>
        <v>0</v>
      </c>
      <c r="T27" s="8">
        <f>VLOOKUP(Table2[[#This Row],[Localité Arrivée]],Table3[[LOCALITÉ]:[Distributeur de billets]],11,FALSE)</f>
        <v>0</v>
      </c>
      <c r="U27" s="8">
        <f>VLOOKUP(Table2[[#This Row],[Localité Arrivée]],Table3[[LOCALITÉ]:[Distributeur de billets]],12,FALSE)</f>
        <v>0</v>
      </c>
    </row>
    <row r="28" spans="1:21" x14ac:dyDescent="0.3">
      <c r="A28" t="s">
        <v>23</v>
      </c>
      <c r="B28" t="s">
        <v>44</v>
      </c>
      <c r="C28">
        <v>5</v>
      </c>
      <c r="D28" t="str">
        <f t="shared" si="0"/>
        <v>ENTRE-LES-AIGUES</v>
      </c>
      <c r="E28" t="s">
        <v>44</v>
      </c>
      <c r="F28">
        <v>347</v>
      </c>
      <c r="G28">
        <v>29</v>
      </c>
      <c r="H28" s="7">
        <v>5.2083333333333336E-2</v>
      </c>
      <c r="J28" t="s">
        <v>25</v>
      </c>
      <c r="K28" s="8">
        <f>VLOOKUP(Table2[[#This Row],[Localité Arrivée]],Table3[[LOCALITÉ]:[Distributeur de billets]],2,FALSE)</f>
        <v>0</v>
      </c>
      <c r="L28" s="8" t="str">
        <f>VLOOKUP(Table2[[#This Row],[Localité Arrivée]],Table3[[LOCALITÉ]:[Distributeur de billets]],3,FALSE)</f>
        <v>x</v>
      </c>
      <c r="M28" s="8">
        <f>VLOOKUP(Table2[[#This Row],[Localité Arrivée]],Table3[[LOCALITÉ]:[Distributeur de billets]],4,FALSE)</f>
        <v>0</v>
      </c>
      <c r="N28" s="8">
        <f>VLOOKUP(Table2[[#This Row],[Localité Arrivée]],Table3[[LOCALITÉ]:[Distributeur de billets]],5,FALSE)</f>
        <v>0</v>
      </c>
      <c r="O28" s="8">
        <f>VLOOKUP(Table2[[#This Row],[Localité Arrivée]],Table3[[LOCALITÉ]:[Distributeur de billets]],6,FALSE)</f>
        <v>0</v>
      </c>
      <c r="P28" s="8">
        <f>VLOOKUP(Table2[[#This Row],[Localité Arrivée]],Table3[[LOCALITÉ]:[Distributeur de billets]],7,FALSE)</f>
        <v>0</v>
      </c>
      <c r="Q28" s="8">
        <f>VLOOKUP(Table2[[#This Row],[Localité Arrivée]],Table3[[LOCALITÉ]:[Distributeur de billets]],8,FALSE)</f>
        <v>0</v>
      </c>
      <c r="R28" s="8">
        <f>VLOOKUP(Table2[[#This Row],[Localité Arrivée]],Table3[[LOCALITÉ]:[Distributeur de billets]],9,FALSE)</f>
        <v>0</v>
      </c>
      <c r="S28" s="8">
        <f>VLOOKUP(Table2[[#This Row],[Localité Arrivée]],Table3[[LOCALITÉ]:[Distributeur de billets]],10,FALSE)</f>
        <v>0</v>
      </c>
      <c r="T28" s="8">
        <f>VLOOKUP(Table2[[#This Row],[Localité Arrivée]],Table3[[LOCALITÉ]:[Distributeur de billets]],11,FALSE)</f>
        <v>0</v>
      </c>
      <c r="U28" s="8">
        <f>VLOOKUP(Table2[[#This Row],[Localité Arrivée]],Table3[[LOCALITÉ]:[Distributeur de billets]],12,FALSE)</f>
        <v>0</v>
      </c>
    </row>
    <row r="29" spans="1:21" x14ac:dyDescent="0.3">
      <c r="A29" t="s">
        <v>44</v>
      </c>
      <c r="B29" t="s">
        <v>14</v>
      </c>
      <c r="C29">
        <v>6</v>
      </c>
      <c r="D29" t="str">
        <f t="shared" si="0"/>
        <v>La cabane de Jas-Lacroix</v>
      </c>
      <c r="E29" t="s">
        <v>45</v>
      </c>
      <c r="F29">
        <v>850</v>
      </c>
      <c r="G29">
        <v>48</v>
      </c>
      <c r="H29" s="7">
        <v>0.125</v>
      </c>
      <c r="J29" t="s">
        <v>25</v>
      </c>
      <c r="K29" s="8" t="str">
        <f>VLOOKUP(Table2[[#This Row],[Localité Arrivée]],Table3[[LOCALITÉ]:[Distributeur de billets]],2,FALSE)</f>
        <v>x</v>
      </c>
      <c r="L29" s="8">
        <f>VLOOKUP(Table2[[#This Row],[Localité Arrivée]],Table3[[LOCALITÉ]:[Distributeur de billets]],3,FALSE)</f>
        <v>0</v>
      </c>
      <c r="M29" s="8">
        <f>VLOOKUP(Table2[[#This Row],[Localité Arrivée]],Table3[[LOCALITÉ]:[Distributeur de billets]],4,FALSE)</f>
        <v>0</v>
      </c>
      <c r="N29" s="8">
        <f>VLOOKUP(Table2[[#This Row],[Localité Arrivée]],Table3[[LOCALITÉ]:[Distributeur de billets]],5,FALSE)</f>
        <v>0</v>
      </c>
      <c r="O29" s="8">
        <f>VLOOKUP(Table2[[#This Row],[Localité Arrivée]],Table3[[LOCALITÉ]:[Distributeur de billets]],6,FALSE)</f>
        <v>0</v>
      </c>
      <c r="P29" s="8" t="str">
        <f>VLOOKUP(Table2[[#This Row],[Localité Arrivée]],Table3[[LOCALITÉ]:[Distributeur de billets]],7,FALSE)</f>
        <v>x</v>
      </c>
      <c r="Q29" s="8">
        <f>VLOOKUP(Table2[[#This Row],[Localité Arrivée]],Table3[[LOCALITÉ]:[Distributeur de billets]],8,FALSE)</f>
        <v>0</v>
      </c>
      <c r="R29" s="8">
        <f>VLOOKUP(Table2[[#This Row],[Localité Arrivée]],Table3[[LOCALITÉ]:[Distributeur de billets]],9,FALSE)</f>
        <v>0</v>
      </c>
      <c r="S29" s="8">
        <f>VLOOKUP(Table2[[#This Row],[Localité Arrivée]],Table3[[LOCALITÉ]:[Distributeur de billets]],10,FALSE)</f>
        <v>0</v>
      </c>
      <c r="T29" s="8">
        <f>VLOOKUP(Table2[[#This Row],[Localité Arrivée]],Table3[[LOCALITÉ]:[Distributeur de billets]],11,FALSE)</f>
        <v>0</v>
      </c>
      <c r="U29" s="8">
        <f>VLOOKUP(Table2[[#This Row],[Localité Arrivée]],Table3[[LOCALITÉ]:[Distributeur de billets]],12,FALSE)</f>
        <v>0</v>
      </c>
    </row>
    <row r="30" spans="1:21" x14ac:dyDescent="0.3">
      <c r="A30" t="s">
        <v>44</v>
      </c>
      <c r="B30" t="s">
        <v>14</v>
      </c>
      <c r="C30">
        <v>6</v>
      </c>
      <c r="D30" t="str">
        <f t="shared" si="0"/>
        <v>Col de l'Aup-Martin</v>
      </c>
      <c r="E30" t="s">
        <v>46</v>
      </c>
      <c r="F30">
        <v>64</v>
      </c>
      <c r="G30">
        <v>62</v>
      </c>
      <c r="H30" s="7">
        <v>2.0833333333333332E-2</v>
      </c>
      <c r="J30" t="s">
        <v>25</v>
      </c>
      <c r="K30" s="8" t="str">
        <f>VLOOKUP(Table2[[#This Row],[Localité Arrivée]],Table3[[LOCALITÉ]:[Distributeur de billets]],2,FALSE)</f>
        <v>x</v>
      </c>
      <c r="L30" s="8">
        <f>VLOOKUP(Table2[[#This Row],[Localité Arrivée]],Table3[[LOCALITÉ]:[Distributeur de billets]],3,FALSE)</f>
        <v>0</v>
      </c>
      <c r="M30" s="8">
        <f>VLOOKUP(Table2[[#This Row],[Localité Arrivée]],Table3[[LOCALITÉ]:[Distributeur de billets]],4,FALSE)</f>
        <v>0</v>
      </c>
      <c r="N30" s="8">
        <f>VLOOKUP(Table2[[#This Row],[Localité Arrivée]],Table3[[LOCALITÉ]:[Distributeur de billets]],5,FALSE)</f>
        <v>0</v>
      </c>
      <c r="O30" s="8">
        <f>VLOOKUP(Table2[[#This Row],[Localité Arrivée]],Table3[[LOCALITÉ]:[Distributeur de billets]],6,FALSE)</f>
        <v>0</v>
      </c>
      <c r="P30" s="8" t="str">
        <f>VLOOKUP(Table2[[#This Row],[Localité Arrivée]],Table3[[LOCALITÉ]:[Distributeur de billets]],7,FALSE)</f>
        <v>x</v>
      </c>
      <c r="Q30" s="8">
        <f>VLOOKUP(Table2[[#This Row],[Localité Arrivée]],Table3[[LOCALITÉ]:[Distributeur de billets]],8,FALSE)</f>
        <v>0</v>
      </c>
      <c r="R30" s="8">
        <f>VLOOKUP(Table2[[#This Row],[Localité Arrivée]],Table3[[LOCALITÉ]:[Distributeur de billets]],9,FALSE)</f>
        <v>0</v>
      </c>
      <c r="S30" s="8">
        <f>VLOOKUP(Table2[[#This Row],[Localité Arrivée]],Table3[[LOCALITÉ]:[Distributeur de billets]],10,FALSE)</f>
        <v>0</v>
      </c>
      <c r="T30" s="8">
        <f>VLOOKUP(Table2[[#This Row],[Localité Arrivée]],Table3[[LOCALITÉ]:[Distributeur de billets]],11,FALSE)</f>
        <v>0</v>
      </c>
      <c r="U30" s="8">
        <f>VLOOKUP(Table2[[#This Row],[Localité Arrivée]],Table3[[LOCALITÉ]:[Distributeur de billets]],12,FALSE)</f>
        <v>0</v>
      </c>
    </row>
    <row r="31" spans="1:21" x14ac:dyDescent="0.3">
      <c r="A31" t="s">
        <v>44</v>
      </c>
      <c r="B31" t="s">
        <v>14</v>
      </c>
      <c r="C31">
        <v>6</v>
      </c>
      <c r="D31" t="str">
        <f t="shared" si="0"/>
        <v>Pas de la Cavale</v>
      </c>
      <c r="E31" t="s">
        <v>14</v>
      </c>
      <c r="F31">
        <v>51</v>
      </c>
      <c r="G31">
        <v>979</v>
      </c>
      <c r="H31" s="7">
        <v>8.3333333333333329E-2</v>
      </c>
      <c r="J31" t="s">
        <v>25</v>
      </c>
      <c r="K31" s="8" t="str">
        <f>VLOOKUP(Table2[[#This Row],[Localité Arrivée]],Table3[[LOCALITÉ]:[Distributeur de billets]],2,FALSE)</f>
        <v>x</v>
      </c>
      <c r="L31" s="8">
        <f>VLOOKUP(Table2[[#This Row],[Localité Arrivée]],Table3[[LOCALITÉ]:[Distributeur de billets]],3,FALSE)</f>
        <v>0</v>
      </c>
      <c r="M31" s="8">
        <f>VLOOKUP(Table2[[#This Row],[Localité Arrivée]],Table3[[LOCALITÉ]:[Distributeur de billets]],4,FALSE)</f>
        <v>0</v>
      </c>
      <c r="N31" s="8">
        <f>VLOOKUP(Table2[[#This Row],[Localité Arrivée]],Table3[[LOCALITÉ]:[Distributeur de billets]],5,FALSE)</f>
        <v>0</v>
      </c>
      <c r="O31" s="8">
        <f>VLOOKUP(Table2[[#This Row],[Localité Arrivée]],Table3[[LOCALITÉ]:[Distributeur de billets]],6,FALSE)</f>
        <v>0</v>
      </c>
      <c r="P31" s="8" t="str">
        <f>VLOOKUP(Table2[[#This Row],[Localité Arrivée]],Table3[[LOCALITÉ]:[Distributeur de billets]],7,FALSE)</f>
        <v>x</v>
      </c>
      <c r="Q31" s="8">
        <f>VLOOKUP(Table2[[#This Row],[Localité Arrivée]],Table3[[LOCALITÉ]:[Distributeur de billets]],8,FALSE)</f>
        <v>0</v>
      </c>
      <c r="R31" s="8">
        <f>VLOOKUP(Table2[[#This Row],[Localité Arrivée]],Table3[[LOCALITÉ]:[Distributeur de billets]],9,FALSE)</f>
        <v>0</v>
      </c>
      <c r="S31" s="8">
        <f>VLOOKUP(Table2[[#This Row],[Localité Arrivée]],Table3[[LOCALITÉ]:[Distributeur de billets]],10,FALSE)</f>
        <v>0</v>
      </c>
      <c r="T31" s="8">
        <f>VLOOKUP(Table2[[#This Row],[Localité Arrivée]],Table3[[LOCALITÉ]:[Distributeur de billets]],11,FALSE)</f>
        <v>0</v>
      </c>
      <c r="U31" s="8">
        <f>VLOOKUP(Table2[[#This Row],[Localité Arrivée]],Table3[[LOCALITÉ]:[Distributeur de billets]],12,FALSE)</f>
        <v>0</v>
      </c>
    </row>
    <row r="32" spans="1:21" x14ac:dyDescent="0.3">
      <c r="A32" t="s">
        <v>14</v>
      </c>
      <c r="B32" t="s">
        <v>11</v>
      </c>
      <c r="C32">
        <v>7</v>
      </c>
      <c r="D32" t="str">
        <f t="shared" si="0"/>
        <v>REFUGE DU PRÉ-DE-LA-CHAUMETTE</v>
      </c>
      <c r="E32" t="s">
        <v>48</v>
      </c>
      <c r="F32">
        <v>898</v>
      </c>
      <c r="G32">
        <v>43</v>
      </c>
      <c r="H32" s="7">
        <v>0.125</v>
      </c>
      <c r="J32" t="s">
        <v>25</v>
      </c>
      <c r="K32" s="8" t="str">
        <f>VLOOKUP(Table2[[#This Row],[Localité Arrivée]],Table3[[LOCALITÉ]:[Distributeur de billets]],2,FALSE)</f>
        <v>x</v>
      </c>
      <c r="L32" s="8">
        <f>VLOOKUP(Table2[[#This Row],[Localité Arrivée]],Table3[[LOCALITÉ]:[Distributeur de billets]],3,FALSE)</f>
        <v>0</v>
      </c>
      <c r="M32" s="8">
        <f>VLOOKUP(Table2[[#This Row],[Localité Arrivée]],Table3[[LOCALITÉ]:[Distributeur de billets]],4,FALSE)</f>
        <v>0</v>
      </c>
      <c r="N32" s="8">
        <f>VLOOKUP(Table2[[#This Row],[Localité Arrivée]],Table3[[LOCALITÉ]:[Distributeur de billets]],5,FALSE)</f>
        <v>0</v>
      </c>
      <c r="O32" s="8">
        <f>VLOOKUP(Table2[[#This Row],[Localité Arrivée]],Table3[[LOCALITÉ]:[Distributeur de billets]],6,FALSE)</f>
        <v>0</v>
      </c>
      <c r="P32" s="8" t="str">
        <f>VLOOKUP(Table2[[#This Row],[Localité Arrivée]],Table3[[LOCALITÉ]:[Distributeur de billets]],7,FALSE)</f>
        <v>x</v>
      </c>
      <c r="Q32" s="8">
        <f>VLOOKUP(Table2[[#This Row],[Localité Arrivée]],Table3[[LOCALITÉ]:[Distributeur de billets]],8,FALSE)</f>
        <v>0</v>
      </c>
      <c r="R32" s="8">
        <f>VLOOKUP(Table2[[#This Row],[Localité Arrivée]],Table3[[LOCALITÉ]:[Distributeur de billets]],9,FALSE)</f>
        <v>0</v>
      </c>
      <c r="S32" s="8">
        <f>VLOOKUP(Table2[[#This Row],[Localité Arrivée]],Table3[[LOCALITÉ]:[Distributeur de billets]],10,FALSE)</f>
        <v>0</v>
      </c>
      <c r="T32" s="8">
        <f>VLOOKUP(Table2[[#This Row],[Localité Arrivée]],Table3[[LOCALITÉ]:[Distributeur de billets]],11,FALSE)</f>
        <v>0</v>
      </c>
      <c r="U32" s="8">
        <f>VLOOKUP(Table2[[#This Row],[Localité Arrivée]],Table3[[LOCALITÉ]:[Distributeur de billets]],12,FALSE)</f>
        <v>0</v>
      </c>
    </row>
    <row r="33" spans="1:21" x14ac:dyDescent="0.3">
      <c r="A33" t="s">
        <v>14</v>
      </c>
      <c r="B33" t="s">
        <v>11</v>
      </c>
      <c r="C33">
        <v>7</v>
      </c>
      <c r="D33" t="str">
        <f t="shared" si="0"/>
        <v>Col de la Valette</v>
      </c>
      <c r="E33" t="s">
        <v>49</v>
      </c>
      <c r="F33">
        <v>132</v>
      </c>
      <c r="G33">
        <v>205</v>
      </c>
      <c r="H33" s="7">
        <v>3.4722222222222224E-2</v>
      </c>
      <c r="J33" t="s">
        <v>25</v>
      </c>
      <c r="K33" s="8" t="str">
        <f>VLOOKUP(Table2[[#This Row],[Localité Arrivée]],Table3[[LOCALITÉ]:[Distributeur de billets]],2,FALSE)</f>
        <v>x</v>
      </c>
      <c r="L33" s="8">
        <f>VLOOKUP(Table2[[#This Row],[Localité Arrivée]],Table3[[LOCALITÉ]:[Distributeur de billets]],3,FALSE)</f>
        <v>0</v>
      </c>
      <c r="M33" s="8">
        <f>VLOOKUP(Table2[[#This Row],[Localité Arrivée]],Table3[[LOCALITÉ]:[Distributeur de billets]],4,FALSE)</f>
        <v>0</v>
      </c>
      <c r="N33" s="8">
        <f>VLOOKUP(Table2[[#This Row],[Localité Arrivée]],Table3[[LOCALITÉ]:[Distributeur de billets]],5,FALSE)</f>
        <v>0</v>
      </c>
      <c r="O33" s="8">
        <f>VLOOKUP(Table2[[#This Row],[Localité Arrivée]],Table3[[LOCALITÉ]:[Distributeur de billets]],6,FALSE)</f>
        <v>0</v>
      </c>
      <c r="P33" s="8" t="str">
        <f>VLOOKUP(Table2[[#This Row],[Localité Arrivée]],Table3[[LOCALITÉ]:[Distributeur de billets]],7,FALSE)</f>
        <v>x</v>
      </c>
      <c r="Q33" s="8">
        <f>VLOOKUP(Table2[[#This Row],[Localité Arrivée]],Table3[[LOCALITÉ]:[Distributeur de billets]],8,FALSE)</f>
        <v>0</v>
      </c>
      <c r="R33" s="8">
        <f>VLOOKUP(Table2[[#This Row],[Localité Arrivée]],Table3[[LOCALITÉ]:[Distributeur de billets]],9,FALSE)</f>
        <v>0</v>
      </c>
      <c r="S33" s="8">
        <f>VLOOKUP(Table2[[#This Row],[Localité Arrivée]],Table3[[LOCALITÉ]:[Distributeur de billets]],10,FALSE)</f>
        <v>0</v>
      </c>
      <c r="T33" s="8">
        <f>VLOOKUP(Table2[[#This Row],[Localité Arrivée]],Table3[[LOCALITÉ]:[Distributeur de billets]],11,FALSE)</f>
        <v>0</v>
      </c>
      <c r="U33" s="8">
        <f>VLOOKUP(Table2[[#This Row],[Localité Arrivée]],Table3[[LOCALITÉ]:[Distributeur de billets]],12,FALSE)</f>
        <v>0</v>
      </c>
    </row>
    <row r="34" spans="1:21" x14ac:dyDescent="0.3">
      <c r="A34" t="s">
        <v>14</v>
      </c>
      <c r="B34" t="s">
        <v>11</v>
      </c>
      <c r="C34">
        <v>7</v>
      </c>
      <c r="D34" t="str">
        <f t="shared" si="0"/>
        <v>Col de Gouiran</v>
      </c>
      <c r="E34" t="s">
        <v>50</v>
      </c>
      <c r="F34">
        <v>235</v>
      </c>
      <c r="G34">
        <v>219</v>
      </c>
      <c r="H34" s="7">
        <v>4.1666666666666664E-2</v>
      </c>
      <c r="J34" t="s">
        <v>25</v>
      </c>
      <c r="K34" s="8" t="str">
        <f>VLOOKUP(Table2[[#This Row],[Localité Arrivée]],Table3[[LOCALITÉ]:[Distributeur de billets]],2,FALSE)</f>
        <v>x</v>
      </c>
      <c r="L34" s="8">
        <f>VLOOKUP(Table2[[#This Row],[Localité Arrivée]],Table3[[LOCALITÉ]:[Distributeur de billets]],3,FALSE)</f>
        <v>0</v>
      </c>
      <c r="M34" s="8">
        <f>VLOOKUP(Table2[[#This Row],[Localité Arrivée]],Table3[[LOCALITÉ]:[Distributeur de billets]],4,FALSE)</f>
        <v>0</v>
      </c>
      <c r="N34" s="8">
        <f>VLOOKUP(Table2[[#This Row],[Localité Arrivée]],Table3[[LOCALITÉ]:[Distributeur de billets]],5,FALSE)</f>
        <v>0</v>
      </c>
      <c r="O34" s="8">
        <f>VLOOKUP(Table2[[#This Row],[Localité Arrivée]],Table3[[LOCALITÉ]:[Distributeur de billets]],6,FALSE)</f>
        <v>0</v>
      </c>
      <c r="P34" s="8" t="str">
        <f>VLOOKUP(Table2[[#This Row],[Localité Arrivée]],Table3[[LOCALITÉ]:[Distributeur de billets]],7,FALSE)</f>
        <v>x</v>
      </c>
      <c r="Q34" s="8">
        <f>VLOOKUP(Table2[[#This Row],[Localité Arrivée]],Table3[[LOCALITÉ]:[Distributeur de billets]],8,FALSE)</f>
        <v>0</v>
      </c>
      <c r="R34" s="8">
        <f>VLOOKUP(Table2[[#This Row],[Localité Arrivée]],Table3[[LOCALITÉ]:[Distributeur de billets]],9,FALSE)</f>
        <v>0</v>
      </c>
      <c r="S34" s="8">
        <f>VLOOKUP(Table2[[#This Row],[Localité Arrivée]],Table3[[LOCALITÉ]:[Distributeur de billets]],10,FALSE)</f>
        <v>0</v>
      </c>
      <c r="T34" s="8">
        <f>VLOOKUP(Table2[[#This Row],[Localité Arrivée]],Table3[[LOCALITÉ]:[Distributeur de billets]],11,FALSE)</f>
        <v>0</v>
      </c>
      <c r="U34" s="8">
        <f>VLOOKUP(Table2[[#This Row],[Localité Arrivée]],Table3[[LOCALITÉ]:[Distributeur de billets]],12,FALSE)</f>
        <v>0</v>
      </c>
    </row>
    <row r="35" spans="1:21" x14ac:dyDescent="0.3">
      <c r="A35" t="s">
        <v>14</v>
      </c>
      <c r="B35" t="s">
        <v>11</v>
      </c>
      <c r="C35">
        <v>7</v>
      </c>
      <c r="D35" t="str">
        <f t="shared" si="0"/>
        <v>Col de Vallonpierre</v>
      </c>
      <c r="E35" t="s">
        <v>11</v>
      </c>
      <c r="F35">
        <v>21</v>
      </c>
      <c r="G35">
        <v>364</v>
      </c>
      <c r="H35" s="7">
        <v>3.125E-2</v>
      </c>
      <c r="J35" t="s">
        <v>25</v>
      </c>
      <c r="K35" s="8" t="str">
        <f>VLOOKUP(Table2[[#This Row],[Localité Arrivée]],Table3[[LOCALITÉ]:[Distributeur de billets]],2,FALSE)</f>
        <v>x</v>
      </c>
      <c r="L35" s="8">
        <f>VLOOKUP(Table2[[#This Row],[Localité Arrivée]],Table3[[LOCALITÉ]:[Distributeur de billets]],3,FALSE)</f>
        <v>0</v>
      </c>
      <c r="M35" s="8">
        <f>VLOOKUP(Table2[[#This Row],[Localité Arrivée]],Table3[[LOCALITÉ]:[Distributeur de billets]],4,FALSE)</f>
        <v>0</v>
      </c>
      <c r="N35" s="8">
        <f>VLOOKUP(Table2[[#This Row],[Localité Arrivée]],Table3[[LOCALITÉ]:[Distributeur de billets]],5,FALSE)</f>
        <v>0</v>
      </c>
      <c r="O35" s="8">
        <f>VLOOKUP(Table2[[#This Row],[Localité Arrivée]],Table3[[LOCALITÉ]:[Distributeur de billets]],6,FALSE)</f>
        <v>0</v>
      </c>
      <c r="P35" s="8" t="str">
        <f>VLOOKUP(Table2[[#This Row],[Localité Arrivée]],Table3[[LOCALITÉ]:[Distributeur de billets]],7,FALSE)</f>
        <v>x</v>
      </c>
      <c r="Q35" s="8">
        <f>VLOOKUP(Table2[[#This Row],[Localité Arrivée]],Table3[[LOCALITÉ]:[Distributeur de billets]],8,FALSE)</f>
        <v>0</v>
      </c>
      <c r="R35" s="8">
        <f>VLOOKUP(Table2[[#This Row],[Localité Arrivée]],Table3[[LOCALITÉ]:[Distributeur de billets]],9,FALSE)</f>
        <v>0</v>
      </c>
      <c r="S35" s="8">
        <f>VLOOKUP(Table2[[#This Row],[Localité Arrivée]],Table3[[LOCALITÉ]:[Distributeur de billets]],10,FALSE)</f>
        <v>0</v>
      </c>
      <c r="T35" s="8">
        <f>VLOOKUP(Table2[[#This Row],[Localité Arrivée]],Table3[[LOCALITÉ]:[Distributeur de billets]],11,FALSE)</f>
        <v>0</v>
      </c>
      <c r="U35" s="8">
        <f>VLOOKUP(Table2[[#This Row],[Localité Arrivée]],Table3[[LOCALITÉ]:[Distributeur de billets]],12,FALSE)</f>
        <v>0</v>
      </c>
    </row>
    <row r="36" spans="1:21" x14ac:dyDescent="0.3">
      <c r="A36" t="s">
        <v>11</v>
      </c>
      <c r="B36" t="s">
        <v>15</v>
      </c>
      <c r="C36">
        <v>8</v>
      </c>
      <c r="D36" t="str">
        <f t="shared" si="0"/>
        <v>REFUGE DE VALLONPIERRE</v>
      </c>
      <c r="E36" t="s">
        <v>51</v>
      </c>
      <c r="F36">
        <v>31</v>
      </c>
      <c r="G36">
        <v>649</v>
      </c>
      <c r="H36" s="7">
        <v>4.1666666666666664E-2</v>
      </c>
      <c r="J36" t="s">
        <v>25</v>
      </c>
      <c r="K36" s="8" t="str">
        <f>VLOOKUP(Table2[[#This Row],[Localité Arrivée]],Table3[[LOCALITÉ]:[Distributeur de billets]],2,FALSE)</f>
        <v>x</v>
      </c>
      <c r="L36" s="8">
        <f>VLOOKUP(Table2[[#This Row],[Localité Arrivée]],Table3[[LOCALITÉ]:[Distributeur de billets]],3,FALSE)</f>
        <v>0</v>
      </c>
      <c r="M36" s="8">
        <f>VLOOKUP(Table2[[#This Row],[Localité Arrivée]],Table3[[LOCALITÉ]:[Distributeur de billets]],4,FALSE)</f>
        <v>0</v>
      </c>
      <c r="N36" s="8">
        <f>VLOOKUP(Table2[[#This Row],[Localité Arrivée]],Table3[[LOCALITÉ]:[Distributeur de billets]],5,FALSE)</f>
        <v>0</v>
      </c>
      <c r="O36" s="8">
        <f>VLOOKUP(Table2[[#This Row],[Localité Arrivée]],Table3[[LOCALITÉ]:[Distributeur de billets]],6,FALSE)</f>
        <v>0</v>
      </c>
      <c r="P36" s="8" t="str">
        <f>VLOOKUP(Table2[[#This Row],[Localité Arrivée]],Table3[[LOCALITÉ]:[Distributeur de billets]],7,FALSE)</f>
        <v>x</v>
      </c>
      <c r="Q36" s="8">
        <f>VLOOKUP(Table2[[#This Row],[Localité Arrivée]],Table3[[LOCALITÉ]:[Distributeur de billets]],8,FALSE)</f>
        <v>0</v>
      </c>
      <c r="R36" s="8">
        <f>VLOOKUP(Table2[[#This Row],[Localité Arrivée]],Table3[[LOCALITÉ]:[Distributeur de billets]],9,FALSE)</f>
        <v>0</v>
      </c>
      <c r="S36" s="8">
        <f>VLOOKUP(Table2[[#This Row],[Localité Arrivée]],Table3[[LOCALITÉ]:[Distributeur de billets]],10,FALSE)</f>
        <v>0</v>
      </c>
      <c r="T36" s="8">
        <f>VLOOKUP(Table2[[#This Row],[Localité Arrivée]],Table3[[LOCALITÉ]:[Distributeur de billets]],11,FALSE)</f>
        <v>0</v>
      </c>
      <c r="U36" s="8">
        <f>VLOOKUP(Table2[[#This Row],[Localité Arrivée]],Table3[[LOCALITÉ]:[Distributeur de billets]],12,FALSE)</f>
        <v>0</v>
      </c>
    </row>
    <row r="37" spans="1:21" x14ac:dyDescent="0.3">
      <c r="A37" t="s">
        <v>11</v>
      </c>
      <c r="B37" t="s">
        <v>15</v>
      </c>
      <c r="C37">
        <v>8</v>
      </c>
      <c r="D37" t="str">
        <f t="shared" si="0"/>
        <v>La cabane de Surette</v>
      </c>
      <c r="E37" t="s">
        <v>52</v>
      </c>
      <c r="F37">
        <v>15</v>
      </c>
      <c r="G37">
        <v>255</v>
      </c>
      <c r="H37" s="7">
        <v>4.1666666666666664E-2</v>
      </c>
      <c r="J37" t="s">
        <v>25</v>
      </c>
      <c r="K37" s="8" t="str">
        <f>VLOOKUP(Table2[[#This Row],[Localité Arrivée]],Table3[[LOCALITÉ]:[Distributeur de billets]],2,FALSE)</f>
        <v>x</v>
      </c>
      <c r="L37" s="8">
        <f>VLOOKUP(Table2[[#This Row],[Localité Arrivée]],Table3[[LOCALITÉ]:[Distributeur de billets]],3,FALSE)</f>
        <v>0</v>
      </c>
      <c r="M37" s="8">
        <f>VLOOKUP(Table2[[#This Row],[Localité Arrivée]],Table3[[LOCALITÉ]:[Distributeur de billets]],4,FALSE)</f>
        <v>0</v>
      </c>
      <c r="N37" s="8">
        <f>VLOOKUP(Table2[[#This Row],[Localité Arrivée]],Table3[[LOCALITÉ]:[Distributeur de billets]],5,FALSE)</f>
        <v>0</v>
      </c>
      <c r="O37" s="8">
        <f>VLOOKUP(Table2[[#This Row],[Localité Arrivée]],Table3[[LOCALITÉ]:[Distributeur de billets]],6,FALSE)</f>
        <v>0</v>
      </c>
      <c r="P37" s="8" t="str">
        <f>VLOOKUP(Table2[[#This Row],[Localité Arrivée]],Table3[[LOCALITÉ]:[Distributeur de billets]],7,FALSE)</f>
        <v>x</v>
      </c>
      <c r="Q37" s="8">
        <f>VLOOKUP(Table2[[#This Row],[Localité Arrivée]],Table3[[LOCALITÉ]:[Distributeur de billets]],8,FALSE)</f>
        <v>0</v>
      </c>
      <c r="R37" s="8">
        <f>VLOOKUP(Table2[[#This Row],[Localité Arrivée]],Table3[[LOCALITÉ]:[Distributeur de billets]],9,FALSE)</f>
        <v>0</v>
      </c>
      <c r="S37" s="8">
        <f>VLOOKUP(Table2[[#This Row],[Localité Arrivée]],Table3[[LOCALITÉ]:[Distributeur de billets]],10,FALSE)</f>
        <v>0</v>
      </c>
      <c r="T37" s="8">
        <f>VLOOKUP(Table2[[#This Row],[Localité Arrivée]],Table3[[LOCALITÉ]:[Distributeur de billets]],11,FALSE)</f>
        <v>0</v>
      </c>
      <c r="U37" s="8">
        <f>VLOOKUP(Table2[[#This Row],[Localité Arrivée]],Table3[[LOCALITÉ]:[Distributeur de billets]],12,FALSE)</f>
        <v>0</v>
      </c>
    </row>
    <row r="38" spans="1:21" x14ac:dyDescent="0.3">
      <c r="A38" t="s">
        <v>11</v>
      </c>
      <c r="B38" t="s">
        <v>15</v>
      </c>
      <c r="C38">
        <v>8</v>
      </c>
      <c r="D38" t="str">
        <f t="shared" si="0"/>
        <v>Refuge du Clot</v>
      </c>
      <c r="E38" t="s">
        <v>6</v>
      </c>
      <c r="F38">
        <v>88</v>
      </c>
      <c r="G38">
        <v>337</v>
      </c>
      <c r="H38" s="7">
        <v>4.5138888888888888E-2</v>
      </c>
      <c r="J38" t="s">
        <v>25</v>
      </c>
      <c r="K38" s="8" t="str">
        <f>VLOOKUP(Table2[[#This Row],[Localité Arrivée]],Table3[[LOCALITÉ]:[Distributeur de billets]],2,FALSE)</f>
        <v>x</v>
      </c>
      <c r="L38" s="8">
        <f>VLOOKUP(Table2[[#This Row],[Localité Arrivée]],Table3[[LOCALITÉ]:[Distributeur de billets]],3,FALSE)</f>
        <v>0</v>
      </c>
      <c r="M38" s="8">
        <f>VLOOKUP(Table2[[#This Row],[Localité Arrivée]],Table3[[LOCALITÉ]:[Distributeur de billets]],4,FALSE)</f>
        <v>0</v>
      </c>
      <c r="N38" s="8">
        <f>VLOOKUP(Table2[[#This Row],[Localité Arrivée]],Table3[[LOCALITÉ]:[Distributeur de billets]],5,FALSE)</f>
        <v>0</v>
      </c>
      <c r="O38" s="8">
        <f>VLOOKUP(Table2[[#This Row],[Localité Arrivée]],Table3[[LOCALITÉ]:[Distributeur de billets]],6,FALSE)</f>
        <v>0</v>
      </c>
      <c r="P38" s="8" t="str">
        <f>VLOOKUP(Table2[[#This Row],[Localité Arrivée]],Table3[[LOCALITÉ]:[Distributeur de billets]],7,FALSE)</f>
        <v>x</v>
      </c>
      <c r="Q38" s="8">
        <f>VLOOKUP(Table2[[#This Row],[Localité Arrivée]],Table3[[LOCALITÉ]:[Distributeur de billets]],8,FALSE)</f>
        <v>0</v>
      </c>
      <c r="R38" s="8">
        <f>VLOOKUP(Table2[[#This Row],[Localité Arrivée]],Table3[[LOCALITÉ]:[Distributeur de billets]],9,FALSE)</f>
        <v>0</v>
      </c>
      <c r="S38" s="8">
        <f>VLOOKUP(Table2[[#This Row],[Localité Arrivée]],Table3[[LOCALITÉ]:[Distributeur de billets]],10,FALSE)</f>
        <v>0</v>
      </c>
      <c r="T38" s="8">
        <f>VLOOKUP(Table2[[#This Row],[Localité Arrivée]],Table3[[LOCALITÉ]:[Distributeur de billets]],11,FALSE)</f>
        <v>0</v>
      </c>
      <c r="U38" s="8">
        <f>VLOOKUP(Table2[[#This Row],[Localité Arrivée]],Table3[[LOCALITÉ]:[Distributeur de billets]],12,FALSE)</f>
        <v>0</v>
      </c>
    </row>
    <row r="39" spans="1:21" x14ac:dyDescent="0.3">
      <c r="A39" t="s">
        <v>11</v>
      </c>
      <c r="B39" t="s">
        <v>15</v>
      </c>
      <c r="C39">
        <v>8</v>
      </c>
      <c r="D39" t="str">
        <f t="shared" si="0"/>
        <v>LE CASSET</v>
      </c>
      <c r="E39" t="s">
        <v>18</v>
      </c>
      <c r="F39">
        <v>28</v>
      </c>
      <c r="G39">
        <v>80</v>
      </c>
      <c r="H39" s="7">
        <v>2.0833333333333332E-2</v>
      </c>
      <c r="J39" t="s">
        <v>25</v>
      </c>
      <c r="K39" s="8" t="str">
        <f>VLOOKUP(Table2[[#This Row],[Localité Arrivée]],Table3[[LOCALITÉ]:[Distributeur de billets]],2,FALSE)</f>
        <v>x</v>
      </c>
      <c r="L39" s="8">
        <f>VLOOKUP(Table2[[#This Row],[Localité Arrivée]],Table3[[LOCALITÉ]:[Distributeur de billets]],3,FALSE)</f>
        <v>0</v>
      </c>
      <c r="M39" s="8">
        <f>VLOOKUP(Table2[[#This Row],[Localité Arrivée]],Table3[[LOCALITÉ]:[Distributeur de billets]],4,FALSE)</f>
        <v>0</v>
      </c>
      <c r="N39" s="8">
        <f>VLOOKUP(Table2[[#This Row],[Localité Arrivée]],Table3[[LOCALITÉ]:[Distributeur de billets]],5,FALSE)</f>
        <v>0</v>
      </c>
      <c r="O39" s="8">
        <f>VLOOKUP(Table2[[#This Row],[Localité Arrivée]],Table3[[LOCALITÉ]:[Distributeur de billets]],6,FALSE)</f>
        <v>0</v>
      </c>
      <c r="P39" s="8" t="str">
        <f>VLOOKUP(Table2[[#This Row],[Localité Arrivée]],Table3[[LOCALITÉ]:[Distributeur de billets]],7,FALSE)</f>
        <v>x</v>
      </c>
      <c r="Q39" s="8">
        <f>VLOOKUP(Table2[[#This Row],[Localité Arrivée]],Table3[[LOCALITÉ]:[Distributeur de billets]],8,FALSE)</f>
        <v>0</v>
      </c>
      <c r="R39" s="8">
        <f>VLOOKUP(Table2[[#This Row],[Localité Arrivée]],Table3[[LOCALITÉ]:[Distributeur de billets]],9,FALSE)</f>
        <v>0</v>
      </c>
      <c r="S39" s="8">
        <f>VLOOKUP(Table2[[#This Row],[Localité Arrivée]],Table3[[LOCALITÉ]:[Distributeur de billets]],10,FALSE)</f>
        <v>0</v>
      </c>
      <c r="T39" s="8">
        <f>VLOOKUP(Table2[[#This Row],[Localité Arrivée]],Table3[[LOCALITÉ]:[Distributeur de billets]],11,FALSE)</f>
        <v>0</v>
      </c>
      <c r="U39" s="8">
        <f>VLOOKUP(Table2[[#This Row],[Localité Arrivée]],Table3[[LOCALITÉ]:[Distributeur de billets]],12,FALSE)</f>
        <v>0</v>
      </c>
    </row>
    <row r="40" spans="1:21" x14ac:dyDescent="0.3">
      <c r="A40" t="s">
        <v>11</v>
      </c>
      <c r="B40" t="s">
        <v>15</v>
      </c>
      <c r="C40">
        <v>8</v>
      </c>
      <c r="D40" t="str">
        <f t="shared" si="0"/>
        <v>LA CHAPELLE-EN-VALGAUDEMAR</v>
      </c>
      <c r="E40" t="s">
        <v>53</v>
      </c>
      <c r="F40">
        <v>11</v>
      </c>
      <c r="G40">
        <v>64</v>
      </c>
      <c r="H40" s="7">
        <v>3.125E-2</v>
      </c>
      <c r="J40" t="s">
        <v>25</v>
      </c>
      <c r="K40" s="8" t="str">
        <f>VLOOKUP(Table2[[#This Row],[Localité Arrivée]],Table3[[LOCALITÉ]:[Distributeur de billets]],2,FALSE)</f>
        <v>x</v>
      </c>
      <c r="L40" s="8">
        <f>VLOOKUP(Table2[[#This Row],[Localité Arrivée]],Table3[[LOCALITÉ]:[Distributeur de billets]],3,FALSE)</f>
        <v>0</v>
      </c>
      <c r="M40" s="8">
        <f>VLOOKUP(Table2[[#This Row],[Localité Arrivée]],Table3[[LOCALITÉ]:[Distributeur de billets]],4,FALSE)</f>
        <v>0</v>
      </c>
      <c r="N40" s="8">
        <f>VLOOKUP(Table2[[#This Row],[Localité Arrivée]],Table3[[LOCALITÉ]:[Distributeur de billets]],5,FALSE)</f>
        <v>0</v>
      </c>
      <c r="O40" s="8">
        <f>VLOOKUP(Table2[[#This Row],[Localité Arrivée]],Table3[[LOCALITÉ]:[Distributeur de billets]],6,FALSE)</f>
        <v>0</v>
      </c>
      <c r="P40" s="8" t="str">
        <f>VLOOKUP(Table2[[#This Row],[Localité Arrivée]],Table3[[LOCALITÉ]:[Distributeur de billets]],7,FALSE)</f>
        <v>x</v>
      </c>
      <c r="Q40" s="8">
        <f>VLOOKUP(Table2[[#This Row],[Localité Arrivée]],Table3[[LOCALITÉ]:[Distributeur de billets]],8,FALSE)</f>
        <v>0</v>
      </c>
      <c r="R40" s="8">
        <f>VLOOKUP(Table2[[#This Row],[Localité Arrivée]],Table3[[LOCALITÉ]:[Distributeur de billets]],9,FALSE)</f>
        <v>0</v>
      </c>
      <c r="S40" s="8">
        <f>VLOOKUP(Table2[[#This Row],[Localité Arrivée]],Table3[[LOCALITÉ]:[Distributeur de billets]],10,FALSE)</f>
        <v>0</v>
      </c>
      <c r="T40" s="8">
        <f>VLOOKUP(Table2[[#This Row],[Localité Arrivée]],Table3[[LOCALITÉ]:[Distributeur de billets]],11,FALSE)</f>
        <v>0</v>
      </c>
      <c r="U40" s="8">
        <f>VLOOKUP(Table2[[#This Row],[Localité Arrivée]],Table3[[LOCALITÉ]:[Distributeur de billets]],12,FALSE)</f>
        <v>0</v>
      </c>
    </row>
    <row r="41" spans="1:21" x14ac:dyDescent="0.3">
      <c r="A41" t="s">
        <v>11</v>
      </c>
      <c r="B41" t="s">
        <v>15</v>
      </c>
      <c r="C41">
        <v>8</v>
      </c>
      <c r="D41" t="str">
        <f t="shared" si="0"/>
        <v>Les Andrieux</v>
      </c>
      <c r="E41" t="s">
        <v>54</v>
      </c>
      <c r="F41">
        <v>54</v>
      </c>
      <c r="G41">
        <v>46</v>
      </c>
      <c r="H41" s="7">
        <v>2.7777777777777776E-2</v>
      </c>
      <c r="J41" t="s">
        <v>25</v>
      </c>
      <c r="K41" s="8" t="str">
        <f>VLOOKUP(Table2[[#This Row],[Localité Arrivée]],Table3[[LOCALITÉ]:[Distributeur de billets]],2,FALSE)</f>
        <v>x</v>
      </c>
      <c r="L41" s="8">
        <f>VLOOKUP(Table2[[#This Row],[Localité Arrivée]],Table3[[LOCALITÉ]:[Distributeur de billets]],3,FALSE)</f>
        <v>0</v>
      </c>
      <c r="M41" s="8">
        <f>VLOOKUP(Table2[[#This Row],[Localité Arrivée]],Table3[[LOCALITÉ]:[Distributeur de billets]],4,FALSE)</f>
        <v>0</v>
      </c>
      <c r="N41" s="8">
        <f>VLOOKUP(Table2[[#This Row],[Localité Arrivée]],Table3[[LOCALITÉ]:[Distributeur de billets]],5,FALSE)</f>
        <v>0</v>
      </c>
      <c r="O41" s="8">
        <f>VLOOKUP(Table2[[#This Row],[Localité Arrivée]],Table3[[LOCALITÉ]:[Distributeur de billets]],6,FALSE)</f>
        <v>0</v>
      </c>
      <c r="P41" s="8" t="str">
        <f>VLOOKUP(Table2[[#This Row],[Localité Arrivée]],Table3[[LOCALITÉ]:[Distributeur de billets]],7,FALSE)</f>
        <v>x</v>
      </c>
      <c r="Q41" s="8">
        <f>VLOOKUP(Table2[[#This Row],[Localité Arrivée]],Table3[[LOCALITÉ]:[Distributeur de billets]],8,FALSE)</f>
        <v>0</v>
      </c>
      <c r="R41" s="8">
        <f>VLOOKUP(Table2[[#This Row],[Localité Arrivée]],Table3[[LOCALITÉ]:[Distributeur de billets]],9,FALSE)</f>
        <v>0</v>
      </c>
      <c r="S41" s="8">
        <f>VLOOKUP(Table2[[#This Row],[Localité Arrivée]],Table3[[LOCALITÉ]:[Distributeur de billets]],10,FALSE)</f>
        <v>0</v>
      </c>
      <c r="T41" s="8">
        <f>VLOOKUP(Table2[[#This Row],[Localité Arrivée]],Table3[[LOCALITÉ]:[Distributeur de billets]],11,FALSE)</f>
        <v>0</v>
      </c>
      <c r="U41" s="8">
        <f>VLOOKUP(Table2[[#This Row],[Localité Arrivée]],Table3[[LOCALITÉ]:[Distributeur de billets]],12,FALSE)</f>
        <v>0</v>
      </c>
    </row>
    <row r="42" spans="1:21" x14ac:dyDescent="0.3">
      <c r="A42" t="s">
        <v>11</v>
      </c>
      <c r="B42" t="s">
        <v>15</v>
      </c>
      <c r="C42">
        <v>8</v>
      </c>
      <c r="D42" t="str">
        <f t="shared" si="0"/>
        <v>VILLAR-LOUBIERE</v>
      </c>
      <c r="E42" t="s">
        <v>15</v>
      </c>
      <c r="F42">
        <v>1109</v>
      </c>
      <c r="G42">
        <v>202</v>
      </c>
      <c r="H42" s="7">
        <v>0.10416666666666667</v>
      </c>
      <c r="J42" t="s">
        <v>25</v>
      </c>
      <c r="K42" s="8" t="str">
        <f>VLOOKUP(Table2[[#This Row],[Localité Arrivée]],Table3[[LOCALITÉ]:[Distributeur de billets]],2,FALSE)</f>
        <v>x</v>
      </c>
      <c r="L42" s="8">
        <f>VLOOKUP(Table2[[#This Row],[Localité Arrivée]],Table3[[LOCALITÉ]:[Distributeur de billets]],3,FALSE)</f>
        <v>0</v>
      </c>
      <c r="M42" s="8">
        <f>VLOOKUP(Table2[[#This Row],[Localité Arrivée]],Table3[[LOCALITÉ]:[Distributeur de billets]],4,FALSE)</f>
        <v>0</v>
      </c>
      <c r="N42" s="8">
        <f>VLOOKUP(Table2[[#This Row],[Localité Arrivée]],Table3[[LOCALITÉ]:[Distributeur de billets]],5,FALSE)</f>
        <v>0</v>
      </c>
      <c r="O42" s="8">
        <f>VLOOKUP(Table2[[#This Row],[Localité Arrivée]],Table3[[LOCALITÉ]:[Distributeur de billets]],6,FALSE)</f>
        <v>0</v>
      </c>
      <c r="P42" s="8" t="str">
        <f>VLOOKUP(Table2[[#This Row],[Localité Arrivée]],Table3[[LOCALITÉ]:[Distributeur de billets]],7,FALSE)</f>
        <v>x</v>
      </c>
      <c r="Q42" s="8">
        <f>VLOOKUP(Table2[[#This Row],[Localité Arrivée]],Table3[[LOCALITÉ]:[Distributeur de billets]],8,FALSE)</f>
        <v>0</v>
      </c>
      <c r="R42" s="8">
        <f>VLOOKUP(Table2[[#This Row],[Localité Arrivée]],Table3[[LOCALITÉ]:[Distributeur de billets]],9,FALSE)</f>
        <v>0</v>
      </c>
      <c r="S42" s="8">
        <f>VLOOKUP(Table2[[#This Row],[Localité Arrivée]],Table3[[LOCALITÉ]:[Distributeur de billets]],10,FALSE)</f>
        <v>0</v>
      </c>
      <c r="T42" s="8">
        <f>VLOOKUP(Table2[[#This Row],[Localité Arrivée]],Table3[[LOCALITÉ]:[Distributeur de billets]],11,FALSE)</f>
        <v>0</v>
      </c>
      <c r="U42" s="8">
        <f>VLOOKUP(Table2[[#This Row],[Localité Arrivée]],Table3[[LOCALITÉ]:[Distributeur de billets]],12,FALSE)</f>
        <v>0</v>
      </c>
    </row>
    <row r="43" spans="1:21" x14ac:dyDescent="0.3">
      <c r="A43" t="s">
        <v>15</v>
      </c>
      <c r="B43" t="s">
        <v>12</v>
      </c>
      <c r="C43">
        <v>9</v>
      </c>
      <c r="D43" t="str">
        <f t="shared" si="0"/>
        <v>REFUGE DES SOUFFLES</v>
      </c>
      <c r="E43" t="s">
        <v>55</v>
      </c>
      <c r="F43">
        <v>662</v>
      </c>
      <c r="G43">
        <v>29</v>
      </c>
      <c r="H43" s="7">
        <v>0.10416666666666667</v>
      </c>
      <c r="J43" t="s">
        <v>25</v>
      </c>
      <c r="K43" s="8" t="str">
        <f>VLOOKUP(Table2[[#This Row],[Localité Arrivée]],Table3[[LOCALITÉ]:[Distributeur de billets]],2,FALSE)</f>
        <v>x</v>
      </c>
      <c r="L43" s="8" t="str">
        <f>VLOOKUP(Table2[[#This Row],[Localité Arrivée]],Table3[[LOCALITÉ]:[Distributeur de billets]],3,FALSE)</f>
        <v>x</v>
      </c>
      <c r="M43" s="8">
        <f>VLOOKUP(Table2[[#This Row],[Localité Arrivée]],Table3[[LOCALITÉ]:[Distributeur de billets]],4,FALSE)</f>
        <v>0</v>
      </c>
      <c r="N43" s="8" t="str">
        <f>VLOOKUP(Table2[[#This Row],[Localité Arrivée]],Table3[[LOCALITÉ]:[Distributeur de billets]],5,FALSE)</f>
        <v>x</v>
      </c>
      <c r="O43" s="8" t="str">
        <f>VLOOKUP(Table2[[#This Row],[Localité Arrivée]],Table3[[LOCALITÉ]:[Distributeur de billets]],6,FALSE)</f>
        <v>x</v>
      </c>
      <c r="P43" s="8" t="str">
        <f>VLOOKUP(Table2[[#This Row],[Localité Arrivée]],Table3[[LOCALITÉ]:[Distributeur de billets]],7,FALSE)</f>
        <v>x</v>
      </c>
      <c r="Q43" s="8" t="str">
        <f>VLOOKUP(Table2[[#This Row],[Localité Arrivée]],Table3[[LOCALITÉ]:[Distributeur de billets]],8,FALSE)</f>
        <v>x</v>
      </c>
      <c r="R43" s="8">
        <f>VLOOKUP(Table2[[#This Row],[Localité Arrivée]],Table3[[LOCALITÉ]:[Distributeur de billets]],9,FALSE)</f>
        <v>0</v>
      </c>
      <c r="S43" s="8">
        <f>VLOOKUP(Table2[[#This Row],[Localité Arrivée]],Table3[[LOCALITÉ]:[Distributeur de billets]],10,FALSE)</f>
        <v>0</v>
      </c>
      <c r="T43" s="8">
        <f>VLOOKUP(Table2[[#This Row],[Localité Arrivée]],Table3[[LOCALITÉ]:[Distributeur de billets]],11,FALSE)</f>
        <v>0</v>
      </c>
      <c r="U43" s="8">
        <f>VLOOKUP(Table2[[#This Row],[Localité Arrivée]],Table3[[LOCALITÉ]:[Distributeur de billets]],12,FALSE)</f>
        <v>0</v>
      </c>
    </row>
    <row r="44" spans="1:21" x14ac:dyDescent="0.3">
      <c r="A44" t="s">
        <v>15</v>
      </c>
      <c r="B44" t="s">
        <v>12</v>
      </c>
      <c r="C44">
        <v>9</v>
      </c>
      <c r="D44" t="str">
        <f t="shared" si="0"/>
        <v>Col de la Vaurze</v>
      </c>
      <c r="E44" t="s">
        <v>12</v>
      </c>
      <c r="F44">
        <v>0</v>
      </c>
      <c r="G44">
        <v>1255</v>
      </c>
      <c r="H44" s="7">
        <v>0.125</v>
      </c>
      <c r="J44" t="s">
        <v>25</v>
      </c>
      <c r="K44" s="8" t="str">
        <f>VLOOKUP(Table2[[#This Row],[Localité Arrivée]],Table3[[LOCALITÉ]:[Distributeur de billets]],2,FALSE)</f>
        <v>x</v>
      </c>
      <c r="L44" s="8" t="str">
        <f>VLOOKUP(Table2[[#This Row],[Localité Arrivée]],Table3[[LOCALITÉ]:[Distributeur de billets]],3,FALSE)</f>
        <v>x</v>
      </c>
      <c r="M44" s="8">
        <f>VLOOKUP(Table2[[#This Row],[Localité Arrivée]],Table3[[LOCALITÉ]:[Distributeur de billets]],4,FALSE)</f>
        <v>0</v>
      </c>
      <c r="N44" s="8" t="str">
        <f>VLOOKUP(Table2[[#This Row],[Localité Arrivée]],Table3[[LOCALITÉ]:[Distributeur de billets]],5,FALSE)</f>
        <v>x</v>
      </c>
      <c r="O44" s="8" t="str">
        <f>VLOOKUP(Table2[[#This Row],[Localité Arrivée]],Table3[[LOCALITÉ]:[Distributeur de billets]],6,FALSE)</f>
        <v>x</v>
      </c>
      <c r="P44" s="8" t="str">
        <f>VLOOKUP(Table2[[#This Row],[Localité Arrivée]],Table3[[LOCALITÉ]:[Distributeur de billets]],7,FALSE)</f>
        <v>x</v>
      </c>
      <c r="Q44" s="8" t="str">
        <f>VLOOKUP(Table2[[#This Row],[Localité Arrivée]],Table3[[LOCALITÉ]:[Distributeur de billets]],8,FALSE)</f>
        <v>x</v>
      </c>
      <c r="R44" s="8">
        <f>VLOOKUP(Table2[[#This Row],[Localité Arrivée]],Table3[[LOCALITÉ]:[Distributeur de billets]],9,FALSE)</f>
        <v>0</v>
      </c>
      <c r="S44" s="8">
        <f>VLOOKUP(Table2[[#This Row],[Localité Arrivée]],Table3[[LOCALITÉ]:[Distributeur de billets]],10,FALSE)</f>
        <v>0</v>
      </c>
      <c r="T44" s="8">
        <f>VLOOKUP(Table2[[#This Row],[Localité Arrivée]],Table3[[LOCALITÉ]:[Distributeur de billets]],11,FALSE)</f>
        <v>0</v>
      </c>
      <c r="U44" s="8">
        <f>VLOOKUP(Table2[[#This Row],[Localité Arrivée]],Table3[[LOCALITÉ]:[Distributeur de billets]],12,FALSE)</f>
        <v>0</v>
      </c>
    </row>
    <row r="45" spans="1:21" x14ac:dyDescent="0.3">
      <c r="A45" t="s">
        <v>12</v>
      </c>
      <c r="B45" t="s">
        <v>59</v>
      </c>
      <c r="C45">
        <v>10</v>
      </c>
      <c r="D45" t="str">
        <f t="shared" si="0"/>
        <v>LE DESERT-EN-VALJOUFFREY</v>
      </c>
      <c r="E45" t="s">
        <v>56</v>
      </c>
      <c r="F45">
        <v>1030</v>
      </c>
      <c r="G45">
        <v>10</v>
      </c>
      <c r="H45" s="7">
        <v>0.14583333333333334</v>
      </c>
      <c r="J45" t="s">
        <v>25</v>
      </c>
      <c r="K45" s="8" t="str">
        <f>VLOOKUP(Table2[[#This Row],[Localité Arrivée]],Table3[[LOCALITÉ]:[Distributeur de billets]],2,FALSE)</f>
        <v>x</v>
      </c>
      <c r="L45" s="8">
        <f>VLOOKUP(Table2[[#This Row],[Localité Arrivée]],Table3[[LOCALITÉ]:[Distributeur de billets]],3,FALSE)</f>
        <v>0</v>
      </c>
      <c r="M45" s="8">
        <f>VLOOKUP(Table2[[#This Row],[Localité Arrivée]],Table3[[LOCALITÉ]:[Distributeur de billets]],4,FALSE)</f>
        <v>0</v>
      </c>
      <c r="N45" s="8">
        <f>VLOOKUP(Table2[[#This Row],[Localité Arrivée]],Table3[[LOCALITÉ]:[Distributeur de billets]],5,FALSE)</f>
        <v>0</v>
      </c>
      <c r="O45" s="8">
        <f>VLOOKUP(Table2[[#This Row],[Localité Arrivée]],Table3[[LOCALITÉ]:[Distributeur de billets]],6,FALSE)</f>
        <v>0</v>
      </c>
      <c r="P45" s="8" t="str">
        <f>VLOOKUP(Table2[[#This Row],[Localité Arrivée]],Table3[[LOCALITÉ]:[Distributeur de billets]],7,FALSE)</f>
        <v>x</v>
      </c>
      <c r="Q45" s="8">
        <f>VLOOKUP(Table2[[#This Row],[Localité Arrivée]],Table3[[LOCALITÉ]:[Distributeur de billets]],8,FALSE)</f>
        <v>0</v>
      </c>
      <c r="R45" s="8">
        <f>VLOOKUP(Table2[[#This Row],[Localité Arrivée]],Table3[[LOCALITÉ]:[Distributeur de billets]],9,FALSE)</f>
        <v>0</v>
      </c>
      <c r="S45" s="8">
        <f>VLOOKUP(Table2[[#This Row],[Localité Arrivée]],Table3[[LOCALITÉ]:[Distributeur de billets]],10,FALSE)</f>
        <v>0</v>
      </c>
      <c r="T45" s="8">
        <f>VLOOKUP(Table2[[#This Row],[Localité Arrivée]],Table3[[LOCALITÉ]:[Distributeur de billets]],11,FALSE)</f>
        <v>0</v>
      </c>
      <c r="U45" s="8">
        <f>VLOOKUP(Table2[[#This Row],[Localité Arrivée]],Table3[[LOCALITÉ]:[Distributeur de billets]],12,FALSE)</f>
        <v>0</v>
      </c>
    </row>
    <row r="46" spans="1:21" x14ac:dyDescent="0.3">
      <c r="A46" t="s">
        <v>12</v>
      </c>
      <c r="B46" t="s">
        <v>59</v>
      </c>
      <c r="C46">
        <v>10</v>
      </c>
      <c r="D46" t="str">
        <f t="shared" si="0"/>
        <v>Col de Côte-Belle</v>
      </c>
      <c r="E46" t="s">
        <v>57</v>
      </c>
      <c r="F46">
        <v>10</v>
      </c>
      <c r="G46">
        <v>820</v>
      </c>
      <c r="H46" s="7">
        <v>7.2916666666666671E-2</v>
      </c>
      <c r="J46" t="s">
        <v>25</v>
      </c>
      <c r="K46" s="8" t="str">
        <f>VLOOKUP(Table2[[#This Row],[Localité Arrivée]],Table3[[LOCALITÉ]:[Distributeur de billets]],2,FALSE)</f>
        <v>x</v>
      </c>
      <c r="L46" s="8">
        <f>VLOOKUP(Table2[[#This Row],[Localité Arrivée]],Table3[[LOCALITÉ]:[Distributeur de billets]],3,FALSE)</f>
        <v>0</v>
      </c>
      <c r="M46" s="8">
        <f>VLOOKUP(Table2[[#This Row],[Localité Arrivée]],Table3[[LOCALITÉ]:[Distributeur de billets]],4,FALSE)</f>
        <v>0</v>
      </c>
      <c r="N46" s="8">
        <f>VLOOKUP(Table2[[#This Row],[Localité Arrivée]],Table3[[LOCALITÉ]:[Distributeur de billets]],5,FALSE)</f>
        <v>0</v>
      </c>
      <c r="O46" s="8">
        <f>VLOOKUP(Table2[[#This Row],[Localité Arrivée]],Table3[[LOCALITÉ]:[Distributeur de billets]],6,FALSE)</f>
        <v>0</v>
      </c>
      <c r="P46" s="8" t="str">
        <f>VLOOKUP(Table2[[#This Row],[Localité Arrivée]],Table3[[LOCALITÉ]:[Distributeur de billets]],7,FALSE)</f>
        <v>x</v>
      </c>
      <c r="Q46" s="8">
        <f>VLOOKUP(Table2[[#This Row],[Localité Arrivée]],Table3[[LOCALITÉ]:[Distributeur de billets]],8,FALSE)</f>
        <v>0</v>
      </c>
      <c r="R46" s="8">
        <f>VLOOKUP(Table2[[#This Row],[Localité Arrivée]],Table3[[LOCALITÉ]:[Distributeur de billets]],9,FALSE)</f>
        <v>0</v>
      </c>
      <c r="S46" s="8">
        <f>VLOOKUP(Table2[[#This Row],[Localité Arrivée]],Table3[[LOCALITÉ]:[Distributeur de billets]],10,FALSE)</f>
        <v>0</v>
      </c>
      <c r="T46" s="8">
        <f>VLOOKUP(Table2[[#This Row],[Localité Arrivée]],Table3[[LOCALITÉ]:[Distributeur de billets]],11,FALSE)</f>
        <v>0</v>
      </c>
      <c r="U46" s="8">
        <f>VLOOKUP(Table2[[#This Row],[Localité Arrivée]],Table3[[LOCALITÉ]:[Distributeur de billets]],12,FALSE)</f>
        <v>0</v>
      </c>
    </row>
    <row r="47" spans="1:21" x14ac:dyDescent="0.3">
      <c r="A47" t="s">
        <v>12</v>
      </c>
      <c r="B47" t="s">
        <v>59</v>
      </c>
      <c r="C47">
        <v>10</v>
      </c>
      <c r="D47" t="str">
        <f t="shared" si="0"/>
        <v>Carrefour de Valsenestre</v>
      </c>
      <c r="E47" t="s">
        <v>59</v>
      </c>
      <c r="F47">
        <v>0</v>
      </c>
      <c r="G47">
        <f>1492-1295</f>
        <v>197</v>
      </c>
      <c r="H47" s="7">
        <v>2.0833333333333332E-2</v>
      </c>
      <c r="J47" t="s">
        <v>65</v>
      </c>
      <c r="K47" s="8" t="str">
        <f>VLOOKUP(Table2[[#This Row],[Localité Arrivée]],Table3[[LOCALITÉ]:[Distributeur de billets]],2,FALSE)</f>
        <v>x</v>
      </c>
      <c r="L47" s="8">
        <f>VLOOKUP(Table2[[#This Row],[Localité Arrivée]],Table3[[LOCALITÉ]:[Distributeur de billets]],3,FALSE)</f>
        <v>0</v>
      </c>
      <c r="M47" s="8">
        <f>VLOOKUP(Table2[[#This Row],[Localité Arrivée]],Table3[[LOCALITÉ]:[Distributeur de billets]],4,FALSE)</f>
        <v>0</v>
      </c>
      <c r="N47" s="8">
        <f>VLOOKUP(Table2[[#This Row],[Localité Arrivée]],Table3[[LOCALITÉ]:[Distributeur de billets]],5,FALSE)</f>
        <v>0</v>
      </c>
      <c r="O47" s="8">
        <f>VLOOKUP(Table2[[#This Row],[Localité Arrivée]],Table3[[LOCALITÉ]:[Distributeur de billets]],6,FALSE)</f>
        <v>0</v>
      </c>
      <c r="P47" s="8" t="str">
        <f>VLOOKUP(Table2[[#This Row],[Localité Arrivée]],Table3[[LOCALITÉ]:[Distributeur de billets]],7,FALSE)</f>
        <v>x</v>
      </c>
      <c r="Q47" s="8">
        <f>VLOOKUP(Table2[[#This Row],[Localité Arrivée]],Table3[[LOCALITÉ]:[Distributeur de billets]],8,FALSE)</f>
        <v>0</v>
      </c>
      <c r="R47" s="8">
        <f>VLOOKUP(Table2[[#This Row],[Localité Arrivée]],Table3[[LOCALITÉ]:[Distributeur de billets]],9,FALSE)</f>
        <v>0</v>
      </c>
      <c r="S47" s="8">
        <f>VLOOKUP(Table2[[#This Row],[Localité Arrivée]],Table3[[LOCALITÉ]:[Distributeur de billets]],10,FALSE)</f>
        <v>0</v>
      </c>
      <c r="T47" s="8">
        <f>VLOOKUP(Table2[[#This Row],[Localité Arrivée]],Table3[[LOCALITÉ]:[Distributeur de billets]],11,FALSE)</f>
        <v>0</v>
      </c>
      <c r="U47" s="8">
        <f>VLOOKUP(Table2[[#This Row],[Localité Arrivée]],Table3[[LOCALITÉ]:[Distributeur de billets]],12,FALSE)</f>
        <v>0</v>
      </c>
    </row>
    <row r="48" spans="1:21" x14ac:dyDescent="0.3">
      <c r="A48" t="s">
        <v>59</v>
      </c>
      <c r="B48" t="s">
        <v>60</v>
      </c>
      <c r="C48">
        <v>11</v>
      </c>
      <c r="D48" t="str">
        <f t="shared" si="0"/>
        <v>VALSENESTRE</v>
      </c>
      <c r="E48" t="s">
        <v>57</v>
      </c>
      <c r="F48">
        <f>G47</f>
        <v>197</v>
      </c>
      <c r="G48">
        <v>0</v>
      </c>
      <c r="H48" s="7">
        <v>4.1666666666666664E-2</v>
      </c>
      <c r="J48" t="s">
        <v>25</v>
      </c>
      <c r="K48" s="8">
        <f>VLOOKUP(Table2[[#This Row],[Localité Arrivée]],Table3[[LOCALITÉ]:[Distributeur de billets]],2,FALSE)</f>
        <v>0</v>
      </c>
      <c r="L48" s="8">
        <f>VLOOKUP(Table2[[#This Row],[Localité Arrivée]],Table3[[LOCALITÉ]:[Distributeur de billets]],3,FALSE)</f>
        <v>0</v>
      </c>
      <c r="M48" s="8">
        <f>VLOOKUP(Table2[[#This Row],[Localité Arrivée]],Table3[[LOCALITÉ]:[Distributeur de billets]],4,FALSE)</f>
        <v>0</v>
      </c>
      <c r="N48" s="8">
        <f>VLOOKUP(Table2[[#This Row],[Localité Arrivée]],Table3[[LOCALITÉ]:[Distributeur de billets]],5,FALSE)</f>
        <v>0</v>
      </c>
      <c r="O48" s="8">
        <f>VLOOKUP(Table2[[#This Row],[Localité Arrivée]],Table3[[LOCALITÉ]:[Distributeur de billets]],6,FALSE)</f>
        <v>0</v>
      </c>
      <c r="P48" s="8">
        <f>VLOOKUP(Table2[[#This Row],[Localité Arrivée]],Table3[[LOCALITÉ]:[Distributeur de billets]],7,FALSE)</f>
        <v>0</v>
      </c>
      <c r="Q48" s="8">
        <f>VLOOKUP(Table2[[#This Row],[Localité Arrivée]],Table3[[LOCALITÉ]:[Distributeur de billets]],8,FALSE)</f>
        <v>0</v>
      </c>
      <c r="R48" s="8">
        <f>VLOOKUP(Table2[[#This Row],[Localité Arrivée]],Table3[[LOCALITÉ]:[Distributeur de billets]],9,FALSE)</f>
        <v>0</v>
      </c>
      <c r="S48" s="8">
        <f>VLOOKUP(Table2[[#This Row],[Localité Arrivée]],Table3[[LOCALITÉ]:[Distributeur de billets]],10,FALSE)</f>
        <v>0</v>
      </c>
      <c r="T48" s="8">
        <f>VLOOKUP(Table2[[#This Row],[Localité Arrivée]],Table3[[LOCALITÉ]:[Distributeur de billets]],11,FALSE)</f>
        <v>0</v>
      </c>
      <c r="U48" s="8">
        <f>VLOOKUP(Table2[[#This Row],[Localité Arrivée]],Table3[[LOCALITÉ]:[Distributeur de billets]],12,FALSE)</f>
        <v>0</v>
      </c>
    </row>
    <row r="49" spans="1:21" x14ac:dyDescent="0.3">
      <c r="A49" t="s">
        <v>59</v>
      </c>
      <c r="B49" t="s">
        <v>60</v>
      </c>
      <c r="C49">
        <v>11</v>
      </c>
      <c r="D49" t="str">
        <f t="shared" si="0"/>
        <v>Carrefour de Valsenestre</v>
      </c>
      <c r="E49" t="s">
        <v>58</v>
      </c>
      <c r="F49">
        <v>1130</v>
      </c>
      <c r="G49">
        <v>20</v>
      </c>
      <c r="H49" s="7">
        <v>0.1875</v>
      </c>
      <c r="J49" t="s">
        <v>25</v>
      </c>
      <c r="K49" s="8">
        <f>VLOOKUP(Table2[[#This Row],[Localité Arrivée]],Table3[[LOCALITÉ]:[Distributeur de billets]],2,FALSE)</f>
        <v>0</v>
      </c>
      <c r="L49" s="8">
        <f>VLOOKUP(Table2[[#This Row],[Localité Arrivée]],Table3[[LOCALITÉ]:[Distributeur de billets]],3,FALSE)</f>
        <v>0</v>
      </c>
      <c r="M49" s="8">
        <f>VLOOKUP(Table2[[#This Row],[Localité Arrivée]],Table3[[LOCALITÉ]:[Distributeur de billets]],4,FALSE)</f>
        <v>0</v>
      </c>
      <c r="N49" s="8">
        <f>VLOOKUP(Table2[[#This Row],[Localité Arrivée]],Table3[[LOCALITÉ]:[Distributeur de billets]],5,FALSE)</f>
        <v>0</v>
      </c>
      <c r="O49" s="8">
        <f>VLOOKUP(Table2[[#This Row],[Localité Arrivée]],Table3[[LOCALITÉ]:[Distributeur de billets]],6,FALSE)</f>
        <v>0</v>
      </c>
      <c r="P49" s="8">
        <f>VLOOKUP(Table2[[#This Row],[Localité Arrivée]],Table3[[LOCALITÉ]:[Distributeur de billets]],7,FALSE)</f>
        <v>0</v>
      </c>
      <c r="Q49" s="8">
        <f>VLOOKUP(Table2[[#This Row],[Localité Arrivée]],Table3[[LOCALITÉ]:[Distributeur de billets]],8,FALSE)</f>
        <v>0</v>
      </c>
      <c r="R49" s="8">
        <f>VLOOKUP(Table2[[#This Row],[Localité Arrivée]],Table3[[LOCALITÉ]:[Distributeur de billets]],9,FALSE)</f>
        <v>0</v>
      </c>
      <c r="S49" s="8">
        <f>VLOOKUP(Table2[[#This Row],[Localité Arrivée]],Table3[[LOCALITÉ]:[Distributeur de billets]],10,FALSE)</f>
        <v>0</v>
      </c>
      <c r="T49" s="8">
        <f>VLOOKUP(Table2[[#This Row],[Localité Arrivée]],Table3[[LOCALITÉ]:[Distributeur de billets]],11,FALSE)</f>
        <v>0</v>
      </c>
      <c r="U49" s="8">
        <f>VLOOKUP(Table2[[#This Row],[Localité Arrivée]],Table3[[LOCALITÉ]:[Distributeur de billets]],12,FALSE)</f>
        <v>0</v>
      </c>
    </row>
    <row r="50" spans="1:21" x14ac:dyDescent="0.3">
      <c r="A50" t="s">
        <v>59</v>
      </c>
      <c r="B50" t="s">
        <v>60</v>
      </c>
      <c r="C50">
        <v>11</v>
      </c>
      <c r="D50" t="str">
        <f t="shared" si="0"/>
        <v>Col de la Muzelle</v>
      </c>
      <c r="E50" t="s">
        <v>60</v>
      </c>
      <c r="F50">
        <v>0</v>
      </c>
      <c r="G50">
        <v>510</v>
      </c>
      <c r="H50" s="7">
        <v>4.1666666666666664E-2</v>
      </c>
      <c r="J50" t="s">
        <v>25</v>
      </c>
      <c r="K50" s="8">
        <f>VLOOKUP(Table2[[#This Row],[Localité Arrivée]],Table3[[LOCALITÉ]:[Distributeur de billets]],2,FALSE)</f>
        <v>0</v>
      </c>
      <c r="L50" s="8">
        <f>VLOOKUP(Table2[[#This Row],[Localité Arrivée]],Table3[[LOCALITÉ]:[Distributeur de billets]],3,FALSE)</f>
        <v>0</v>
      </c>
      <c r="M50" s="8">
        <f>VLOOKUP(Table2[[#This Row],[Localité Arrivée]],Table3[[LOCALITÉ]:[Distributeur de billets]],4,FALSE)</f>
        <v>0</v>
      </c>
      <c r="N50" s="8">
        <f>VLOOKUP(Table2[[#This Row],[Localité Arrivée]],Table3[[LOCALITÉ]:[Distributeur de billets]],5,FALSE)</f>
        <v>0</v>
      </c>
      <c r="O50" s="8">
        <f>VLOOKUP(Table2[[#This Row],[Localité Arrivée]],Table3[[LOCALITÉ]:[Distributeur de billets]],6,FALSE)</f>
        <v>0</v>
      </c>
      <c r="P50" s="8">
        <f>VLOOKUP(Table2[[#This Row],[Localité Arrivée]],Table3[[LOCALITÉ]:[Distributeur de billets]],7,FALSE)</f>
        <v>0</v>
      </c>
      <c r="Q50" s="8">
        <f>VLOOKUP(Table2[[#This Row],[Localité Arrivée]],Table3[[LOCALITÉ]:[Distributeur de billets]],8,FALSE)</f>
        <v>0</v>
      </c>
      <c r="R50" s="8">
        <f>VLOOKUP(Table2[[#This Row],[Localité Arrivée]],Table3[[LOCALITÉ]:[Distributeur de billets]],9,FALSE)</f>
        <v>0</v>
      </c>
      <c r="S50" s="8">
        <f>VLOOKUP(Table2[[#This Row],[Localité Arrivée]],Table3[[LOCALITÉ]:[Distributeur de billets]],10,FALSE)</f>
        <v>0</v>
      </c>
      <c r="T50" s="8">
        <f>VLOOKUP(Table2[[#This Row],[Localité Arrivée]],Table3[[LOCALITÉ]:[Distributeur de billets]],11,FALSE)</f>
        <v>0</v>
      </c>
      <c r="U50" s="8">
        <f>VLOOKUP(Table2[[#This Row],[Localité Arrivée]],Table3[[LOCALITÉ]:[Distributeur de billets]],12,FALSE)</f>
        <v>0</v>
      </c>
    </row>
    <row r="51" spans="1:21" x14ac:dyDescent="0.3">
      <c r="A51" t="s">
        <v>60</v>
      </c>
      <c r="B51" t="s">
        <v>0</v>
      </c>
      <c r="C51">
        <v>12</v>
      </c>
      <c r="D51" t="str">
        <f t="shared" si="0"/>
        <v>LAC DE LA MUZELLE</v>
      </c>
      <c r="E51" t="s">
        <v>61</v>
      </c>
      <c r="F51">
        <v>430</v>
      </c>
      <c r="G51">
        <v>0</v>
      </c>
      <c r="H51" s="7">
        <v>6.25E-2</v>
      </c>
      <c r="J51" t="s">
        <v>25</v>
      </c>
      <c r="K51" s="8" t="str">
        <f>VLOOKUP(Table2[[#This Row],[Localité Arrivée]],Table3[[LOCALITÉ]:[Distributeur de billets]],2,FALSE)</f>
        <v>x</v>
      </c>
      <c r="L51" s="8" t="str">
        <f>VLOOKUP(Table2[[#This Row],[Localité Arrivée]],Table3[[LOCALITÉ]:[Distributeur de billets]],3,FALSE)</f>
        <v>x</v>
      </c>
      <c r="M51" s="8">
        <f>VLOOKUP(Table2[[#This Row],[Localité Arrivée]],Table3[[LOCALITÉ]:[Distributeur de billets]],4,FALSE)</f>
        <v>0</v>
      </c>
      <c r="N51" s="8" t="str">
        <f>VLOOKUP(Table2[[#This Row],[Localité Arrivée]],Table3[[LOCALITÉ]:[Distributeur de billets]],5,FALSE)</f>
        <v>x</v>
      </c>
      <c r="O51" s="8" t="str">
        <f>VLOOKUP(Table2[[#This Row],[Localité Arrivée]],Table3[[LOCALITÉ]:[Distributeur de billets]],6,FALSE)</f>
        <v>x</v>
      </c>
      <c r="P51" s="8" t="str">
        <f>VLOOKUP(Table2[[#This Row],[Localité Arrivée]],Table3[[LOCALITÉ]:[Distributeur de billets]],7,FALSE)</f>
        <v>x</v>
      </c>
      <c r="Q51" s="8" t="str">
        <f>VLOOKUP(Table2[[#This Row],[Localité Arrivée]],Table3[[LOCALITÉ]:[Distributeur de billets]],8,FALSE)</f>
        <v>x</v>
      </c>
      <c r="R51" s="8" t="str">
        <f>VLOOKUP(Table2[[#This Row],[Localité Arrivée]],Table3[[LOCALITÉ]:[Distributeur de billets]],9,FALSE)</f>
        <v>x</v>
      </c>
      <c r="S51" s="8" t="str">
        <f>VLOOKUP(Table2[[#This Row],[Localité Arrivée]],Table3[[LOCALITÉ]:[Distributeur de billets]],10,FALSE)</f>
        <v>x</v>
      </c>
      <c r="T51" s="8">
        <f>VLOOKUP(Table2[[#This Row],[Localité Arrivée]],Table3[[LOCALITÉ]:[Distributeur de billets]],11,FALSE)</f>
        <v>0</v>
      </c>
      <c r="U51" s="8" t="str">
        <f>VLOOKUP(Table2[[#This Row],[Localité Arrivée]],Table3[[LOCALITÉ]:[Distributeur de billets]],12,FALSE)</f>
        <v>x</v>
      </c>
    </row>
    <row r="52" spans="1:21" x14ac:dyDescent="0.3">
      <c r="A52" t="s">
        <v>60</v>
      </c>
      <c r="B52" t="s">
        <v>0</v>
      </c>
      <c r="C52">
        <v>12</v>
      </c>
      <c r="D52" t="str">
        <f t="shared" si="0"/>
        <v>Col du Vallon</v>
      </c>
      <c r="E52" t="s">
        <v>62</v>
      </c>
      <c r="F52">
        <v>20</v>
      </c>
      <c r="G52">
        <v>1070</v>
      </c>
      <c r="H52" s="7">
        <v>0.10416666666666667</v>
      </c>
      <c r="J52" t="s">
        <v>25</v>
      </c>
      <c r="K52" s="8" t="str">
        <f>VLOOKUP(Table2[[#This Row],[Localité Arrivée]],Table3[[LOCALITÉ]:[Distributeur de billets]],2,FALSE)</f>
        <v>x</v>
      </c>
      <c r="L52" s="8" t="str">
        <f>VLOOKUP(Table2[[#This Row],[Localité Arrivée]],Table3[[LOCALITÉ]:[Distributeur de billets]],3,FALSE)</f>
        <v>x</v>
      </c>
      <c r="M52" s="8">
        <f>VLOOKUP(Table2[[#This Row],[Localité Arrivée]],Table3[[LOCALITÉ]:[Distributeur de billets]],4,FALSE)</f>
        <v>0</v>
      </c>
      <c r="N52" s="8" t="str">
        <f>VLOOKUP(Table2[[#This Row],[Localité Arrivée]],Table3[[LOCALITÉ]:[Distributeur de billets]],5,FALSE)</f>
        <v>x</v>
      </c>
      <c r="O52" s="8" t="str">
        <f>VLOOKUP(Table2[[#This Row],[Localité Arrivée]],Table3[[LOCALITÉ]:[Distributeur de billets]],6,FALSE)</f>
        <v>x</v>
      </c>
      <c r="P52" s="8" t="str">
        <f>VLOOKUP(Table2[[#This Row],[Localité Arrivée]],Table3[[LOCALITÉ]:[Distributeur de billets]],7,FALSE)</f>
        <v>x</v>
      </c>
      <c r="Q52" s="8" t="str">
        <f>VLOOKUP(Table2[[#This Row],[Localité Arrivée]],Table3[[LOCALITÉ]:[Distributeur de billets]],8,FALSE)</f>
        <v>x</v>
      </c>
      <c r="R52" s="8" t="str">
        <f>VLOOKUP(Table2[[#This Row],[Localité Arrivée]],Table3[[LOCALITÉ]:[Distributeur de billets]],9,FALSE)</f>
        <v>x</v>
      </c>
      <c r="S52" s="8" t="str">
        <f>VLOOKUP(Table2[[#This Row],[Localité Arrivée]],Table3[[LOCALITÉ]:[Distributeur de billets]],10,FALSE)</f>
        <v>x</v>
      </c>
      <c r="T52" s="8">
        <f>VLOOKUP(Table2[[#This Row],[Localité Arrivée]],Table3[[LOCALITÉ]:[Distributeur de billets]],11,FALSE)</f>
        <v>0</v>
      </c>
      <c r="U52" s="8" t="str">
        <f>VLOOKUP(Table2[[#This Row],[Localité Arrivée]],Table3[[LOCALITÉ]:[Distributeur de billets]],12,FALSE)</f>
        <v>x</v>
      </c>
    </row>
    <row r="53" spans="1:21" x14ac:dyDescent="0.3">
      <c r="A53" t="s">
        <v>60</v>
      </c>
      <c r="B53" t="s">
        <v>0</v>
      </c>
      <c r="C53">
        <v>12</v>
      </c>
      <c r="D53" t="str">
        <f t="shared" si="0"/>
        <v>Lauvitel</v>
      </c>
      <c r="E53" t="s">
        <v>63</v>
      </c>
      <c r="F53">
        <v>30</v>
      </c>
      <c r="G53">
        <v>540</v>
      </c>
      <c r="H53" s="7">
        <v>4.1666666666666664E-2</v>
      </c>
      <c r="J53" t="s">
        <v>25</v>
      </c>
      <c r="K53" s="8" t="str">
        <f>VLOOKUP(Table2[[#This Row],[Localité Arrivée]],Table3[[LOCALITÉ]:[Distributeur de billets]],2,FALSE)</f>
        <v>x</v>
      </c>
      <c r="L53" s="8" t="str">
        <f>VLOOKUP(Table2[[#This Row],[Localité Arrivée]],Table3[[LOCALITÉ]:[Distributeur de billets]],3,FALSE)</f>
        <v>x</v>
      </c>
      <c r="M53" s="8">
        <f>VLOOKUP(Table2[[#This Row],[Localité Arrivée]],Table3[[LOCALITÉ]:[Distributeur de billets]],4,FALSE)</f>
        <v>0</v>
      </c>
      <c r="N53" s="8" t="str">
        <f>VLOOKUP(Table2[[#This Row],[Localité Arrivée]],Table3[[LOCALITÉ]:[Distributeur de billets]],5,FALSE)</f>
        <v>x</v>
      </c>
      <c r="O53" s="8" t="str">
        <f>VLOOKUP(Table2[[#This Row],[Localité Arrivée]],Table3[[LOCALITÉ]:[Distributeur de billets]],6,FALSE)</f>
        <v>x</v>
      </c>
      <c r="P53" s="8" t="str">
        <f>VLOOKUP(Table2[[#This Row],[Localité Arrivée]],Table3[[LOCALITÉ]:[Distributeur de billets]],7,FALSE)</f>
        <v>x</v>
      </c>
      <c r="Q53" s="8" t="str">
        <f>VLOOKUP(Table2[[#This Row],[Localité Arrivée]],Table3[[LOCALITÉ]:[Distributeur de billets]],8,FALSE)</f>
        <v>x</v>
      </c>
      <c r="R53" s="8" t="str">
        <f>VLOOKUP(Table2[[#This Row],[Localité Arrivée]],Table3[[LOCALITÉ]:[Distributeur de billets]],9,FALSE)</f>
        <v>x</v>
      </c>
      <c r="S53" s="8" t="str">
        <f>VLOOKUP(Table2[[#This Row],[Localité Arrivée]],Table3[[LOCALITÉ]:[Distributeur de billets]],10,FALSE)</f>
        <v>x</v>
      </c>
      <c r="T53" s="8">
        <f>VLOOKUP(Table2[[#This Row],[Localité Arrivée]],Table3[[LOCALITÉ]:[Distributeur de billets]],11,FALSE)</f>
        <v>0</v>
      </c>
      <c r="U53" s="8" t="str">
        <f>VLOOKUP(Table2[[#This Row],[Localité Arrivée]],Table3[[LOCALITÉ]:[Distributeur de billets]],12,FALSE)</f>
        <v>x</v>
      </c>
    </row>
    <row r="54" spans="1:21" x14ac:dyDescent="0.3">
      <c r="A54" t="s">
        <v>60</v>
      </c>
      <c r="B54" t="s">
        <v>0</v>
      </c>
      <c r="C54">
        <v>12</v>
      </c>
      <c r="D54" t="str">
        <f t="shared" si="0"/>
        <v>Pont</v>
      </c>
      <c r="E54" t="s">
        <v>64</v>
      </c>
      <c r="F54">
        <v>0</v>
      </c>
      <c r="G54">
        <v>170</v>
      </c>
      <c r="H54" s="7">
        <v>1.3888888888888888E-2</v>
      </c>
      <c r="J54" t="s">
        <v>25</v>
      </c>
      <c r="K54" s="8" t="str">
        <f>VLOOKUP(Table2[[#This Row],[Localité Arrivée]],Table3[[LOCALITÉ]:[Distributeur de billets]],2,FALSE)</f>
        <v>x</v>
      </c>
      <c r="L54" s="8" t="str">
        <f>VLOOKUP(Table2[[#This Row],[Localité Arrivée]],Table3[[LOCALITÉ]:[Distributeur de billets]],3,FALSE)</f>
        <v>x</v>
      </c>
      <c r="M54" s="8">
        <f>VLOOKUP(Table2[[#This Row],[Localité Arrivée]],Table3[[LOCALITÉ]:[Distributeur de billets]],4,FALSE)</f>
        <v>0</v>
      </c>
      <c r="N54" s="8" t="str">
        <f>VLOOKUP(Table2[[#This Row],[Localité Arrivée]],Table3[[LOCALITÉ]:[Distributeur de billets]],5,FALSE)</f>
        <v>x</v>
      </c>
      <c r="O54" s="8" t="str">
        <f>VLOOKUP(Table2[[#This Row],[Localité Arrivée]],Table3[[LOCALITÉ]:[Distributeur de billets]],6,FALSE)</f>
        <v>x</v>
      </c>
      <c r="P54" s="8" t="str">
        <f>VLOOKUP(Table2[[#This Row],[Localité Arrivée]],Table3[[LOCALITÉ]:[Distributeur de billets]],7,FALSE)</f>
        <v>x</v>
      </c>
      <c r="Q54" s="8" t="str">
        <f>VLOOKUP(Table2[[#This Row],[Localité Arrivée]],Table3[[LOCALITÉ]:[Distributeur de billets]],8,FALSE)</f>
        <v>x</v>
      </c>
      <c r="R54" s="8" t="str">
        <f>VLOOKUP(Table2[[#This Row],[Localité Arrivée]],Table3[[LOCALITÉ]:[Distributeur de billets]],9,FALSE)</f>
        <v>x</v>
      </c>
      <c r="S54" s="8" t="str">
        <f>VLOOKUP(Table2[[#This Row],[Localité Arrivée]],Table3[[LOCALITÉ]:[Distributeur de billets]],10,FALSE)</f>
        <v>x</v>
      </c>
      <c r="T54" s="8">
        <f>VLOOKUP(Table2[[#This Row],[Localité Arrivée]],Table3[[LOCALITÉ]:[Distributeur de billets]],11,FALSE)</f>
        <v>0</v>
      </c>
      <c r="U54" s="8" t="str">
        <f>VLOOKUP(Table2[[#This Row],[Localité Arrivée]],Table3[[LOCALITÉ]:[Distributeur de billets]],12,FALSE)</f>
        <v>x</v>
      </c>
    </row>
    <row r="55" spans="1:21" x14ac:dyDescent="0.3">
      <c r="A55" t="s">
        <v>60</v>
      </c>
      <c r="B55" t="s">
        <v>0</v>
      </c>
      <c r="C55">
        <v>12</v>
      </c>
      <c r="D55" t="str">
        <f t="shared" si="0"/>
        <v>Les Gauchoirs</v>
      </c>
      <c r="E55" t="s">
        <v>0</v>
      </c>
      <c r="F55">
        <v>110</v>
      </c>
      <c r="G55">
        <v>240</v>
      </c>
      <c r="H55" s="7">
        <v>9.0277777777777776E-2</v>
      </c>
      <c r="J55" t="s">
        <v>25</v>
      </c>
      <c r="K55" s="8" t="str">
        <f>VLOOKUP(Table2[[#This Row],[Localité Arrivée]],Table3[[LOCALITÉ]:[Distributeur de billets]],2,FALSE)</f>
        <v>x</v>
      </c>
      <c r="L55" s="8" t="str">
        <f>VLOOKUP(Table2[[#This Row],[Localité Arrivée]],Table3[[LOCALITÉ]:[Distributeur de billets]],3,FALSE)</f>
        <v>x</v>
      </c>
      <c r="M55" s="8">
        <f>VLOOKUP(Table2[[#This Row],[Localité Arrivée]],Table3[[LOCALITÉ]:[Distributeur de billets]],4,FALSE)</f>
        <v>0</v>
      </c>
      <c r="N55" s="8" t="str">
        <f>VLOOKUP(Table2[[#This Row],[Localité Arrivée]],Table3[[LOCALITÉ]:[Distributeur de billets]],5,FALSE)</f>
        <v>x</v>
      </c>
      <c r="O55" s="8" t="str">
        <f>VLOOKUP(Table2[[#This Row],[Localité Arrivée]],Table3[[LOCALITÉ]:[Distributeur de billets]],6,FALSE)</f>
        <v>x</v>
      </c>
      <c r="P55" s="8" t="str">
        <f>VLOOKUP(Table2[[#This Row],[Localité Arrivée]],Table3[[LOCALITÉ]:[Distributeur de billets]],7,FALSE)</f>
        <v>x</v>
      </c>
      <c r="Q55" s="8" t="str">
        <f>VLOOKUP(Table2[[#This Row],[Localité Arrivée]],Table3[[LOCALITÉ]:[Distributeur de billets]],8,FALSE)</f>
        <v>x</v>
      </c>
      <c r="R55" s="8" t="str">
        <f>VLOOKUP(Table2[[#This Row],[Localité Arrivée]],Table3[[LOCALITÉ]:[Distributeur de billets]],9,FALSE)</f>
        <v>x</v>
      </c>
      <c r="S55" s="8" t="str">
        <f>VLOOKUP(Table2[[#This Row],[Localité Arrivée]],Table3[[LOCALITÉ]:[Distributeur de billets]],10,FALSE)</f>
        <v>x</v>
      </c>
      <c r="T55" s="8">
        <f>VLOOKUP(Table2[[#This Row],[Localité Arrivée]],Table3[[LOCALITÉ]:[Distributeur de billets]],11,FALSE)</f>
        <v>0</v>
      </c>
      <c r="U55" s="8" t="str">
        <f>VLOOKUP(Table2[[#This Row],[Localité Arrivée]],Table3[[LOCALITÉ]:[Distributeur de billets]],12,FALSE)</f>
        <v>x</v>
      </c>
    </row>
    <row r="56" spans="1:21" x14ac:dyDescent="0.3">
      <c r="F56">
        <f>SUBTOTAL(109,Table2[D+])</f>
        <v>13145</v>
      </c>
      <c r="G56">
        <f>SUBTOTAL(109,Table2[D-])</f>
        <v>13131</v>
      </c>
      <c r="H56" s="7">
        <f>SUBTOTAL(109,Table2[Temps])</f>
        <v>3.2048611111111098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13" workbookViewId="0">
      <selection activeCell="A36" sqref="A36:XFD36"/>
    </sheetView>
  </sheetViews>
  <sheetFormatPr defaultRowHeight="14.4" x14ac:dyDescent="0.3"/>
  <cols>
    <col min="1" max="1" width="31.33203125" bestFit="1" customWidth="1"/>
  </cols>
  <sheetData>
    <row r="1" spans="1:13" x14ac:dyDescent="0.3">
      <c r="A1" t="s">
        <v>96</v>
      </c>
      <c r="B1" s="8" t="s">
        <v>67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75</v>
      </c>
      <c r="K1" s="8" t="s">
        <v>77</v>
      </c>
      <c r="L1" s="8" t="s">
        <v>76</v>
      </c>
      <c r="M1" t="s">
        <v>24</v>
      </c>
    </row>
    <row r="2" spans="1:13" ht="15.6" x14ac:dyDescent="0.3">
      <c r="A2" t="s">
        <v>0</v>
      </c>
      <c r="B2" s="9" t="s">
        <v>78</v>
      </c>
      <c r="C2" s="9" t="s">
        <v>78</v>
      </c>
      <c r="D2" s="9"/>
      <c r="E2" s="9" t="s">
        <v>78</v>
      </c>
      <c r="F2" s="10" t="s">
        <v>78</v>
      </c>
      <c r="G2" s="11" t="s">
        <v>78</v>
      </c>
      <c r="H2" s="12" t="s">
        <v>78</v>
      </c>
      <c r="I2" s="13" t="s">
        <v>78</v>
      </c>
      <c r="J2" s="13" t="s">
        <v>78</v>
      </c>
      <c r="K2" s="13"/>
      <c r="L2" s="13" t="s">
        <v>78</v>
      </c>
      <c r="M2" s="8" t="s">
        <v>25</v>
      </c>
    </row>
    <row r="3" spans="1:13" ht="15.6" x14ac:dyDescent="0.3">
      <c r="A3" t="s">
        <v>1</v>
      </c>
      <c r="B3" s="9"/>
      <c r="C3" s="9" t="s">
        <v>78</v>
      </c>
      <c r="D3" s="9"/>
      <c r="E3" s="9"/>
      <c r="F3" s="10"/>
      <c r="G3" s="11" t="s">
        <v>78</v>
      </c>
      <c r="H3" s="12" t="s">
        <v>78</v>
      </c>
      <c r="I3" s="13"/>
      <c r="J3" s="13"/>
      <c r="K3" s="13"/>
      <c r="L3" s="13"/>
      <c r="M3" s="8" t="s">
        <v>25</v>
      </c>
    </row>
    <row r="4" spans="1:13" ht="15.6" x14ac:dyDescent="0.3">
      <c r="A4" t="s">
        <v>40</v>
      </c>
      <c r="B4" s="9"/>
      <c r="C4" s="9"/>
      <c r="D4" s="9"/>
      <c r="E4" s="9"/>
      <c r="F4" s="10"/>
      <c r="G4" s="11"/>
      <c r="H4" s="12"/>
      <c r="I4" s="13"/>
      <c r="J4" s="13"/>
      <c r="K4" s="13"/>
      <c r="L4" s="13"/>
      <c r="M4" s="8" t="s">
        <v>25</v>
      </c>
    </row>
    <row r="5" spans="1:13" x14ac:dyDescent="0.3">
      <c r="A5" t="s">
        <v>27</v>
      </c>
      <c r="B5" s="9"/>
      <c r="C5" s="9"/>
      <c r="D5" s="9"/>
      <c r="E5" s="9"/>
      <c r="F5" s="10"/>
      <c r="G5" s="12"/>
      <c r="H5" s="12"/>
      <c r="I5" s="13"/>
      <c r="J5" s="13"/>
      <c r="K5" s="13"/>
      <c r="L5" s="13"/>
      <c r="M5" s="8" t="s">
        <v>25</v>
      </c>
    </row>
    <row r="6" spans="1:13" x14ac:dyDescent="0.3">
      <c r="A6" t="s">
        <v>41</v>
      </c>
      <c r="B6" s="9"/>
      <c r="C6" s="9"/>
      <c r="D6" s="9"/>
      <c r="E6" s="9"/>
      <c r="F6" s="10"/>
      <c r="G6" s="12"/>
      <c r="H6" s="12"/>
      <c r="I6" s="13"/>
      <c r="J6" s="13"/>
      <c r="K6" s="13"/>
      <c r="L6" s="13"/>
      <c r="M6" s="8" t="s">
        <v>25</v>
      </c>
    </row>
    <row r="7" spans="1:13" ht="15.6" x14ac:dyDescent="0.3">
      <c r="A7" t="s">
        <v>28</v>
      </c>
      <c r="B7" s="9"/>
      <c r="C7" s="9"/>
      <c r="D7" s="9"/>
      <c r="E7" s="9"/>
      <c r="F7" s="10"/>
      <c r="G7" s="11"/>
      <c r="H7" s="12"/>
      <c r="I7" s="13"/>
      <c r="J7" s="13"/>
      <c r="K7" s="13"/>
      <c r="L7" s="13"/>
      <c r="M7" s="8" t="s">
        <v>25</v>
      </c>
    </row>
    <row r="8" spans="1:13" ht="15.6" x14ac:dyDescent="0.3">
      <c r="A8" t="s">
        <v>2</v>
      </c>
      <c r="B8" s="9"/>
      <c r="C8" s="9" t="s">
        <v>78</v>
      </c>
      <c r="D8" s="9"/>
      <c r="E8" s="9"/>
      <c r="F8" s="10" t="s">
        <v>78</v>
      </c>
      <c r="G8" s="11" t="s">
        <v>78</v>
      </c>
      <c r="H8" s="12"/>
      <c r="I8" s="13"/>
      <c r="J8" s="13"/>
      <c r="K8" s="13"/>
      <c r="L8" s="13"/>
      <c r="M8" s="8" t="s">
        <v>25</v>
      </c>
    </row>
    <row r="9" spans="1:13" ht="15.6" x14ac:dyDescent="0.3">
      <c r="A9" t="s">
        <v>16</v>
      </c>
      <c r="B9" s="9" t="s">
        <v>78</v>
      </c>
      <c r="C9" s="9"/>
      <c r="D9" s="9" t="s">
        <v>78</v>
      </c>
      <c r="E9" s="9" t="s">
        <v>78</v>
      </c>
      <c r="F9" s="10" t="s">
        <v>78</v>
      </c>
      <c r="G9" s="11" t="s">
        <v>78</v>
      </c>
      <c r="H9" s="12" t="s">
        <v>78</v>
      </c>
      <c r="I9" s="13" t="s">
        <v>78</v>
      </c>
      <c r="J9" s="13"/>
      <c r="K9" s="13"/>
      <c r="L9" s="13"/>
      <c r="M9" s="8" t="s">
        <v>25</v>
      </c>
    </row>
    <row r="10" spans="1:13" ht="15.6" x14ac:dyDescent="0.3">
      <c r="A10" t="s">
        <v>42</v>
      </c>
      <c r="B10" s="9"/>
      <c r="C10" s="27" t="s">
        <v>81</v>
      </c>
      <c r="D10" s="9"/>
      <c r="E10" s="9"/>
      <c r="F10" s="10"/>
      <c r="G10" s="11"/>
      <c r="H10" s="12"/>
      <c r="I10" s="13"/>
      <c r="J10" s="13"/>
      <c r="K10" s="13"/>
      <c r="L10" s="13"/>
      <c r="M10" s="8" t="s">
        <v>25</v>
      </c>
    </row>
    <row r="11" spans="1:13" ht="15.6" x14ac:dyDescent="0.3">
      <c r="A11" t="s">
        <v>43</v>
      </c>
      <c r="B11" s="9"/>
      <c r="C11" s="9"/>
      <c r="D11" s="9"/>
      <c r="E11" s="9"/>
      <c r="F11" s="10"/>
      <c r="G11" s="11"/>
      <c r="H11" s="12"/>
      <c r="I11" s="13"/>
      <c r="J11" s="13"/>
      <c r="K11" s="13"/>
      <c r="L11" s="13"/>
      <c r="M11" s="8" t="s">
        <v>25</v>
      </c>
    </row>
    <row r="12" spans="1:13" ht="15.6" x14ac:dyDescent="0.3">
      <c r="A12" t="s">
        <v>32</v>
      </c>
      <c r="B12" s="9"/>
      <c r="C12" s="9"/>
      <c r="D12" s="9"/>
      <c r="E12" s="9"/>
      <c r="F12" s="10"/>
      <c r="G12" s="11"/>
      <c r="H12" s="12"/>
      <c r="I12" s="13"/>
      <c r="J12" s="13"/>
      <c r="K12" s="13"/>
      <c r="L12" s="13"/>
      <c r="M12" s="8" t="s">
        <v>25</v>
      </c>
    </row>
    <row r="13" spans="1:13" x14ac:dyDescent="0.3">
      <c r="A13" t="s">
        <v>3</v>
      </c>
      <c r="B13" s="9" t="s">
        <v>78</v>
      </c>
      <c r="C13" s="9"/>
      <c r="D13" s="9"/>
      <c r="E13" s="9"/>
      <c r="F13" s="10"/>
      <c r="G13" s="12"/>
      <c r="H13" s="12"/>
      <c r="I13" s="13"/>
      <c r="J13" s="13"/>
      <c r="K13" s="13"/>
      <c r="L13" s="13"/>
      <c r="M13" s="8" t="s">
        <v>25</v>
      </c>
    </row>
    <row r="14" spans="1:13" x14ac:dyDescent="0.3">
      <c r="A14" t="s">
        <v>4</v>
      </c>
      <c r="B14" s="9" t="s">
        <v>78</v>
      </c>
      <c r="C14" s="9"/>
      <c r="D14" s="9"/>
      <c r="E14" s="9"/>
      <c r="F14" s="10"/>
      <c r="G14" s="12"/>
      <c r="H14" s="12"/>
      <c r="I14" s="13"/>
      <c r="J14" s="13"/>
      <c r="K14" s="13"/>
      <c r="L14" s="13"/>
      <c r="M14" s="8" t="s">
        <v>25</v>
      </c>
    </row>
    <row r="15" spans="1:13" ht="15.6" x14ac:dyDescent="0.3">
      <c r="A15" t="s">
        <v>13</v>
      </c>
      <c r="B15" s="9" t="s">
        <v>78</v>
      </c>
      <c r="C15" s="9" t="s">
        <v>78</v>
      </c>
      <c r="D15" s="9"/>
      <c r="E15" s="9" t="s">
        <v>78</v>
      </c>
      <c r="F15" s="10" t="s">
        <v>78</v>
      </c>
      <c r="G15" s="11" t="s">
        <v>78</v>
      </c>
      <c r="H15" s="12" t="s">
        <v>78</v>
      </c>
      <c r="I15" s="13" t="s">
        <v>78</v>
      </c>
      <c r="J15" s="13" t="s">
        <v>78</v>
      </c>
      <c r="K15" s="13"/>
      <c r="L15" s="13" t="s">
        <v>78</v>
      </c>
      <c r="M15" s="8" t="s">
        <v>25</v>
      </c>
    </row>
    <row r="16" spans="1:13" x14ac:dyDescent="0.3">
      <c r="A16" t="s">
        <v>5</v>
      </c>
      <c r="B16" s="9" t="s">
        <v>78</v>
      </c>
      <c r="C16" s="9" t="s">
        <v>78</v>
      </c>
      <c r="D16" s="9" t="s">
        <v>78</v>
      </c>
      <c r="E16" s="9"/>
      <c r="F16" s="10" t="s">
        <v>78</v>
      </c>
      <c r="G16" s="12" t="s">
        <v>78</v>
      </c>
      <c r="H16" s="12" t="s">
        <v>78</v>
      </c>
      <c r="I16" s="13"/>
      <c r="J16" s="13" t="s">
        <v>78</v>
      </c>
      <c r="K16" s="13"/>
      <c r="L16" s="13"/>
      <c r="M16" s="8" t="s">
        <v>25</v>
      </c>
    </row>
    <row r="17" spans="1:13" x14ac:dyDescent="0.3">
      <c r="A17" t="s">
        <v>47</v>
      </c>
      <c r="B17" s="9" t="s">
        <v>78</v>
      </c>
      <c r="C17" s="9"/>
      <c r="D17" s="9"/>
      <c r="E17" s="9"/>
      <c r="F17" s="10"/>
      <c r="G17" s="12" t="s">
        <v>78</v>
      </c>
      <c r="H17" s="12" t="s">
        <v>78</v>
      </c>
      <c r="I17" s="13"/>
      <c r="J17" s="13"/>
      <c r="K17" s="13"/>
      <c r="L17" s="13"/>
      <c r="M17" s="8" t="s">
        <v>25</v>
      </c>
    </row>
    <row r="18" spans="1:13" x14ac:dyDescent="0.3">
      <c r="A18" t="s">
        <v>79</v>
      </c>
      <c r="B18" s="9" t="s">
        <v>78</v>
      </c>
      <c r="C18" s="9"/>
      <c r="D18" s="9"/>
      <c r="E18" s="9"/>
      <c r="F18" s="10"/>
      <c r="G18" s="12"/>
      <c r="H18" s="12"/>
      <c r="I18" s="13"/>
      <c r="J18" s="13"/>
      <c r="K18" s="13"/>
      <c r="L18" s="13"/>
      <c r="M18" s="8" t="s">
        <v>25</v>
      </c>
    </row>
    <row r="19" spans="1:13" x14ac:dyDescent="0.3">
      <c r="A19" t="s">
        <v>33</v>
      </c>
      <c r="B19" s="9"/>
      <c r="C19" s="9"/>
      <c r="D19" s="9"/>
      <c r="E19" s="9"/>
      <c r="F19" s="10"/>
      <c r="G19" s="12"/>
      <c r="H19" s="12"/>
      <c r="I19" s="13"/>
      <c r="J19" s="13"/>
      <c r="K19" s="13"/>
      <c r="L19" s="13"/>
      <c r="M19" s="8" t="s">
        <v>25</v>
      </c>
    </row>
    <row r="20" spans="1:13" x14ac:dyDescent="0.3">
      <c r="A20" t="s">
        <v>6</v>
      </c>
      <c r="B20" s="9" t="s">
        <v>78</v>
      </c>
      <c r="C20" s="9"/>
      <c r="D20" s="9"/>
      <c r="E20" s="9"/>
      <c r="F20" s="10"/>
      <c r="G20" s="12" t="s">
        <v>78</v>
      </c>
      <c r="H20" s="12"/>
      <c r="I20" s="13"/>
      <c r="J20" s="13" t="s">
        <v>78</v>
      </c>
      <c r="K20" s="13"/>
      <c r="L20" s="13"/>
      <c r="M20" s="8" t="s">
        <v>25</v>
      </c>
    </row>
    <row r="21" spans="1:13" x14ac:dyDescent="0.3">
      <c r="A21" t="s">
        <v>7</v>
      </c>
      <c r="B21" s="9" t="s">
        <v>78</v>
      </c>
      <c r="C21" s="9" t="s">
        <v>78</v>
      </c>
      <c r="D21" s="9"/>
      <c r="E21" s="27" t="s">
        <v>78</v>
      </c>
      <c r="F21" s="10" t="s">
        <v>78</v>
      </c>
      <c r="G21" s="12" t="s">
        <v>78</v>
      </c>
      <c r="H21" s="12"/>
      <c r="I21" s="13" t="s">
        <v>78</v>
      </c>
      <c r="J21" s="13" t="s">
        <v>78</v>
      </c>
      <c r="K21" s="13"/>
      <c r="L21" s="13" t="s">
        <v>78</v>
      </c>
      <c r="M21" s="8" t="s">
        <v>25</v>
      </c>
    </row>
    <row r="22" spans="1:13" x14ac:dyDescent="0.3">
      <c r="A22" t="s">
        <v>80</v>
      </c>
      <c r="B22" s="9" t="s">
        <v>81</v>
      </c>
      <c r="C22" s="9"/>
      <c r="D22" s="9"/>
      <c r="E22" s="9"/>
      <c r="F22" s="10"/>
      <c r="G22" s="12"/>
      <c r="H22" s="12"/>
      <c r="I22" s="13"/>
      <c r="J22" s="13"/>
      <c r="K22" s="13"/>
      <c r="L22" s="13"/>
      <c r="M22" s="8" t="s">
        <v>25</v>
      </c>
    </row>
    <row r="23" spans="1:13" x14ac:dyDescent="0.3">
      <c r="A23" t="s">
        <v>39</v>
      </c>
      <c r="B23" s="9"/>
      <c r="C23" s="9"/>
      <c r="D23" s="9"/>
      <c r="E23" s="9"/>
      <c r="F23" s="10"/>
      <c r="G23" s="12"/>
      <c r="H23" s="12"/>
      <c r="I23" s="13"/>
      <c r="J23" s="13"/>
      <c r="K23" s="13"/>
      <c r="L23" s="13"/>
      <c r="M23" s="8" t="s">
        <v>25</v>
      </c>
    </row>
    <row r="24" spans="1:13" x14ac:dyDescent="0.3">
      <c r="A24" t="s">
        <v>8</v>
      </c>
      <c r="B24" s="9"/>
      <c r="C24" s="9"/>
      <c r="D24" s="9"/>
      <c r="E24" s="9"/>
      <c r="F24" s="10"/>
      <c r="G24" s="12" t="s">
        <v>78</v>
      </c>
      <c r="H24" s="12"/>
      <c r="I24" s="13"/>
      <c r="J24" s="13"/>
      <c r="K24" s="13"/>
      <c r="L24" s="13"/>
      <c r="M24" s="8" t="s">
        <v>25</v>
      </c>
    </row>
    <row r="25" spans="1:13" x14ac:dyDescent="0.3">
      <c r="A25" t="s">
        <v>82</v>
      </c>
      <c r="B25" s="9"/>
      <c r="C25" s="9" t="s">
        <v>78</v>
      </c>
      <c r="D25" s="9"/>
      <c r="E25" s="9"/>
      <c r="F25" s="10" t="s">
        <v>78</v>
      </c>
      <c r="G25" s="12" t="s">
        <v>78</v>
      </c>
      <c r="H25" s="12"/>
      <c r="I25" s="13" t="s">
        <v>78</v>
      </c>
      <c r="J25" s="13" t="s">
        <v>78</v>
      </c>
      <c r="K25" s="13"/>
      <c r="L25" s="13"/>
      <c r="M25" s="8" t="s">
        <v>25</v>
      </c>
    </row>
    <row r="26" spans="1:13" x14ac:dyDescent="0.3">
      <c r="A26" t="s">
        <v>23</v>
      </c>
      <c r="B26" s="9" t="s">
        <v>78</v>
      </c>
      <c r="C26" s="9" t="s">
        <v>78</v>
      </c>
      <c r="D26" s="9" t="s">
        <v>78</v>
      </c>
      <c r="E26" s="27" t="s">
        <v>78</v>
      </c>
      <c r="F26" s="10" t="s">
        <v>78</v>
      </c>
      <c r="G26" s="12" t="s">
        <v>78</v>
      </c>
      <c r="H26" s="12"/>
      <c r="I26" s="13"/>
      <c r="J26" s="13" t="s">
        <v>78</v>
      </c>
      <c r="K26" s="13"/>
      <c r="L26" s="13"/>
      <c r="M26" s="8" t="s">
        <v>25</v>
      </c>
    </row>
    <row r="27" spans="1:13" x14ac:dyDescent="0.3">
      <c r="A27" t="s">
        <v>9</v>
      </c>
      <c r="B27" s="9" t="s">
        <v>78</v>
      </c>
      <c r="C27" s="9" t="s">
        <v>78</v>
      </c>
      <c r="D27" s="9"/>
      <c r="E27" s="27" t="s">
        <v>78</v>
      </c>
      <c r="F27" s="10" t="s">
        <v>78</v>
      </c>
      <c r="G27" s="12" t="s">
        <v>78</v>
      </c>
      <c r="H27" s="12" t="s">
        <v>78</v>
      </c>
      <c r="I27" s="13" t="s">
        <v>78</v>
      </c>
      <c r="J27" s="13" t="s">
        <v>78</v>
      </c>
      <c r="K27" s="13"/>
      <c r="L27" s="13" t="s">
        <v>78</v>
      </c>
      <c r="M27" s="8" t="s">
        <v>25</v>
      </c>
    </row>
    <row r="28" spans="1:13" x14ac:dyDescent="0.3">
      <c r="A28" t="s">
        <v>10</v>
      </c>
      <c r="B28" s="9"/>
      <c r="C28" s="9"/>
      <c r="D28" s="9"/>
      <c r="E28" s="9"/>
      <c r="F28" s="10"/>
      <c r="G28" s="12"/>
      <c r="H28" s="12"/>
      <c r="I28" s="13"/>
      <c r="J28" s="13" t="s">
        <v>78</v>
      </c>
      <c r="K28" s="13"/>
      <c r="L28" s="13"/>
      <c r="M28" s="8" t="s">
        <v>25</v>
      </c>
    </row>
    <row r="29" spans="1:13" x14ac:dyDescent="0.3">
      <c r="A29" t="s">
        <v>44</v>
      </c>
      <c r="B29" s="9"/>
      <c r="C29" s="27" t="s">
        <v>78</v>
      </c>
      <c r="D29" s="9"/>
      <c r="E29" s="9"/>
      <c r="F29" s="10"/>
      <c r="G29" s="12"/>
      <c r="H29" s="12"/>
      <c r="I29" s="13"/>
      <c r="J29" s="13"/>
      <c r="K29" s="13"/>
      <c r="L29" s="13"/>
      <c r="M29" s="8" t="s">
        <v>25</v>
      </c>
    </row>
    <row r="30" spans="1:13" x14ac:dyDescent="0.3">
      <c r="A30" t="s">
        <v>45</v>
      </c>
      <c r="B30" s="9"/>
      <c r="C30" s="9"/>
      <c r="D30" s="9"/>
      <c r="E30" s="9"/>
      <c r="F30" s="10"/>
      <c r="G30" s="12"/>
      <c r="H30" s="12"/>
      <c r="I30" s="13"/>
      <c r="J30" s="13"/>
      <c r="K30" s="13"/>
      <c r="L30" s="13"/>
      <c r="M30" s="8" t="s">
        <v>25</v>
      </c>
    </row>
    <row r="31" spans="1:13" x14ac:dyDescent="0.3">
      <c r="A31" t="s">
        <v>46</v>
      </c>
      <c r="B31" s="9"/>
      <c r="C31" s="9"/>
      <c r="D31" s="9"/>
      <c r="E31" s="9"/>
      <c r="F31" s="10"/>
      <c r="G31" s="12"/>
      <c r="H31" s="12"/>
      <c r="I31" s="13"/>
      <c r="J31" s="13"/>
      <c r="K31" s="13"/>
      <c r="L31" s="13"/>
      <c r="M31" s="8" t="s">
        <v>25</v>
      </c>
    </row>
    <row r="32" spans="1:13" x14ac:dyDescent="0.3">
      <c r="A32" t="s">
        <v>14</v>
      </c>
      <c r="B32" s="9" t="s">
        <v>78</v>
      </c>
      <c r="C32" s="9"/>
      <c r="D32" s="9"/>
      <c r="E32" s="9"/>
      <c r="F32" s="10"/>
      <c r="G32" s="12" t="s">
        <v>78</v>
      </c>
      <c r="H32" s="12"/>
      <c r="I32" s="13"/>
      <c r="J32" s="13"/>
      <c r="K32" s="13"/>
      <c r="L32" s="13"/>
      <c r="M32" s="8" t="s">
        <v>25</v>
      </c>
    </row>
    <row r="33" spans="1:13" x14ac:dyDescent="0.3">
      <c r="A33" t="s">
        <v>48</v>
      </c>
      <c r="B33" s="9"/>
      <c r="C33" s="9"/>
      <c r="D33" s="9"/>
      <c r="E33" s="9"/>
      <c r="F33" s="10"/>
      <c r="G33" s="12"/>
      <c r="H33" s="12"/>
      <c r="I33" s="13"/>
      <c r="J33" s="13"/>
      <c r="K33" s="13"/>
      <c r="L33" s="13"/>
      <c r="M33" s="8" t="s">
        <v>25</v>
      </c>
    </row>
    <row r="34" spans="1:13" x14ac:dyDescent="0.3">
      <c r="A34" t="s">
        <v>49</v>
      </c>
      <c r="B34" s="9"/>
      <c r="C34" s="9"/>
      <c r="D34" s="9"/>
      <c r="E34" s="9"/>
      <c r="F34" s="10"/>
      <c r="G34" s="12"/>
      <c r="H34" s="12"/>
      <c r="I34" s="13"/>
      <c r="J34" s="13"/>
      <c r="K34" s="13"/>
      <c r="L34" s="13"/>
      <c r="M34" s="8" t="s">
        <v>25</v>
      </c>
    </row>
    <row r="35" spans="1:13" x14ac:dyDescent="0.3">
      <c r="A35" t="s">
        <v>50</v>
      </c>
      <c r="B35" s="9"/>
      <c r="C35" s="9"/>
      <c r="D35" s="9"/>
      <c r="E35" s="9"/>
      <c r="F35" s="10"/>
      <c r="G35" s="12"/>
      <c r="H35" s="12"/>
      <c r="I35" s="13"/>
      <c r="J35" s="13"/>
      <c r="K35" s="13"/>
      <c r="L35" s="13"/>
      <c r="M35" s="8" t="s">
        <v>25</v>
      </c>
    </row>
    <row r="36" spans="1:13" x14ac:dyDescent="0.3">
      <c r="A36" t="s">
        <v>11</v>
      </c>
      <c r="B36" s="9" t="s">
        <v>78</v>
      </c>
      <c r="C36" s="9"/>
      <c r="D36" s="9"/>
      <c r="E36" s="9"/>
      <c r="F36" s="10"/>
      <c r="G36" s="12" t="s">
        <v>78</v>
      </c>
      <c r="H36" s="12"/>
      <c r="I36" s="13"/>
      <c r="J36" s="13"/>
      <c r="K36" s="13"/>
      <c r="L36" s="13"/>
      <c r="M36" s="8" t="s">
        <v>25</v>
      </c>
    </row>
    <row r="37" spans="1:13" x14ac:dyDescent="0.3">
      <c r="A37" t="s">
        <v>83</v>
      </c>
      <c r="B37" s="9" t="s">
        <v>78</v>
      </c>
      <c r="C37" s="9"/>
      <c r="D37" s="9"/>
      <c r="E37" s="9"/>
      <c r="F37" s="10"/>
      <c r="G37" s="12" t="s">
        <v>78</v>
      </c>
      <c r="H37" s="12"/>
      <c r="I37" s="13"/>
      <c r="J37" s="13"/>
      <c r="K37" s="13"/>
      <c r="L37" s="13"/>
      <c r="M37" s="8" t="s">
        <v>25</v>
      </c>
    </row>
    <row r="38" spans="1:13" x14ac:dyDescent="0.3">
      <c r="A38" t="s">
        <v>84</v>
      </c>
      <c r="B38" s="9" t="s">
        <v>78</v>
      </c>
      <c r="C38" s="9"/>
      <c r="D38" s="9"/>
      <c r="E38" s="9"/>
      <c r="F38" s="10"/>
      <c r="G38" s="12" t="s">
        <v>78</v>
      </c>
      <c r="H38" s="12"/>
      <c r="I38" s="13"/>
      <c r="J38" s="13"/>
      <c r="K38" s="13"/>
      <c r="L38" s="13"/>
      <c r="M38" s="8" t="s">
        <v>25</v>
      </c>
    </row>
    <row r="39" spans="1:13" x14ac:dyDescent="0.3">
      <c r="A39" t="s">
        <v>51</v>
      </c>
      <c r="B39" s="9"/>
      <c r="C39" s="9" t="s">
        <v>78</v>
      </c>
      <c r="D39" s="9"/>
      <c r="E39" s="9"/>
      <c r="F39" s="10"/>
      <c r="G39" s="12"/>
      <c r="H39" s="12"/>
      <c r="I39" s="13"/>
      <c r="J39" s="13"/>
      <c r="K39" s="13"/>
      <c r="L39" s="13"/>
      <c r="M39" s="8" t="s">
        <v>25</v>
      </c>
    </row>
    <row r="40" spans="1:13" x14ac:dyDescent="0.3">
      <c r="A40" t="s">
        <v>52</v>
      </c>
      <c r="B40" s="9" t="s">
        <v>78</v>
      </c>
      <c r="C40" s="9"/>
      <c r="D40" s="9"/>
      <c r="E40" s="9"/>
      <c r="F40" s="10"/>
      <c r="G40" s="12" t="s">
        <v>78</v>
      </c>
      <c r="H40" s="12"/>
      <c r="I40" s="13"/>
      <c r="J40" s="13"/>
      <c r="K40" s="13"/>
      <c r="L40" s="13"/>
      <c r="M40" s="8" t="s">
        <v>25</v>
      </c>
    </row>
    <row r="41" spans="1:13" x14ac:dyDescent="0.3">
      <c r="A41" t="s">
        <v>6</v>
      </c>
      <c r="B41" s="9" t="s">
        <v>78</v>
      </c>
      <c r="C41" s="9"/>
      <c r="D41" s="9"/>
      <c r="E41" s="9"/>
      <c r="F41" s="10"/>
      <c r="G41" s="12"/>
      <c r="H41" s="12"/>
      <c r="I41" s="13"/>
      <c r="J41" s="13"/>
      <c r="K41" s="13"/>
      <c r="L41" s="13"/>
      <c r="M41" s="8" t="s">
        <v>25</v>
      </c>
    </row>
    <row r="42" spans="1:13" x14ac:dyDescent="0.3">
      <c r="A42" t="s">
        <v>18</v>
      </c>
      <c r="B42" s="9" t="s">
        <v>78</v>
      </c>
      <c r="C42" s="9" t="s">
        <v>78</v>
      </c>
      <c r="D42" s="9"/>
      <c r="E42" s="9" t="s">
        <v>78</v>
      </c>
      <c r="F42" s="10" t="s">
        <v>78</v>
      </c>
      <c r="G42" s="12" t="s">
        <v>78</v>
      </c>
      <c r="H42" s="12"/>
      <c r="I42" s="13" t="s">
        <v>78</v>
      </c>
      <c r="J42" s="13" t="s">
        <v>78</v>
      </c>
      <c r="K42" s="13"/>
      <c r="L42" s="13"/>
      <c r="M42" s="8" t="s">
        <v>25</v>
      </c>
    </row>
    <row r="43" spans="1:13" x14ac:dyDescent="0.3">
      <c r="A43" t="s">
        <v>53</v>
      </c>
      <c r="B43" s="9"/>
      <c r="C43" s="9"/>
      <c r="D43" s="9"/>
      <c r="E43" s="9"/>
      <c r="F43" s="10"/>
      <c r="G43" s="12"/>
      <c r="H43" s="12"/>
      <c r="I43" s="13"/>
      <c r="J43" s="13"/>
      <c r="K43" s="13"/>
      <c r="L43" s="13"/>
      <c r="M43" s="8" t="s">
        <v>25</v>
      </c>
    </row>
    <row r="44" spans="1:13" x14ac:dyDescent="0.3">
      <c r="A44" t="s">
        <v>54</v>
      </c>
      <c r="B44" s="9" t="s">
        <v>78</v>
      </c>
      <c r="C44" s="9"/>
      <c r="D44" s="9"/>
      <c r="E44" s="9"/>
      <c r="F44" s="10"/>
      <c r="G44" s="12"/>
      <c r="H44" s="12"/>
      <c r="I44" s="13"/>
      <c r="J44" s="13"/>
      <c r="K44" s="13"/>
      <c r="L44" s="13"/>
      <c r="M44" s="8" t="s">
        <v>25</v>
      </c>
    </row>
    <row r="45" spans="1:13" x14ac:dyDescent="0.3">
      <c r="A45" t="s">
        <v>15</v>
      </c>
      <c r="B45" s="9" t="s">
        <v>78</v>
      </c>
      <c r="C45" s="9"/>
      <c r="D45" s="9"/>
      <c r="E45" s="9"/>
      <c r="F45" s="10"/>
      <c r="G45" s="12" t="s">
        <v>78</v>
      </c>
      <c r="H45" s="12"/>
      <c r="I45" s="13"/>
      <c r="J45" s="13"/>
      <c r="K45" s="13"/>
      <c r="L45" s="13"/>
      <c r="M45" s="8" t="s">
        <v>25</v>
      </c>
    </row>
    <row r="46" spans="1:13" x14ac:dyDescent="0.3">
      <c r="A46" t="s">
        <v>55</v>
      </c>
      <c r="B46" s="9"/>
      <c r="C46" s="9"/>
      <c r="D46" s="9"/>
      <c r="E46" s="9"/>
      <c r="F46" s="10"/>
      <c r="G46" s="12"/>
      <c r="H46" s="12"/>
      <c r="I46" s="13"/>
      <c r="J46" s="13"/>
      <c r="K46" s="13"/>
      <c r="L46" s="13"/>
      <c r="M46" s="8" t="s">
        <v>25</v>
      </c>
    </row>
    <row r="47" spans="1:13" x14ac:dyDescent="0.3">
      <c r="A47" t="s">
        <v>12</v>
      </c>
      <c r="B47" s="9" t="s">
        <v>78</v>
      </c>
      <c r="C47" s="9" t="s">
        <v>78</v>
      </c>
      <c r="D47" s="9"/>
      <c r="E47" s="9" t="s">
        <v>78</v>
      </c>
      <c r="F47" s="10" t="s">
        <v>78</v>
      </c>
      <c r="G47" s="12" t="s">
        <v>78</v>
      </c>
      <c r="H47" s="12" t="s">
        <v>78</v>
      </c>
      <c r="I47" s="13"/>
      <c r="J47" s="13"/>
      <c r="K47" s="13"/>
      <c r="L47" s="13"/>
      <c r="M47" s="8" t="s">
        <v>25</v>
      </c>
    </row>
    <row r="48" spans="1:13" x14ac:dyDescent="0.3">
      <c r="A48" t="s">
        <v>56</v>
      </c>
      <c r="B48" s="9"/>
      <c r="C48" s="9"/>
      <c r="D48" s="9"/>
      <c r="E48" s="9"/>
      <c r="F48" s="10"/>
      <c r="G48" s="12"/>
      <c r="H48" s="12"/>
      <c r="I48" s="13"/>
      <c r="J48" s="13"/>
      <c r="K48" s="13"/>
      <c r="L48" s="13"/>
      <c r="M48" s="8" t="s">
        <v>25</v>
      </c>
    </row>
    <row r="49" spans="1:13" x14ac:dyDescent="0.3">
      <c r="A49" t="s">
        <v>57</v>
      </c>
      <c r="B49" s="9"/>
      <c r="C49" s="9"/>
      <c r="D49" s="9"/>
      <c r="E49" s="9"/>
      <c r="F49" s="10"/>
      <c r="G49" s="12"/>
      <c r="H49" s="12"/>
      <c r="I49" s="13"/>
      <c r="J49" s="13"/>
      <c r="K49" s="13"/>
      <c r="L49" s="13"/>
      <c r="M49" s="8" t="s">
        <v>25</v>
      </c>
    </row>
    <row r="50" spans="1:13" x14ac:dyDescent="0.3">
      <c r="A50" t="s">
        <v>59</v>
      </c>
      <c r="B50" s="9" t="s">
        <v>78</v>
      </c>
      <c r="C50" s="9"/>
      <c r="D50" s="9"/>
      <c r="E50" s="9"/>
      <c r="F50" s="10"/>
      <c r="G50" s="12" t="s">
        <v>78</v>
      </c>
      <c r="H50" s="12"/>
      <c r="I50" s="13"/>
      <c r="J50" s="13"/>
      <c r="K50" s="13"/>
      <c r="L50" s="13"/>
      <c r="M50" s="8" t="s">
        <v>65</v>
      </c>
    </row>
    <row r="51" spans="1:13" x14ac:dyDescent="0.3">
      <c r="A51" t="s">
        <v>58</v>
      </c>
      <c r="B51" s="9"/>
      <c r="C51" s="9"/>
      <c r="D51" s="9"/>
      <c r="E51" s="9"/>
      <c r="F51" s="10"/>
      <c r="G51" s="12"/>
      <c r="H51" s="12"/>
      <c r="I51" s="13"/>
      <c r="J51" s="13"/>
      <c r="K51" s="13"/>
      <c r="L51" s="13"/>
      <c r="M51" s="8" t="s">
        <v>25</v>
      </c>
    </row>
    <row r="52" spans="1:13" x14ac:dyDescent="0.3">
      <c r="A52" t="s">
        <v>60</v>
      </c>
      <c r="B52" s="9"/>
      <c r="C52" s="9"/>
      <c r="D52" s="9"/>
      <c r="E52" s="9"/>
      <c r="F52" s="10"/>
      <c r="G52" s="12"/>
      <c r="H52" s="12"/>
      <c r="I52" s="13"/>
      <c r="J52" s="13"/>
      <c r="K52" s="13"/>
      <c r="L52" s="13"/>
      <c r="M52" s="8" t="s">
        <v>25</v>
      </c>
    </row>
    <row r="53" spans="1:13" x14ac:dyDescent="0.3">
      <c r="A53" t="s">
        <v>85</v>
      </c>
      <c r="B53" s="9" t="s">
        <v>78</v>
      </c>
      <c r="C53" s="9"/>
      <c r="D53" s="9"/>
      <c r="E53" s="9"/>
      <c r="F53" s="10"/>
      <c r="G53" s="12" t="s">
        <v>78</v>
      </c>
      <c r="H53" s="12" t="s">
        <v>78</v>
      </c>
      <c r="I53" s="13"/>
      <c r="J53" s="13"/>
      <c r="K53" s="13"/>
      <c r="L53" s="13"/>
      <c r="M53" s="8" t="s">
        <v>26</v>
      </c>
    </row>
    <row r="54" spans="1:13" x14ac:dyDescent="0.3">
      <c r="A54" t="s">
        <v>61</v>
      </c>
      <c r="B54" s="9"/>
      <c r="C54" s="9"/>
      <c r="D54" s="9"/>
      <c r="E54" s="9"/>
      <c r="F54" s="10"/>
      <c r="G54" s="12"/>
      <c r="H54" s="12"/>
      <c r="I54" s="13"/>
      <c r="J54" s="13"/>
      <c r="K54" s="13"/>
      <c r="L54" s="13"/>
      <c r="M54" s="8" t="s">
        <v>25</v>
      </c>
    </row>
    <row r="55" spans="1:13" x14ac:dyDescent="0.3">
      <c r="A55" t="s">
        <v>62</v>
      </c>
      <c r="B55" s="9"/>
      <c r="C55" s="9"/>
      <c r="D55" s="9"/>
      <c r="E55" s="9"/>
      <c r="F55" s="10"/>
      <c r="G55" s="12"/>
      <c r="H55" s="12"/>
      <c r="I55" s="13"/>
      <c r="J55" s="13"/>
      <c r="K55" s="13"/>
      <c r="L55" s="13"/>
      <c r="M55" s="8" t="s">
        <v>25</v>
      </c>
    </row>
    <row r="56" spans="1:13" x14ac:dyDescent="0.3">
      <c r="A56" t="s">
        <v>63</v>
      </c>
      <c r="B56" s="9"/>
      <c r="C56" s="9"/>
      <c r="D56" s="9"/>
      <c r="E56" s="9"/>
      <c r="F56" s="10"/>
      <c r="G56" s="12"/>
      <c r="H56" s="12"/>
      <c r="I56" s="13"/>
      <c r="J56" s="13"/>
      <c r="K56" s="13"/>
      <c r="L56" s="13"/>
      <c r="M56" s="8" t="s">
        <v>25</v>
      </c>
    </row>
    <row r="57" spans="1:13" x14ac:dyDescent="0.3">
      <c r="A57" t="s">
        <v>86</v>
      </c>
      <c r="B57" s="9"/>
      <c r="C57" s="9" t="s">
        <v>81</v>
      </c>
      <c r="D57" s="9"/>
      <c r="E57" s="9"/>
      <c r="F57" s="10"/>
      <c r="G57" s="12" t="s">
        <v>81</v>
      </c>
      <c r="H57" s="12" t="s">
        <v>81</v>
      </c>
      <c r="I57" s="13"/>
      <c r="J57" s="13"/>
      <c r="K57" s="13"/>
      <c r="L57" s="13"/>
      <c r="M57" s="8" t="s">
        <v>26</v>
      </c>
    </row>
    <row r="58" spans="1:13" x14ac:dyDescent="0.3">
      <c r="A58" t="s">
        <v>64</v>
      </c>
      <c r="B58" s="9"/>
      <c r="C58" s="9"/>
      <c r="D58" s="9"/>
      <c r="E58" s="9"/>
      <c r="F58" s="10"/>
      <c r="G58" s="12"/>
      <c r="H58" s="12"/>
      <c r="I58" s="13"/>
      <c r="J58" s="13"/>
      <c r="K58" s="13"/>
      <c r="L58" s="13"/>
      <c r="M58" s="8" t="s">
        <v>25</v>
      </c>
    </row>
    <row r="59" spans="1:13" x14ac:dyDescent="0.3">
      <c r="A59" t="s">
        <v>87</v>
      </c>
      <c r="B59" s="9"/>
      <c r="C59" s="9"/>
      <c r="D59" s="9" t="s">
        <v>81</v>
      </c>
      <c r="E59" s="9"/>
      <c r="F59" s="10"/>
      <c r="G59" s="12"/>
      <c r="H59" s="12"/>
      <c r="I59" s="13"/>
      <c r="J59" s="13"/>
      <c r="K59" s="13"/>
      <c r="L59" s="13"/>
      <c r="M59" s="8" t="s">
        <v>26</v>
      </c>
    </row>
    <row r="60" spans="1:13" x14ac:dyDescent="0.3">
      <c r="A60" t="s">
        <v>88</v>
      </c>
      <c r="B60" s="9"/>
      <c r="C60" s="9" t="s">
        <v>81</v>
      </c>
      <c r="D60" s="9"/>
      <c r="E60" s="9" t="s">
        <v>81</v>
      </c>
      <c r="F60" s="10"/>
      <c r="G60" s="12" t="s">
        <v>81</v>
      </c>
      <c r="H60" s="12" t="s">
        <v>81</v>
      </c>
      <c r="I60" s="13"/>
      <c r="J60" s="13"/>
      <c r="K60" s="13"/>
      <c r="L60" s="13"/>
      <c r="M60" s="8" t="s">
        <v>26</v>
      </c>
    </row>
    <row r="61" spans="1:13" x14ac:dyDescent="0.3">
      <c r="A61" t="s">
        <v>89</v>
      </c>
      <c r="B61" s="9"/>
      <c r="C61" s="9"/>
      <c r="D61" s="9"/>
      <c r="E61" s="9"/>
      <c r="F61" s="10" t="s">
        <v>81</v>
      </c>
      <c r="G61" s="12" t="s">
        <v>81</v>
      </c>
      <c r="H61" s="12" t="s">
        <v>81</v>
      </c>
      <c r="I61" s="13" t="s">
        <v>81</v>
      </c>
      <c r="J61" s="13" t="s">
        <v>81</v>
      </c>
      <c r="K61" s="13"/>
      <c r="L61" s="13"/>
      <c r="M61" s="8" t="s">
        <v>26</v>
      </c>
    </row>
    <row r="62" spans="1:13" x14ac:dyDescent="0.3">
      <c r="A62" t="s">
        <v>90</v>
      </c>
      <c r="B62" s="9"/>
      <c r="C62" s="9" t="s">
        <v>81</v>
      </c>
      <c r="D62" s="9"/>
      <c r="E62" s="9"/>
      <c r="F62" s="10" t="s">
        <v>81</v>
      </c>
      <c r="G62" s="12" t="s">
        <v>81</v>
      </c>
      <c r="H62" s="12" t="s">
        <v>81</v>
      </c>
      <c r="I62" s="13"/>
      <c r="J62" s="13" t="s">
        <v>81</v>
      </c>
      <c r="K62" s="13"/>
      <c r="L62" s="13"/>
      <c r="M62" s="8" t="s">
        <v>26</v>
      </c>
    </row>
    <row r="63" spans="1:13" x14ac:dyDescent="0.3">
      <c r="A63" t="s">
        <v>91</v>
      </c>
      <c r="B63" s="9"/>
      <c r="C63" s="9"/>
      <c r="D63" s="9"/>
      <c r="E63" s="9"/>
      <c r="F63" s="10"/>
      <c r="G63" s="12"/>
      <c r="H63" s="12"/>
      <c r="I63" s="13"/>
      <c r="J63" s="13" t="s">
        <v>81</v>
      </c>
      <c r="K63" s="13"/>
      <c r="L63" s="13"/>
      <c r="M63" s="8" t="s">
        <v>26</v>
      </c>
    </row>
    <row r="64" spans="1:13" x14ac:dyDescent="0.3">
      <c r="A64" t="s">
        <v>92</v>
      </c>
      <c r="B64" s="9" t="s">
        <v>81</v>
      </c>
      <c r="C64" s="9" t="s">
        <v>81</v>
      </c>
      <c r="D64" s="9"/>
      <c r="E64" s="9"/>
      <c r="F64" s="10" t="s">
        <v>81</v>
      </c>
      <c r="G64" s="12" t="s">
        <v>81</v>
      </c>
      <c r="H64" s="12" t="s">
        <v>81</v>
      </c>
      <c r="I64" s="13"/>
      <c r="J64" s="13"/>
      <c r="K64" s="13"/>
      <c r="L64" s="13"/>
      <c r="M64" s="8" t="s">
        <v>26</v>
      </c>
    </row>
    <row r="65" spans="1:13" x14ac:dyDescent="0.3">
      <c r="A65" t="s">
        <v>93</v>
      </c>
      <c r="B65" s="9" t="s">
        <v>81</v>
      </c>
      <c r="C65" s="9"/>
      <c r="D65" s="9"/>
      <c r="E65" s="9"/>
      <c r="F65" s="10"/>
      <c r="G65" s="12" t="s">
        <v>81</v>
      </c>
      <c r="H65" s="12" t="s">
        <v>81</v>
      </c>
      <c r="I65" s="13"/>
      <c r="J65" s="13"/>
      <c r="K65" s="13"/>
      <c r="L65" s="13"/>
      <c r="M65" s="8" t="s">
        <v>26</v>
      </c>
    </row>
    <row r="66" spans="1:13" x14ac:dyDescent="0.3">
      <c r="A66" t="s">
        <v>94</v>
      </c>
      <c r="B66" s="9" t="s">
        <v>81</v>
      </c>
      <c r="C66" s="9"/>
      <c r="D66" s="9"/>
      <c r="E66" s="9"/>
      <c r="F66" s="10"/>
      <c r="G66" s="12" t="s">
        <v>81</v>
      </c>
      <c r="H66" s="12" t="s">
        <v>81</v>
      </c>
      <c r="I66" s="13"/>
      <c r="J66" s="13"/>
      <c r="K66" s="13"/>
      <c r="L66" s="13"/>
      <c r="M66" s="8" t="s">
        <v>26</v>
      </c>
    </row>
    <row r="67" spans="1:13" x14ac:dyDescent="0.3">
      <c r="A67" s="14" t="s">
        <v>95</v>
      </c>
      <c r="B67" s="15"/>
      <c r="C67" s="15"/>
      <c r="D67" s="15" t="s">
        <v>81</v>
      </c>
      <c r="E67" s="15"/>
      <c r="F67" s="16"/>
      <c r="G67" s="17" t="s">
        <v>81</v>
      </c>
      <c r="H67" s="17"/>
      <c r="I67" s="18"/>
      <c r="J67" s="18"/>
      <c r="K67" s="18"/>
      <c r="L67" s="18"/>
      <c r="M67" s="19" t="s">
        <v>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D78" sqref="D78"/>
    </sheetView>
  </sheetViews>
  <sheetFormatPr defaultRowHeight="14.4" x14ac:dyDescent="0.3"/>
  <cols>
    <col min="1" max="2" width="31.33203125" bestFit="1" customWidth="1"/>
    <col min="3" max="3" width="9.33203125" customWidth="1"/>
    <col min="4" max="4" width="9.44140625" customWidth="1"/>
    <col min="5" max="5" width="9.88671875" style="28" customWidth="1"/>
    <col min="6" max="6" width="13" customWidth="1"/>
  </cols>
  <sheetData>
    <row r="1" spans="1:7" s="20" customFormat="1" ht="43.2" x14ac:dyDescent="0.3">
      <c r="A1" s="20" t="s">
        <v>109</v>
      </c>
      <c r="B1" s="20" t="s">
        <v>99</v>
      </c>
      <c r="C1" s="20" t="s">
        <v>100</v>
      </c>
      <c r="D1" s="20" t="s">
        <v>101</v>
      </c>
      <c r="E1" s="29" t="s">
        <v>102</v>
      </c>
      <c r="F1" s="20" t="s">
        <v>105</v>
      </c>
      <c r="G1" s="20" t="s">
        <v>122</v>
      </c>
    </row>
    <row r="2" spans="1:7" x14ac:dyDescent="0.3">
      <c r="A2" s="2" t="s">
        <v>0</v>
      </c>
      <c r="B2" t="s">
        <v>104</v>
      </c>
      <c r="C2" s="26">
        <v>45023</v>
      </c>
      <c r="D2" s="26">
        <v>45200</v>
      </c>
      <c r="E2" s="28">
        <v>19</v>
      </c>
      <c r="F2">
        <v>2</v>
      </c>
      <c r="G2">
        <f>Table4[[#This Row],[Hebergement selectionne]]*Table4[[#This Row],[Prix 2 personnes]]</f>
        <v>38</v>
      </c>
    </row>
    <row r="3" spans="1:7" hidden="1" x14ac:dyDescent="0.3">
      <c r="A3" s="3" t="s">
        <v>1</v>
      </c>
      <c r="G3">
        <f>Table4[[#This Row],[Hebergement selectionne]]*Table4[[#This Row],[Prix 2 personnes]]</f>
        <v>0</v>
      </c>
    </row>
    <row r="4" spans="1:7" hidden="1" x14ac:dyDescent="0.3">
      <c r="A4" s="2" t="s">
        <v>40</v>
      </c>
      <c r="G4">
        <f>Table4[[#This Row],[Hebergement selectionne]]*Table4[[#This Row],[Prix 2 personnes]]</f>
        <v>0</v>
      </c>
    </row>
    <row r="5" spans="1:7" hidden="1" x14ac:dyDescent="0.3">
      <c r="A5" s="3" t="s">
        <v>27</v>
      </c>
      <c r="G5">
        <f>Table4[[#This Row],[Hebergement selectionne]]*Table4[[#This Row],[Prix 2 personnes]]</f>
        <v>0</v>
      </c>
    </row>
    <row r="6" spans="1:7" hidden="1" x14ac:dyDescent="0.3">
      <c r="A6" s="2" t="s">
        <v>41</v>
      </c>
      <c r="G6">
        <f>Table4[[#This Row],[Hebergement selectionne]]*Table4[[#This Row],[Prix 2 personnes]]</f>
        <v>0</v>
      </c>
    </row>
    <row r="7" spans="1:7" hidden="1" x14ac:dyDescent="0.3">
      <c r="A7" s="3" t="s">
        <v>28</v>
      </c>
      <c r="G7">
        <f>Table4[[#This Row],[Hebergement selectionne]]*Table4[[#This Row],[Prix 2 personnes]]</f>
        <v>0</v>
      </c>
    </row>
    <row r="8" spans="1:7" hidden="1" x14ac:dyDescent="0.3">
      <c r="A8" s="2" t="s">
        <v>2</v>
      </c>
      <c r="G8">
        <f>Table4[[#This Row],[Hebergement selectionne]]*Table4[[#This Row],[Prix 2 personnes]]</f>
        <v>0</v>
      </c>
    </row>
    <row r="9" spans="1:7" x14ac:dyDescent="0.3">
      <c r="A9" s="3" t="s">
        <v>16</v>
      </c>
      <c r="B9" t="s">
        <v>103</v>
      </c>
      <c r="D9" s="26">
        <v>45199</v>
      </c>
      <c r="E9" s="28">
        <v>11</v>
      </c>
      <c r="F9">
        <v>1</v>
      </c>
      <c r="G9">
        <f>Table4[[#This Row],[Hebergement selectionne]]*Table4[[#This Row],[Prix 2 personnes]]</f>
        <v>11</v>
      </c>
    </row>
    <row r="10" spans="1:7" hidden="1" x14ac:dyDescent="0.3">
      <c r="A10" s="2" t="s">
        <v>42</v>
      </c>
      <c r="G10">
        <f>Table4[[#This Row],[Hebergement selectionne]]*Table4[[#This Row],[Prix 2 personnes]]</f>
        <v>0</v>
      </c>
    </row>
    <row r="11" spans="1:7" hidden="1" x14ac:dyDescent="0.3">
      <c r="A11" s="3" t="s">
        <v>43</v>
      </c>
      <c r="G11">
        <f>Table4[[#This Row],[Hebergement selectionne]]*Table4[[#This Row],[Prix 2 personnes]]</f>
        <v>0</v>
      </c>
    </row>
    <row r="12" spans="1:7" hidden="1" x14ac:dyDescent="0.3">
      <c r="A12" s="2" t="s">
        <v>32</v>
      </c>
      <c r="G12">
        <f>Table4[[#This Row],[Hebergement selectionne]]*Table4[[#This Row],[Prix 2 personnes]]</f>
        <v>0</v>
      </c>
    </row>
    <row r="13" spans="1:7" hidden="1" x14ac:dyDescent="0.3">
      <c r="A13" s="3" t="s">
        <v>3</v>
      </c>
      <c r="G13">
        <f>Table4[[#This Row],[Hebergement selectionne]]*Table4[[#This Row],[Prix 2 personnes]]</f>
        <v>0</v>
      </c>
    </row>
    <row r="14" spans="1:7" hidden="1" x14ac:dyDescent="0.3">
      <c r="A14" s="2" t="s">
        <v>4</v>
      </c>
      <c r="G14">
        <f>Table4[[#This Row],[Hebergement selectionne]]*Table4[[#This Row],[Prix 2 personnes]]</f>
        <v>0</v>
      </c>
    </row>
    <row r="15" spans="1:7" x14ac:dyDescent="0.3">
      <c r="A15" s="3" t="s">
        <v>13</v>
      </c>
      <c r="B15" t="s">
        <v>98</v>
      </c>
      <c r="C15" s="26">
        <v>45066</v>
      </c>
      <c r="D15" s="26">
        <v>45189</v>
      </c>
      <c r="E15" s="28">
        <v>20</v>
      </c>
      <c r="F15">
        <v>1</v>
      </c>
      <c r="G15">
        <f>Table4[[#This Row],[Hebergement selectionne]]*Table4[[#This Row],[Prix 2 personnes]]</f>
        <v>20</v>
      </c>
    </row>
    <row r="16" spans="1:7" hidden="1" x14ac:dyDescent="0.3">
      <c r="A16" s="2" t="s">
        <v>5</v>
      </c>
      <c r="G16">
        <f>Table4[[#This Row],[Hebergement selectionne]]*Table4[[#This Row],[Prix 2 personnes]]</f>
        <v>0</v>
      </c>
    </row>
    <row r="17" spans="1:7" hidden="1" x14ac:dyDescent="0.3">
      <c r="A17" s="3" t="s">
        <v>47</v>
      </c>
      <c r="G17">
        <f>Table4[[#This Row],[Hebergement selectionne]]*Table4[[#This Row],[Prix 2 personnes]]</f>
        <v>0</v>
      </c>
    </row>
    <row r="18" spans="1:7" hidden="1" x14ac:dyDescent="0.3">
      <c r="A18" s="2" t="s">
        <v>79</v>
      </c>
      <c r="G18">
        <f>Table4[[#This Row],[Hebergement selectionne]]*Table4[[#This Row],[Prix 2 personnes]]</f>
        <v>0</v>
      </c>
    </row>
    <row r="19" spans="1:7" hidden="1" x14ac:dyDescent="0.3">
      <c r="A19" s="3" t="s">
        <v>33</v>
      </c>
      <c r="G19">
        <f>Table4[[#This Row],[Hebergement selectionne]]*Table4[[#This Row],[Prix 2 personnes]]</f>
        <v>0</v>
      </c>
    </row>
    <row r="20" spans="1:7" hidden="1" x14ac:dyDescent="0.3">
      <c r="A20" s="2" t="s">
        <v>6</v>
      </c>
      <c r="G20">
        <f>Table4[[#This Row],[Hebergement selectionne]]*Table4[[#This Row],[Prix 2 personnes]]</f>
        <v>0</v>
      </c>
    </row>
    <row r="21" spans="1:7" x14ac:dyDescent="0.3">
      <c r="A21" s="3" t="s">
        <v>7</v>
      </c>
      <c r="B21" t="s">
        <v>106</v>
      </c>
      <c r="C21" s="26">
        <v>45072</v>
      </c>
      <c r="D21" s="26">
        <v>45193</v>
      </c>
      <c r="E21" s="28">
        <v>20</v>
      </c>
      <c r="F21">
        <v>1</v>
      </c>
      <c r="G21">
        <f>Table4[[#This Row],[Hebergement selectionne]]*Table4[[#This Row],[Prix 2 personnes]]</f>
        <v>20</v>
      </c>
    </row>
    <row r="22" spans="1:7" hidden="1" x14ac:dyDescent="0.3">
      <c r="A22" s="2" t="s">
        <v>80</v>
      </c>
      <c r="G22">
        <f>Table4[[#This Row],[Hebergement selectionne]]*Table4[[#This Row],[Prix 2 personnes]]</f>
        <v>0</v>
      </c>
    </row>
    <row r="23" spans="1:7" hidden="1" x14ac:dyDescent="0.3">
      <c r="A23" s="3" t="s">
        <v>39</v>
      </c>
      <c r="G23">
        <f>Table4[[#This Row],[Hebergement selectionne]]*Table4[[#This Row],[Prix 2 personnes]]</f>
        <v>0</v>
      </c>
    </row>
    <row r="24" spans="1:7" hidden="1" x14ac:dyDescent="0.3">
      <c r="A24" s="2" t="s">
        <v>8</v>
      </c>
      <c r="G24">
        <f>Table4[[#This Row],[Hebergement selectionne]]*Table4[[#This Row],[Prix 2 personnes]]</f>
        <v>0</v>
      </c>
    </row>
    <row r="25" spans="1:7" hidden="1" x14ac:dyDescent="0.3">
      <c r="A25" s="3" t="s">
        <v>82</v>
      </c>
      <c r="G25">
        <f>Table4[[#This Row],[Hebergement selectionne]]*Table4[[#This Row],[Prix 2 personnes]]</f>
        <v>0</v>
      </c>
    </row>
    <row r="26" spans="1:7" x14ac:dyDescent="0.3">
      <c r="A26" s="2" t="s">
        <v>23</v>
      </c>
      <c r="B26" t="s">
        <v>107</v>
      </c>
      <c r="E26" s="28">
        <v>15.4</v>
      </c>
      <c r="F26">
        <v>1</v>
      </c>
      <c r="G26">
        <f>Table4[[#This Row],[Hebergement selectionne]]*Table4[[#This Row],[Prix 2 personnes]]</f>
        <v>15.4</v>
      </c>
    </row>
    <row r="27" spans="1:7" x14ac:dyDescent="0.3">
      <c r="A27" s="3" t="s">
        <v>9</v>
      </c>
      <c r="B27" t="s">
        <v>108</v>
      </c>
      <c r="D27" s="26">
        <v>45193</v>
      </c>
      <c r="E27" s="28">
        <v>20</v>
      </c>
      <c r="G27">
        <f>Table4[[#This Row],[Hebergement selectionne]]*Table4[[#This Row],[Prix 2 personnes]]</f>
        <v>0</v>
      </c>
    </row>
    <row r="28" spans="1:7" x14ac:dyDescent="0.3">
      <c r="A28" s="3" t="s">
        <v>9</v>
      </c>
      <c r="B28" t="s">
        <v>110</v>
      </c>
      <c r="C28" s="26">
        <v>45058</v>
      </c>
      <c r="D28" s="26">
        <v>45193</v>
      </c>
      <c r="E28" s="28">
        <f>20.21 + 7.72</f>
        <v>27.93</v>
      </c>
      <c r="G28">
        <f>Table4[[#This Row],[Hebergement selectionne]]*Table4[[#This Row],[Prix 2 personnes]]</f>
        <v>0</v>
      </c>
    </row>
    <row r="29" spans="1:7" hidden="1" x14ac:dyDescent="0.3">
      <c r="A29" s="2" t="s">
        <v>10</v>
      </c>
      <c r="G29">
        <f>Table4[[#This Row],[Hebergement selectionne]]*Table4[[#This Row],[Prix 2 personnes]]</f>
        <v>0</v>
      </c>
    </row>
    <row r="30" spans="1:7" x14ac:dyDescent="0.3">
      <c r="A30" s="3" t="s">
        <v>44</v>
      </c>
      <c r="B30" t="s">
        <v>111</v>
      </c>
      <c r="E30" s="28">
        <v>0</v>
      </c>
      <c r="F30">
        <v>1</v>
      </c>
      <c r="G30">
        <f>Table4[[#This Row],[Hebergement selectionne]]*Table4[[#This Row],[Prix 2 personnes]]</f>
        <v>0</v>
      </c>
    </row>
    <row r="31" spans="1:7" hidden="1" x14ac:dyDescent="0.3">
      <c r="A31" s="2" t="s">
        <v>45</v>
      </c>
      <c r="G31">
        <f>Table4[[#This Row],[Hebergement selectionne]]*Table4[[#This Row],[Prix 2 personnes]]</f>
        <v>0</v>
      </c>
    </row>
    <row r="32" spans="1:7" hidden="1" x14ac:dyDescent="0.3">
      <c r="A32" s="3" t="s">
        <v>46</v>
      </c>
      <c r="G32">
        <f>Table4[[#This Row],[Hebergement selectionne]]*Table4[[#This Row],[Prix 2 personnes]]</f>
        <v>0</v>
      </c>
    </row>
    <row r="33" spans="1:7" x14ac:dyDescent="0.3">
      <c r="A33" s="2" t="s">
        <v>14</v>
      </c>
      <c r="B33" s="2" t="s">
        <v>14</v>
      </c>
      <c r="C33" s="26">
        <v>45092</v>
      </c>
      <c r="D33" s="26">
        <v>45199</v>
      </c>
      <c r="E33" s="28">
        <v>41</v>
      </c>
      <c r="F33">
        <v>1</v>
      </c>
      <c r="G33">
        <f>Table4[[#This Row],[Hebergement selectionne]]*Table4[[#This Row],[Prix 2 personnes]]</f>
        <v>41</v>
      </c>
    </row>
    <row r="34" spans="1:7" x14ac:dyDescent="0.3">
      <c r="A34" s="2" t="s">
        <v>14</v>
      </c>
      <c r="B34" s="2" t="s">
        <v>112</v>
      </c>
      <c r="C34" s="26">
        <v>45092</v>
      </c>
      <c r="D34" s="26">
        <v>45199</v>
      </c>
      <c r="E34" s="28">
        <v>96</v>
      </c>
      <c r="F34">
        <v>0</v>
      </c>
      <c r="G34">
        <f>Table4[[#This Row],[Hebergement selectionne]]*Table4[[#This Row],[Prix 2 personnes]]</f>
        <v>0</v>
      </c>
    </row>
    <row r="35" spans="1:7" hidden="1" x14ac:dyDescent="0.3">
      <c r="A35" s="3" t="s">
        <v>48</v>
      </c>
      <c r="G35">
        <f>Table4[[#This Row],[Hebergement selectionne]]*Table4[[#This Row],[Prix 2 personnes]]</f>
        <v>0</v>
      </c>
    </row>
    <row r="36" spans="1:7" hidden="1" x14ac:dyDescent="0.3">
      <c r="A36" s="2" t="s">
        <v>49</v>
      </c>
      <c r="G36">
        <f>Table4[[#This Row],[Hebergement selectionne]]*Table4[[#This Row],[Prix 2 personnes]]</f>
        <v>0</v>
      </c>
    </row>
    <row r="37" spans="1:7" hidden="1" x14ac:dyDescent="0.3">
      <c r="A37" s="3" t="s">
        <v>50</v>
      </c>
      <c r="G37">
        <f>Table4[[#This Row],[Hebergement selectionne]]*Table4[[#This Row],[Prix 2 personnes]]</f>
        <v>0</v>
      </c>
    </row>
    <row r="38" spans="1:7" x14ac:dyDescent="0.3">
      <c r="A38" s="2" t="s">
        <v>11</v>
      </c>
      <c r="B38" s="2" t="s">
        <v>11</v>
      </c>
      <c r="C38" s="26">
        <v>45087</v>
      </c>
      <c r="D38" s="26">
        <v>45200</v>
      </c>
      <c r="E38" s="28">
        <v>50</v>
      </c>
      <c r="F38">
        <v>1</v>
      </c>
      <c r="G38">
        <f>Table4[[#This Row],[Hebergement selectionne]]*Table4[[#This Row],[Prix 2 personnes]]</f>
        <v>50</v>
      </c>
    </row>
    <row r="39" spans="1:7" x14ac:dyDescent="0.3">
      <c r="A39" s="2" t="s">
        <v>11</v>
      </c>
      <c r="B39" s="2" t="s">
        <v>113</v>
      </c>
      <c r="C39" s="26">
        <v>45087</v>
      </c>
      <c r="D39" s="26">
        <v>45200</v>
      </c>
      <c r="E39" s="28">
        <v>108.2</v>
      </c>
      <c r="F39">
        <v>0</v>
      </c>
      <c r="G39">
        <f>Table4[[#This Row],[Hebergement selectionne]]*Table4[[#This Row],[Prix 2 personnes]]</f>
        <v>0</v>
      </c>
    </row>
    <row r="40" spans="1:7" hidden="1" x14ac:dyDescent="0.3">
      <c r="A40" s="3" t="s">
        <v>83</v>
      </c>
      <c r="G40">
        <f>Table4[[#This Row],[Hebergement selectionne]]*Table4[[#This Row],[Prix 2 personnes]]</f>
        <v>0</v>
      </c>
    </row>
    <row r="41" spans="1:7" hidden="1" x14ac:dyDescent="0.3">
      <c r="A41" s="2" t="s">
        <v>84</v>
      </c>
      <c r="G41">
        <f>Table4[[#This Row],[Hebergement selectionne]]*Table4[[#This Row],[Prix 2 personnes]]</f>
        <v>0</v>
      </c>
    </row>
    <row r="42" spans="1:7" hidden="1" x14ac:dyDescent="0.3">
      <c r="A42" s="3" t="s">
        <v>51</v>
      </c>
      <c r="G42">
        <f>Table4[[#This Row],[Hebergement selectionne]]*Table4[[#This Row],[Prix 2 personnes]]</f>
        <v>0</v>
      </c>
    </row>
    <row r="43" spans="1:7" hidden="1" x14ac:dyDescent="0.3">
      <c r="A43" s="2" t="s">
        <v>52</v>
      </c>
      <c r="G43">
        <f>Table4[[#This Row],[Hebergement selectionne]]*Table4[[#This Row],[Prix 2 personnes]]</f>
        <v>0</v>
      </c>
    </row>
    <row r="44" spans="1:7" hidden="1" x14ac:dyDescent="0.3">
      <c r="A44" s="3" t="s">
        <v>6</v>
      </c>
      <c r="G44">
        <f>Table4[[#This Row],[Hebergement selectionne]]*Table4[[#This Row],[Prix 2 personnes]]</f>
        <v>0</v>
      </c>
    </row>
    <row r="45" spans="1:7" hidden="1" x14ac:dyDescent="0.3">
      <c r="A45" s="2" t="s">
        <v>18</v>
      </c>
      <c r="G45">
        <f>Table4[[#This Row],[Hebergement selectionne]]*Table4[[#This Row],[Prix 2 personnes]]</f>
        <v>0</v>
      </c>
    </row>
    <row r="46" spans="1:7" hidden="1" x14ac:dyDescent="0.3">
      <c r="A46" s="3" t="s">
        <v>53</v>
      </c>
      <c r="G46">
        <f>Table4[[#This Row],[Hebergement selectionne]]*Table4[[#This Row],[Prix 2 personnes]]</f>
        <v>0</v>
      </c>
    </row>
    <row r="47" spans="1:7" hidden="1" x14ac:dyDescent="0.3">
      <c r="A47" s="2" t="s">
        <v>54</v>
      </c>
      <c r="G47">
        <f>Table4[[#This Row],[Hebergement selectionne]]*Table4[[#This Row],[Prix 2 personnes]]</f>
        <v>0</v>
      </c>
    </row>
    <row r="48" spans="1:7" hidden="1" x14ac:dyDescent="0.3">
      <c r="A48" s="3" t="s">
        <v>15</v>
      </c>
      <c r="C48" s="26">
        <v>45092</v>
      </c>
      <c r="D48" s="26">
        <v>45184</v>
      </c>
      <c r="E48" s="28">
        <v>49</v>
      </c>
      <c r="F48">
        <v>1</v>
      </c>
      <c r="G48">
        <f>Table4[[#This Row],[Hebergement selectionne]]*Table4[[#This Row],[Prix 2 personnes]]</f>
        <v>49</v>
      </c>
    </row>
    <row r="49" spans="1:7" hidden="1" x14ac:dyDescent="0.3">
      <c r="A49" s="2" t="s">
        <v>55</v>
      </c>
      <c r="G49">
        <f>Table4[[#This Row],[Hebergement selectionne]]*Table4[[#This Row],[Prix 2 personnes]]</f>
        <v>0</v>
      </c>
    </row>
    <row r="50" spans="1:7" x14ac:dyDescent="0.3">
      <c r="A50" s="3" t="s">
        <v>12</v>
      </c>
      <c r="B50" t="s">
        <v>115</v>
      </c>
      <c r="E50" s="28">
        <v>38</v>
      </c>
      <c r="G50">
        <f>Table4[[#This Row],[Hebergement selectionne]]*Table4[[#This Row],[Prix 2 personnes]]</f>
        <v>0</v>
      </c>
    </row>
    <row r="51" spans="1:7" x14ac:dyDescent="0.3">
      <c r="A51" s="3" t="s">
        <v>12</v>
      </c>
      <c r="B51" t="s">
        <v>116</v>
      </c>
      <c r="E51" s="28">
        <v>98</v>
      </c>
      <c r="F51">
        <v>0</v>
      </c>
      <c r="G51">
        <f>Table4[[#This Row],[Hebergement selectionne]]*Table4[[#This Row],[Prix 2 personnes]]</f>
        <v>0</v>
      </c>
    </row>
    <row r="52" spans="1:7" x14ac:dyDescent="0.3">
      <c r="A52" s="3" t="s">
        <v>12</v>
      </c>
      <c r="B52" t="s">
        <v>114</v>
      </c>
      <c r="E52" s="28">
        <v>9</v>
      </c>
      <c r="F52">
        <v>1</v>
      </c>
      <c r="G52">
        <f>Table4[[#This Row],[Hebergement selectionne]]*Table4[[#This Row],[Prix 2 personnes]]</f>
        <v>9</v>
      </c>
    </row>
    <row r="53" spans="1:7" hidden="1" x14ac:dyDescent="0.3">
      <c r="A53" s="2" t="s">
        <v>56</v>
      </c>
      <c r="G53">
        <f>Table4[[#This Row],[Hebergement selectionne]]*Table4[[#This Row],[Prix 2 personnes]]</f>
        <v>0</v>
      </c>
    </row>
    <row r="54" spans="1:7" hidden="1" x14ac:dyDescent="0.3">
      <c r="A54" s="3" t="s">
        <v>57</v>
      </c>
      <c r="G54">
        <f>Table4[[#This Row],[Hebergement selectionne]]*Table4[[#This Row],[Prix 2 personnes]]</f>
        <v>0</v>
      </c>
    </row>
    <row r="55" spans="1:7" x14ac:dyDescent="0.3">
      <c r="A55" s="2" t="s">
        <v>59</v>
      </c>
      <c r="B55" t="s">
        <v>117</v>
      </c>
      <c r="E55" s="28">
        <v>38.6</v>
      </c>
      <c r="G55">
        <f>Table4[[#This Row],[Hebergement selectionne]]*Table4[[#This Row],[Prix 2 personnes]]</f>
        <v>0</v>
      </c>
    </row>
    <row r="56" spans="1:7" x14ac:dyDescent="0.3">
      <c r="A56" s="2" t="s">
        <v>59</v>
      </c>
      <c r="B56" t="s">
        <v>119</v>
      </c>
      <c r="E56" s="28">
        <v>96</v>
      </c>
      <c r="F56">
        <v>1</v>
      </c>
      <c r="G56">
        <f>Table4[[#This Row],[Hebergement selectionne]]*Table4[[#This Row],[Prix 2 personnes]]</f>
        <v>96</v>
      </c>
    </row>
    <row r="57" spans="1:7" x14ac:dyDescent="0.3">
      <c r="A57" s="2" t="s">
        <v>59</v>
      </c>
      <c r="B57" t="s">
        <v>120</v>
      </c>
      <c r="G57">
        <f>Table4[[#This Row],[Hebergement selectionne]]*Table4[[#This Row],[Prix 2 personnes]]</f>
        <v>0</v>
      </c>
    </row>
    <row r="58" spans="1:7" hidden="1" x14ac:dyDescent="0.3">
      <c r="A58" s="3" t="s">
        <v>58</v>
      </c>
      <c r="G58">
        <f>Table4[[#This Row],[Hebergement selectionne]]*Table4[[#This Row],[Prix 2 personnes]]</f>
        <v>0</v>
      </c>
    </row>
    <row r="59" spans="1:7" hidden="1" x14ac:dyDescent="0.3">
      <c r="A59" s="2" t="s">
        <v>60</v>
      </c>
      <c r="G59">
        <f>Table4[[#This Row],[Hebergement selectionne]]*Table4[[#This Row],[Prix 2 personnes]]</f>
        <v>0</v>
      </c>
    </row>
    <row r="60" spans="1:7" x14ac:dyDescent="0.3">
      <c r="A60" s="3" t="s">
        <v>85</v>
      </c>
      <c r="B60" s="3" t="s">
        <v>85</v>
      </c>
      <c r="E60" s="28">
        <v>48</v>
      </c>
      <c r="F60">
        <v>1</v>
      </c>
      <c r="G60">
        <f>Table4[[#This Row],[Hebergement selectionne]]*Table4[[#This Row],[Prix 2 personnes]]</f>
        <v>48</v>
      </c>
    </row>
    <row r="61" spans="1:7" x14ac:dyDescent="0.3">
      <c r="A61" s="3" t="s">
        <v>85</v>
      </c>
      <c r="B61" s="3" t="s">
        <v>121</v>
      </c>
      <c r="E61" s="28">
        <v>104</v>
      </c>
      <c r="G61">
        <f>Table4[[#This Row],[Hebergement selectionne]]*Table4[[#This Row],[Prix 2 personnes]]</f>
        <v>0</v>
      </c>
    </row>
    <row r="62" spans="1:7" hidden="1" x14ac:dyDescent="0.3">
      <c r="A62" s="2" t="s">
        <v>61</v>
      </c>
      <c r="G62">
        <f>Table4[[#This Row],[Hebergement selectionne]]*Table4[[#This Row],[Prix 2 personnes]]</f>
        <v>0</v>
      </c>
    </row>
    <row r="63" spans="1:7" hidden="1" x14ac:dyDescent="0.3">
      <c r="A63" s="3" t="s">
        <v>62</v>
      </c>
      <c r="G63">
        <f>Table4[[#This Row],[Hebergement selectionne]]*Table4[[#This Row],[Prix 2 personnes]]</f>
        <v>0</v>
      </c>
    </row>
    <row r="64" spans="1:7" hidden="1" x14ac:dyDescent="0.3">
      <c r="A64" s="2" t="s">
        <v>63</v>
      </c>
      <c r="G64">
        <f>Table4[[#This Row],[Hebergement selectionne]]*Table4[[#This Row],[Prix 2 personnes]]</f>
        <v>0</v>
      </c>
    </row>
    <row r="65" spans="1:7" hidden="1" x14ac:dyDescent="0.3">
      <c r="A65" s="3" t="s">
        <v>86</v>
      </c>
      <c r="G65">
        <f>Table4[[#This Row],[Hebergement selectionne]]*Table4[[#This Row],[Prix 2 personnes]]</f>
        <v>0</v>
      </c>
    </row>
    <row r="66" spans="1:7" hidden="1" x14ac:dyDescent="0.3">
      <c r="A66" s="2" t="s">
        <v>64</v>
      </c>
      <c r="G66">
        <f>Table4[[#This Row],[Hebergement selectionne]]*Table4[[#This Row],[Prix 2 personnes]]</f>
        <v>0</v>
      </c>
    </row>
    <row r="67" spans="1:7" hidden="1" x14ac:dyDescent="0.3">
      <c r="A67" s="3" t="s">
        <v>87</v>
      </c>
      <c r="G67">
        <f>Table4[[#This Row],[Hebergement selectionne]]*Table4[[#This Row],[Prix 2 personnes]]</f>
        <v>0</v>
      </c>
    </row>
    <row r="68" spans="1:7" hidden="1" x14ac:dyDescent="0.3">
      <c r="A68" s="2" t="s">
        <v>88</v>
      </c>
      <c r="G68">
        <f>Table4[[#This Row],[Hebergement selectionne]]*Table4[[#This Row],[Prix 2 personnes]]</f>
        <v>0</v>
      </c>
    </row>
    <row r="69" spans="1:7" hidden="1" x14ac:dyDescent="0.3">
      <c r="A69" s="3" t="s">
        <v>89</v>
      </c>
      <c r="G69">
        <f>Table4[[#This Row],[Hebergement selectionne]]*Table4[[#This Row],[Prix 2 personnes]]</f>
        <v>0</v>
      </c>
    </row>
    <row r="70" spans="1:7" hidden="1" x14ac:dyDescent="0.3">
      <c r="A70" s="2" t="s">
        <v>90</v>
      </c>
      <c r="G70">
        <f>Table4[[#This Row],[Hebergement selectionne]]*Table4[[#This Row],[Prix 2 personnes]]</f>
        <v>0</v>
      </c>
    </row>
    <row r="71" spans="1:7" hidden="1" x14ac:dyDescent="0.3">
      <c r="A71" s="3" t="s">
        <v>91</v>
      </c>
      <c r="G71">
        <f>Table4[[#This Row],[Hebergement selectionne]]*Table4[[#This Row],[Prix 2 personnes]]</f>
        <v>0</v>
      </c>
    </row>
    <row r="72" spans="1:7" hidden="1" x14ac:dyDescent="0.3">
      <c r="A72" s="2" t="s">
        <v>92</v>
      </c>
      <c r="G72">
        <f>Table4[[#This Row],[Hebergement selectionne]]*Table4[[#This Row],[Prix 2 personnes]]</f>
        <v>0</v>
      </c>
    </row>
    <row r="73" spans="1:7" hidden="1" x14ac:dyDescent="0.3">
      <c r="A73" s="3" t="s">
        <v>93</v>
      </c>
      <c r="G73">
        <f>Table4[[#This Row],[Hebergement selectionne]]*Table4[[#This Row],[Prix 2 personnes]]</f>
        <v>0</v>
      </c>
    </row>
    <row r="74" spans="1:7" hidden="1" x14ac:dyDescent="0.3">
      <c r="A74" s="2" t="s">
        <v>118</v>
      </c>
      <c r="G74">
        <f>Table4[[#This Row],[Hebergement selectionne]]*Table4[[#This Row],[Prix 2 personnes]]</f>
        <v>0</v>
      </c>
    </row>
    <row r="75" spans="1:7" hidden="1" x14ac:dyDescent="0.3">
      <c r="A75" s="3" t="s">
        <v>95</v>
      </c>
      <c r="G75">
        <f>Table4[[#This Row],[Hebergement selectionne]]*Table4[[#This Row],[Prix 2 personnes]]</f>
        <v>0</v>
      </c>
    </row>
    <row r="76" spans="1:7" x14ac:dyDescent="0.3">
      <c r="A76" s="30"/>
      <c r="B76" s="14"/>
      <c r="C76" s="14"/>
      <c r="D76" s="14"/>
      <c r="E76" s="31"/>
      <c r="F76" s="14"/>
      <c r="G76" s="32">
        <f>SUBTOTAL(109,Table4[Dépense])</f>
        <v>348.4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Etapes - Resume</vt:lpstr>
      <vt:lpstr>Etapes - Details</vt:lpstr>
      <vt:lpstr>Ressources - Resume</vt:lpstr>
      <vt:lpstr>Ressources - Details</vt:lpstr>
    </vt:vector>
  </TitlesOfParts>
  <Company>Banque de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SASSI Adel (DGSI DDSA)</dc:creator>
  <cp:lastModifiedBy>SASSI Adel (DGSI DDSA)</cp:lastModifiedBy>
  <dcterms:created xsi:type="dcterms:W3CDTF">2023-08-19T15:31:28Z</dcterms:created>
  <dcterms:modified xsi:type="dcterms:W3CDTF">2023-08-20T13:50:28Z</dcterms:modified>
</cp:coreProperties>
</file>