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M13" i="1"/>
  <c r="L49" i="1"/>
  <c r="K49" i="1"/>
  <c r="K50" i="1" s="1"/>
  <c r="K51" i="1" s="1"/>
  <c r="K52" i="1" s="1"/>
  <c r="K53" i="1" s="1"/>
  <c r="L48" i="1"/>
  <c r="K48" i="1"/>
  <c r="D8" i="1"/>
  <c r="D13" i="1" s="1"/>
  <c r="F13" i="1" s="1"/>
  <c r="G13" i="1" s="1"/>
  <c r="D9" i="1"/>
  <c r="G12" i="1"/>
  <c r="E13" i="1"/>
  <c r="K47" i="1"/>
  <c r="L47" i="1"/>
  <c r="L50" i="1" l="1"/>
  <c r="L51" i="1" s="1"/>
  <c r="L52" i="1" s="1"/>
  <c r="L53" i="1" s="1"/>
  <c r="E14" i="1"/>
  <c r="D24" i="1"/>
  <c r="D23" i="1"/>
  <c r="D22" i="1"/>
  <c r="D21" i="1"/>
  <c r="D20" i="1"/>
  <c r="D19" i="1"/>
  <c r="D18" i="1"/>
  <c r="D17" i="1"/>
  <c r="D16" i="1"/>
  <c r="D15" i="1"/>
  <c r="D14" i="1"/>
  <c r="F14" i="1" l="1"/>
  <c r="G14" i="1" s="1"/>
  <c r="E15" i="1" l="1"/>
  <c r="F15" i="1" s="1"/>
  <c r="G15" i="1" s="1"/>
  <c r="E16" i="1" l="1"/>
  <c r="F16" i="1" s="1"/>
  <c r="G16" i="1" s="1"/>
  <c r="E17" i="1" l="1"/>
  <c r="F17" i="1" s="1"/>
  <c r="G17" i="1" s="1"/>
  <c r="E18" i="1" l="1"/>
  <c r="F18" i="1" s="1"/>
  <c r="G18" i="1" s="1"/>
  <c r="E19" i="1" l="1"/>
  <c r="F19" i="1" s="1"/>
  <c r="G19" i="1" s="1"/>
  <c r="E20" i="1" l="1"/>
  <c r="F20" i="1" s="1"/>
  <c r="G20" i="1" s="1"/>
  <c r="E21" i="1" l="1"/>
  <c r="F21" i="1" s="1"/>
  <c r="G21" i="1" s="1"/>
  <c r="G22" i="1" l="1"/>
  <c r="E22" i="1"/>
  <c r="F22" i="1" s="1"/>
  <c r="E23" i="1" l="1"/>
  <c r="F23" i="1" s="1"/>
  <c r="G23" i="1" s="1"/>
  <c r="E24" i="1" l="1"/>
  <c r="F24" i="1" s="1"/>
  <c r="G24" i="1" s="1"/>
</calcChain>
</file>

<file path=xl/sharedStrings.xml><?xml version="1.0" encoding="utf-8"?>
<sst xmlns="http://schemas.openxmlformats.org/spreadsheetml/2006/main" count="35" uniqueCount="33">
  <si>
    <t>Tabla de amortización</t>
  </si>
  <si>
    <t>Valor cuota</t>
  </si>
  <si>
    <t>Total Crédito</t>
  </si>
  <si>
    <t>Periodo</t>
  </si>
  <si>
    <t>Cuota</t>
  </si>
  <si>
    <t xml:space="preserve">Interés </t>
  </si>
  <si>
    <t>Amortización</t>
  </si>
  <si>
    <t>Saldo Insoluto</t>
  </si>
  <si>
    <t>Crédito</t>
  </si>
  <si>
    <t>n</t>
  </si>
  <si>
    <t>Tasa</t>
  </si>
  <si>
    <t>CAE</t>
  </si>
  <si>
    <t>VAC</t>
  </si>
  <si>
    <t>VA</t>
  </si>
  <si>
    <t>CT</t>
  </si>
  <si>
    <t>CF</t>
  </si>
  <si>
    <t>CV</t>
  </si>
  <si>
    <t>Inversion</t>
  </si>
  <si>
    <t>Chile</t>
  </si>
  <si>
    <t>Argentina</t>
  </si>
  <si>
    <t>Tasa de descuento</t>
  </si>
  <si>
    <t>Valor KW/Hr US$</t>
  </si>
  <si>
    <t>Horas trabajadas (Hrs/año)</t>
  </si>
  <si>
    <t>Costo RRHH especializado US$</t>
  </si>
  <si>
    <t>Costo enegia (KW/Hr) US$</t>
  </si>
  <si>
    <t>Costo mantencion anual US$</t>
  </si>
  <si>
    <t>Vida util (años)</t>
  </si>
  <si>
    <t>Costo US $(neto)</t>
  </si>
  <si>
    <t>El mas rentable es Chile ya que el cae es inferior al de Argentina</t>
  </si>
  <si>
    <t xml:space="preserve">Interes pagado en la primera cuota: </t>
  </si>
  <si>
    <t xml:space="preserve">Credito a pagar periodo 7: </t>
  </si>
  <si>
    <t>Compuesto valor cuota:</t>
  </si>
  <si>
    <t>Tasa mensual, numero de periodos y el valor del credito (VA)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</si>
</sst>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&quot;$&quot;\-#,##0"/>
    <numFmt numFmtId="42" formatCode="_ &quot;$&quot;* #,##0_ ;_ &quot;$&quot;* \-#,##0_ ;_ &quot;$&quot;* &quot;-&quot;_ ;_ @_ "/>
    <numFmt numFmtId="164" formatCode="_ &quot;$&quot;* #,##0.0_ ;_ &quot;$&quot;* \-#,##0.0_ ;_ &quot;$&quot;* &quot;-&quot;_ ;_ @_ 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2" applyNumberFormat="0" applyAlignment="0" applyProtection="0"/>
    <xf numFmtId="0" fontId="3" fillId="3" borderId="3" applyNumberFormat="0" applyFont="0" applyAlignment="0" applyProtection="0"/>
    <xf numFmtId="0" fontId="6" fillId="4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42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6" fontId="0" fillId="0" borderId="1" xfId="1" applyNumberFormat="1" applyFont="1" applyBorder="1" applyAlignment="1">
      <alignment horizontal="center"/>
    </xf>
    <xf numFmtId="0" fontId="8" fillId="2" borderId="2" xfId="3" applyFont="1" applyAlignment="1">
      <alignment horizontal="center"/>
    </xf>
    <xf numFmtId="42" fontId="0" fillId="0" borderId="5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9" fillId="3" borderId="3" xfId="4" applyFont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0" fillId="3" borderId="3" xfId="4" applyFont="1" applyAlignment="1">
      <alignment horizontal="center"/>
    </xf>
    <xf numFmtId="0" fontId="1" fillId="3" borderId="3" xfId="4" applyFont="1" applyAlignment="1">
      <alignment horizontal="left"/>
    </xf>
    <xf numFmtId="0" fontId="1" fillId="0" borderId="0" xfId="0" applyFont="1"/>
    <xf numFmtId="0" fontId="5" fillId="4" borderId="10" xfId="5" applyFont="1" applyBorder="1" applyAlignment="1">
      <alignment horizontal="center"/>
    </xf>
    <xf numFmtId="0" fontId="5" fillId="4" borderId="11" xfId="5" applyFont="1" applyBorder="1" applyAlignment="1">
      <alignment horizontal="center"/>
    </xf>
    <xf numFmtId="0" fontId="5" fillId="4" borderId="15" xfId="5" applyFont="1" applyBorder="1" applyAlignment="1">
      <alignment horizontal="center"/>
    </xf>
    <xf numFmtId="0" fontId="5" fillId="4" borderId="1" xfId="5" applyFont="1" applyBorder="1" applyAlignment="1">
      <alignment horizontal="center"/>
    </xf>
    <xf numFmtId="0" fontId="5" fillId="4" borderId="17" xfId="5" applyFont="1" applyBorder="1" applyAlignment="1">
      <alignment horizontal="center"/>
    </xf>
    <xf numFmtId="0" fontId="5" fillId="4" borderId="5" xfId="5" applyFont="1" applyBorder="1" applyAlignment="1">
      <alignment horizontal="center"/>
    </xf>
    <xf numFmtId="0" fontId="5" fillId="4" borderId="18" xfId="5" applyFont="1" applyBorder="1" applyAlignment="1">
      <alignment horizontal="center"/>
    </xf>
    <xf numFmtId="42" fontId="5" fillId="4" borderId="12" xfId="5" applyNumberFormat="1" applyFont="1" applyBorder="1" applyAlignment="1">
      <alignment horizontal="center"/>
    </xf>
    <xf numFmtId="42" fontId="5" fillId="4" borderId="13" xfId="5" applyNumberFormat="1" applyFont="1" applyBorder="1" applyAlignment="1">
      <alignment horizontal="center"/>
    </xf>
    <xf numFmtId="42" fontId="5" fillId="4" borderId="14" xfId="5" applyNumberFormat="1" applyFont="1" applyBorder="1" applyAlignment="1">
      <alignment horizontal="center"/>
    </xf>
    <xf numFmtId="42" fontId="5" fillId="4" borderId="9" xfId="5" applyNumberFormat="1" applyFont="1" applyBorder="1" applyAlignment="1">
      <alignment horizontal="center"/>
    </xf>
    <xf numFmtId="42" fontId="5" fillId="4" borderId="4" xfId="5" applyNumberFormat="1" applyFont="1" applyBorder="1" applyAlignment="1">
      <alignment horizontal="center"/>
    </xf>
    <xf numFmtId="42" fontId="5" fillId="4" borderId="16" xfId="5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3" xfId="4" applyFont="1" applyAlignment="1">
      <alignment horizontal="center"/>
    </xf>
    <xf numFmtId="0" fontId="0" fillId="0" borderId="0" xfId="0"/>
    <xf numFmtId="0" fontId="7" fillId="3" borderId="3" xfId="4" applyFont="1" applyAlignment="1">
      <alignment horizontal="center"/>
    </xf>
    <xf numFmtId="0" fontId="9" fillId="3" borderId="3" xfId="4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4" fillId="2" borderId="2" xfId="3" applyAlignment="1">
      <alignment horizontal="center" wrapText="1"/>
    </xf>
    <xf numFmtId="0" fontId="8" fillId="2" borderId="7" xfId="3" applyFont="1" applyBorder="1" applyAlignment="1">
      <alignment horizontal="center"/>
    </xf>
    <xf numFmtId="0" fontId="8" fillId="2" borderId="8" xfId="3" applyFont="1" applyBorder="1" applyAlignment="1">
      <alignment horizontal="center"/>
    </xf>
    <xf numFmtId="0" fontId="4" fillId="2" borderId="2" xfId="3" applyAlignment="1">
      <alignment horizontal="center"/>
    </xf>
    <xf numFmtId="0" fontId="5" fillId="4" borderId="0" xfId="5" applyFont="1" applyBorder="1" applyAlignment="1">
      <alignment horizontal="center"/>
    </xf>
  </cellXfs>
  <cellStyles count="6">
    <cellStyle name="Énfasis6" xfId="5" builtinId="49"/>
    <cellStyle name="Entrada" xfId="3" builtinId="20"/>
    <cellStyle name="Moneda [0]" xfId="1" builtinId="7"/>
    <cellStyle name="Normal" xfId="0" builtinId="0"/>
    <cellStyle name="Notas" xfId="4" builtinId="1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6"/>
  <sheetViews>
    <sheetView tabSelected="1" topLeftCell="A31" workbookViewId="0">
      <selection activeCell="R50" sqref="R50"/>
    </sheetView>
  </sheetViews>
  <sheetFormatPr baseColWidth="10" defaultRowHeight="15" x14ac:dyDescent="0.25"/>
  <cols>
    <col min="2" max="2" width="15.140625" customWidth="1"/>
    <col min="3" max="3" width="13.42578125" customWidth="1"/>
    <col min="5" max="5" width="16.28515625" customWidth="1"/>
    <col min="6" max="6" width="22.42578125" customWidth="1"/>
    <col min="7" max="7" width="16.42578125" customWidth="1"/>
  </cols>
  <sheetData>
    <row r="3" spans="3:17" ht="18.75" x14ac:dyDescent="0.3">
      <c r="C3" s="30" t="s">
        <v>0</v>
      </c>
      <c r="D3" s="30"/>
      <c r="E3" s="30"/>
      <c r="F3" s="30"/>
      <c r="G3" s="30"/>
    </row>
    <row r="5" spans="3:17" x14ac:dyDescent="0.25">
      <c r="C5" s="14" t="s">
        <v>8</v>
      </c>
      <c r="D5" s="3">
        <v>1500000</v>
      </c>
    </row>
    <row r="6" spans="3:17" x14ac:dyDescent="0.25">
      <c r="C6" s="14" t="s">
        <v>9</v>
      </c>
      <c r="D6" s="1">
        <v>12</v>
      </c>
    </row>
    <row r="7" spans="3:17" x14ac:dyDescent="0.25">
      <c r="C7" s="14" t="s">
        <v>10</v>
      </c>
      <c r="D7" s="10">
        <v>2.5000000000000001E-2</v>
      </c>
    </row>
    <row r="8" spans="3:17" x14ac:dyDescent="0.25">
      <c r="C8" s="14" t="s">
        <v>1</v>
      </c>
      <c r="D8" s="5">
        <f>PMT(D7,D6,-D5,,)</f>
        <v>146230.69048250691</v>
      </c>
    </row>
    <row r="9" spans="3:17" x14ac:dyDescent="0.25">
      <c r="C9" s="14" t="s">
        <v>2</v>
      </c>
      <c r="D9" s="3">
        <f>D8*D6</f>
        <v>1754768.285790083</v>
      </c>
    </row>
    <row r="10" spans="3:17" x14ac:dyDescent="0.25">
      <c r="K10" s="31"/>
      <c r="L10" s="31"/>
      <c r="M10" s="31"/>
    </row>
    <row r="11" spans="3:17" x14ac:dyDescent="0.25">
      <c r="C11" s="13" t="s">
        <v>3</v>
      </c>
      <c r="D11" s="13" t="s">
        <v>4</v>
      </c>
      <c r="E11" s="13" t="s">
        <v>5</v>
      </c>
      <c r="F11" s="13" t="s">
        <v>6</v>
      </c>
      <c r="G11" s="13" t="s">
        <v>7</v>
      </c>
      <c r="K11" s="31"/>
      <c r="L11" s="31"/>
      <c r="M11" s="31"/>
    </row>
    <row r="12" spans="3:17" ht="15.75" thickBot="1" x14ac:dyDescent="0.3">
      <c r="C12" s="13">
        <v>0</v>
      </c>
      <c r="D12" s="3"/>
      <c r="E12" s="3">
        <v>0</v>
      </c>
      <c r="F12" s="3">
        <v>0</v>
      </c>
      <c r="G12" s="3">
        <f>D5</f>
        <v>1500000</v>
      </c>
      <c r="K12" s="31"/>
      <c r="L12" s="31"/>
      <c r="M12" s="31"/>
    </row>
    <row r="13" spans="3:17" x14ac:dyDescent="0.25">
      <c r="C13" s="13">
        <v>1</v>
      </c>
      <c r="D13" s="5">
        <f t="shared" ref="D13:D24" si="0">$D$8</f>
        <v>146230.69048250691</v>
      </c>
      <c r="E13" s="3">
        <f t="shared" ref="E13:E24" si="1">$G12*$D$7</f>
        <v>37500</v>
      </c>
      <c r="F13" s="5">
        <f t="shared" ref="F13:F24" si="2">$D13-$E13</f>
        <v>108730.69048250691</v>
      </c>
      <c r="G13" s="3">
        <f t="shared" ref="G13:G24" si="3">$G12-$F13</f>
        <v>1391269.309517493</v>
      </c>
      <c r="J13" s="16" t="s">
        <v>29</v>
      </c>
      <c r="K13" s="17"/>
      <c r="L13" s="17"/>
      <c r="M13" s="23">
        <f>E13</f>
        <v>37500</v>
      </c>
      <c r="N13" s="24"/>
      <c r="O13" s="24"/>
      <c r="P13" s="24"/>
      <c r="Q13" s="25"/>
    </row>
    <row r="14" spans="3:17" x14ac:dyDescent="0.25">
      <c r="C14" s="13">
        <v>2</v>
      </c>
      <c r="D14" s="5">
        <f t="shared" si="0"/>
        <v>146230.69048250691</v>
      </c>
      <c r="E14" s="3">
        <f t="shared" si="1"/>
        <v>34781.732737937324</v>
      </c>
      <c r="F14" s="5">
        <f t="shared" si="2"/>
        <v>111448.95774456958</v>
      </c>
      <c r="G14" s="3">
        <f t="shared" si="3"/>
        <v>1279820.3517729235</v>
      </c>
      <c r="J14" s="18" t="s">
        <v>30</v>
      </c>
      <c r="K14" s="19"/>
      <c r="L14" s="19"/>
      <c r="M14" s="26">
        <f>G19</f>
        <v>679362.70877771988</v>
      </c>
      <c r="N14" s="27"/>
      <c r="O14" s="27"/>
      <c r="P14" s="27"/>
      <c r="Q14" s="28"/>
    </row>
    <row r="15" spans="3:17" ht="15.75" thickBot="1" x14ac:dyDescent="0.3">
      <c r="C15" s="13">
        <v>3</v>
      </c>
      <c r="D15" s="5">
        <f t="shared" si="0"/>
        <v>146230.69048250691</v>
      </c>
      <c r="E15" s="3">
        <f t="shared" si="1"/>
        <v>31995.50879432309</v>
      </c>
      <c r="F15" s="5">
        <f t="shared" si="2"/>
        <v>114235.18168818382</v>
      </c>
      <c r="G15" s="3">
        <f t="shared" si="3"/>
        <v>1165585.1700847396</v>
      </c>
      <c r="J15" s="20" t="s">
        <v>31</v>
      </c>
      <c r="K15" s="21"/>
      <c r="L15" s="21"/>
      <c r="M15" s="21" t="s">
        <v>32</v>
      </c>
      <c r="N15" s="21"/>
      <c r="O15" s="21"/>
      <c r="P15" s="21"/>
      <c r="Q15" s="22"/>
    </row>
    <row r="16" spans="3:17" x14ac:dyDescent="0.25">
      <c r="C16" s="13">
        <v>4</v>
      </c>
      <c r="D16" s="5">
        <f t="shared" si="0"/>
        <v>146230.69048250691</v>
      </c>
      <c r="E16" s="3">
        <f t="shared" si="1"/>
        <v>29139.629252118491</v>
      </c>
      <c r="F16" s="5">
        <f t="shared" si="2"/>
        <v>117091.06123038841</v>
      </c>
      <c r="G16" s="3">
        <f t="shared" si="3"/>
        <v>1048494.1088543511</v>
      </c>
    </row>
    <row r="17" spans="3:11" x14ac:dyDescent="0.25">
      <c r="C17" s="13">
        <v>5</v>
      </c>
      <c r="D17" s="5">
        <f t="shared" si="0"/>
        <v>146230.69048250691</v>
      </c>
      <c r="E17" s="3">
        <f t="shared" si="1"/>
        <v>26212.35272135878</v>
      </c>
      <c r="F17" s="5">
        <f t="shared" si="2"/>
        <v>120018.33776114813</v>
      </c>
      <c r="G17" s="3">
        <f t="shared" si="3"/>
        <v>928475.77109320299</v>
      </c>
    </row>
    <row r="18" spans="3:11" x14ac:dyDescent="0.25">
      <c r="C18" s="13">
        <v>6</v>
      </c>
      <c r="D18" s="5">
        <f t="shared" si="0"/>
        <v>146230.69048250691</v>
      </c>
      <c r="E18" s="3">
        <f t="shared" si="1"/>
        <v>23211.894277330077</v>
      </c>
      <c r="F18" s="5">
        <f t="shared" si="2"/>
        <v>123018.79620517683</v>
      </c>
      <c r="G18" s="3">
        <f t="shared" si="3"/>
        <v>805456.97488802613</v>
      </c>
    </row>
    <row r="19" spans="3:11" x14ac:dyDescent="0.25">
      <c r="C19" s="13">
        <v>7</v>
      </c>
      <c r="D19" s="5">
        <f t="shared" si="0"/>
        <v>146230.69048250691</v>
      </c>
      <c r="E19" s="3">
        <f t="shared" si="1"/>
        <v>20136.424372200654</v>
      </c>
      <c r="F19" s="5">
        <f t="shared" si="2"/>
        <v>126094.26611030626</v>
      </c>
      <c r="G19" s="3">
        <f t="shared" si="3"/>
        <v>679362.70877771988</v>
      </c>
      <c r="K19" s="15"/>
    </row>
    <row r="20" spans="3:11" x14ac:dyDescent="0.25">
      <c r="C20" s="13">
        <v>8</v>
      </c>
      <c r="D20" s="5">
        <f t="shared" si="0"/>
        <v>146230.69048250691</v>
      </c>
      <c r="E20" s="3">
        <f t="shared" si="1"/>
        <v>16984.067719442999</v>
      </c>
      <c r="F20" s="5">
        <f t="shared" si="2"/>
        <v>129246.6227630639</v>
      </c>
      <c r="G20" s="3">
        <f t="shared" si="3"/>
        <v>550116.086014656</v>
      </c>
    </row>
    <row r="21" spans="3:11" x14ac:dyDescent="0.25">
      <c r="C21" s="13">
        <v>9</v>
      </c>
      <c r="D21" s="5">
        <f t="shared" si="0"/>
        <v>146230.69048250691</v>
      </c>
      <c r="E21" s="3">
        <f t="shared" si="1"/>
        <v>13752.902150366401</v>
      </c>
      <c r="F21" s="5">
        <f t="shared" si="2"/>
        <v>132477.78833214051</v>
      </c>
      <c r="G21" s="3">
        <f t="shared" si="3"/>
        <v>417638.29768251546</v>
      </c>
    </row>
    <row r="22" spans="3:11" x14ac:dyDescent="0.25">
      <c r="C22" s="13">
        <v>10</v>
      </c>
      <c r="D22" s="5">
        <f t="shared" si="0"/>
        <v>146230.69048250691</v>
      </c>
      <c r="E22" s="3">
        <f t="shared" si="1"/>
        <v>10440.957442062887</v>
      </c>
      <c r="F22" s="5">
        <f t="shared" si="2"/>
        <v>135789.73304044403</v>
      </c>
      <c r="G22" s="3">
        <f t="shared" si="3"/>
        <v>281848.56464207143</v>
      </c>
    </row>
    <row r="23" spans="3:11" x14ac:dyDescent="0.25">
      <c r="C23" s="13">
        <v>11</v>
      </c>
      <c r="D23" s="5">
        <f t="shared" si="0"/>
        <v>146230.69048250691</v>
      </c>
      <c r="E23" s="3">
        <f t="shared" si="1"/>
        <v>7046.2141160517858</v>
      </c>
      <c r="F23" s="5">
        <f t="shared" si="2"/>
        <v>139184.47636645511</v>
      </c>
      <c r="G23" s="3">
        <f t="shared" si="3"/>
        <v>142664.08827561632</v>
      </c>
    </row>
    <row r="24" spans="3:11" x14ac:dyDescent="0.25">
      <c r="C24" s="13">
        <v>12</v>
      </c>
      <c r="D24" s="5">
        <f t="shared" si="0"/>
        <v>146230.69048250691</v>
      </c>
      <c r="E24" s="3">
        <f t="shared" si="1"/>
        <v>3566.6022068904081</v>
      </c>
      <c r="F24" s="5">
        <f t="shared" si="2"/>
        <v>142664.08827561649</v>
      </c>
      <c r="G24" s="3">
        <f t="shared" si="3"/>
        <v>0</v>
      </c>
    </row>
    <row r="34" spans="9:17" x14ac:dyDescent="0.25">
      <c r="I34" s="33"/>
      <c r="J34" s="33"/>
      <c r="K34" s="33"/>
      <c r="L34" s="9" t="s">
        <v>19</v>
      </c>
      <c r="M34" s="9" t="s">
        <v>18</v>
      </c>
    </row>
    <row r="35" spans="9:17" x14ac:dyDescent="0.25">
      <c r="I35" s="32" t="s">
        <v>27</v>
      </c>
      <c r="J35" s="32"/>
      <c r="K35" s="32"/>
      <c r="L35" s="3">
        <v>8090</v>
      </c>
      <c r="M35" s="3">
        <v>7050</v>
      </c>
    </row>
    <row r="36" spans="9:17" x14ac:dyDescent="0.25">
      <c r="I36" s="32" t="s">
        <v>26</v>
      </c>
      <c r="J36" s="32"/>
      <c r="K36" s="32"/>
      <c r="L36" s="8">
        <v>6</v>
      </c>
      <c r="M36" s="8">
        <v>4</v>
      </c>
    </row>
    <row r="37" spans="9:17" x14ac:dyDescent="0.25">
      <c r="I37" s="32" t="s">
        <v>25</v>
      </c>
      <c r="J37" s="32"/>
      <c r="K37" s="32"/>
      <c r="L37" s="3">
        <v>1900</v>
      </c>
      <c r="M37" s="3">
        <v>2850</v>
      </c>
    </row>
    <row r="38" spans="9:17" x14ac:dyDescent="0.25">
      <c r="I38" s="32" t="s">
        <v>24</v>
      </c>
      <c r="J38" s="32"/>
      <c r="K38" s="32"/>
      <c r="L38" s="3">
        <v>3</v>
      </c>
      <c r="M38" s="4">
        <v>3.5</v>
      </c>
    </row>
    <row r="39" spans="9:17" ht="15.75" thickBot="1" x14ac:dyDescent="0.3">
      <c r="I39" s="32" t="s">
        <v>23</v>
      </c>
      <c r="J39" s="32"/>
      <c r="K39" s="32"/>
      <c r="L39" s="7">
        <v>12500</v>
      </c>
      <c r="M39" s="7">
        <v>10500</v>
      </c>
    </row>
    <row r="40" spans="9:17" x14ac:dyDescent="0.25">
      <c r="I40" s="32" t="s">
        <v>22</v>
      </c>
      <c r="J40" s="32"/>
      <c r="K40" s="32"/>
      <c r="L40" s="29">
        <v>5000</v>
      </c>
      <c r="M40" s="29"/>
    </row>
    <row r="41" spans="9:17" x14ac:dyDescent="0.25">
      <c r="I41" s="32" t="s">
        <v>21</v>
      </c>
      <c r="J41" s="32"/>
      <c r="K41" s="32"/>
      <c r="L41" s="34">
        <v>0.5</v>
      </c>
      <c r="M41" s="34"/>
    </row>
    <row r="42" spans="9:17" x14ac:dyDescent="0.25">
      <c r="I42" s="32" t="s">
        <v>20</v>
      </c>
      <c r="J42" s="32"/>
      <c r="K42" s="32"/>
      <c r="L42" s="35">
        <v>0.12</v>
      </c>
      <c r="M42" s="35"/>
    </row>
    <row r="46" spans="9:17" x14ac:dyDescent="0.25">
      <c r="I46" s="37"/>
      <c r="J46" s="38"/>
      <c r="K46" s="6" t="s">
        <v>19</v>
      </c>
      <c r="L46" s="6" t="s">
        <v>18</v>
      </c>
    </row>
    <row r="47" spans="9:17" x14ac:dyDescent="0.25">
      <c r="I47" s="39" t="s">
        <v>17</v>
      </c>
      <c r="J47" s="39"/>
      <c r="K47" s="3">
        <f>L35</f>
        <v>8090</v>
      </c>
      <c r="L47" s="3">
        <f>M35</f>
        <v>7050</v>
      </c>
    </row>
    <row r="48" spans="9:17" x14ac:dyDescent="0.25">
      <c r="I48" s="39" t="s">
        <v>16</v>
      </c>
      <c r="J48" s="39"/>
      <c r="K48" s="3">
        <f>(L36*L37)+(L36*L40*L38)</f>
        <v>101400</v>
      </c>
      <c r="L48" s="3">
        <f>(M36*M37)+(M38*L40*M36)</f>
        <v>81400</v>
      </c>
      <c r="P48" s="31"/>
      <c r="Q48" s="31"/>
    </row>
    <row r="49" spans="5:17" x14ac:dyDescent="0.25">
      <c r="I49" s="39" t="s">
        <v>15</v>
      </c>
      <c r="J49" s="39"/>
      <c r="K49" s="3">
        <f>(L39*L36)</f>
        <v>75000</v>
      </c>
      <c r="L49" s="3">
        <f>(M36*M39)</f>
        <v>42000</v>
      </c>
      <c r="P49" s="31"/>
      <c r="Q49" s="31"/>
    </row>
    <row r="50" spans="5:17" x14ac:dyDescent="0.25">
      <c r="E50" s="12"/>
      <c r="F50" s="12"/>
      <c r="G50" s="12"/>
      <c r="H50" s="11"/>
      <c r="I50" s="39" t="s">
        <v>14</v>
      </c>
      <c r="J50" s="39"/>
      <c r="K50" s="3">
        <f>K48+K49</f>
        <v>176400</v>
      </c>
      <c r="L50" s="3">
        <f>L48+L49</f>
        <v>123400</v>
      </c>
      <c r="P50" s="31"/>
      <c r="Q50" s="31"/>
    </row>
    <row r="51" spans="5:17" x14ac:dyDescent="0.25">
      <c r="E51" s="12"/>
      <c r="F51" s="12"/>
      <c r="G51" s="12"/>
      <c r="H51" s="11"/>
      <c r="I51" s="39" t="s">
        <v>13</v>
      </c>
      <c r="J51" s="39"/>
      <c r="K51" s="3">
        <f>PV(L42,L36,-K50,,)</f>
        <v>725252.25186933868</v>
      </c>
      <c r="L51" s="3">
        <f>PV(L42,M36,-L50,,)</f>
        <v>374808.90937369864</v>
      </c>
      <c r="P51" s="31"/>
      <c r="Q51" s="31"/>
    </row>
    <row r="52" spans="5:17" x14ac:dyDescent="0.25">
      <c r="E52" s="12"/>
      <c r="F52" s="12"/>
      <c r="G52" s="12"/>
      <c r="H52" s="11"/>
      <c r="I52" s="39" t="s">
        <v>12</v>
      </c>
      <c r="J52" s="39"/>
      <c r="K52" s="3">
        <f>K51+K47</f>
        <v>733342.25186933868</v>
      </c>
      <c r="L52" s="3">
        <f>L51+L47</f>
        <v>381858.90937369864</v>
      </c>
    </row>
    <row r="53" spans="5:17" x14ac:dyDescent="0.25">
      <c r="E53" s="12"/>
      <c r="F53" s="12"/>
      <c r="G53" s="12"/>
      <c r="H53" s="11"/>
      <c r="I53" s="36" t="s">
        <v>11</v>
      </c>
      <c r="J53" s="36"/>
      <c r="K53" s="3">
        <f>PMT(L42,L36,-K52,,)</f>
        <v>178367.69606205536</v>
      </c>
      <c r="L53" s="3">
        <f>PMT(L42,M36,-L52,,)</f>
        <v>125721.10277595518</v>
      </c>
    </row>
    <row r="54" spans="5:17" x14ac:dyDescent="0.25">
      <c r="I54" s="2"/>
      <c r="J54" s="2"/>
    </row>
    <row r="56" spans="5:17" x14ac:dyDescent="0.25">
      <c r="I56" s="40" t="s">
        <v>28</v>
      </c>
      <c r="J56" s="40"/>
      <c r="K56" s="40"/>
      <c r="L56" s="40"/>
      <c r="M56" s="40"/>
      <c r="N56" s="40"/>
    </row>
  </sheetData>
  <mergeCells count="35">
    <mergeCell ref="I56:N56"/>
    <mergeCell ref="I53:J53"/>
    <mergeCell ref="I46:J46"/>
    <mergeCell ref="I47:J47"/>
    <mergeCell ref="I48:J48"/>
    <mergeCell ref="I49:J49"/>
    <mergeCell ref="I50:J50"/>
    <mergeCell ref="I51:J51"/>
    <mergeCell ref="I52:J52"/>
    <mergeCell ref="L41:M41"/>
    <mergeCell ref="I42:K42"/>
    <mergeCell ref="L42:M42"/>
    <mergeCell ref="P48:Q48"/>
    <mergeCell ref="P49:Q49"/>
    <mergeCell ref="C3:G3"/>
    <mergeCell ref="K11:M11"/>
    <mergeCell ref="K10:M10"/>
    <mergeCell ref="K12:M12"/>
    <mergeCell ref="I35:K35"/>
    <mergeCell ref="I34:K34"/>
    <mergeCell ref="J13:L13"/>
    <mergeCell ref="J14:L14"/>
    <mergeCell ref="J15:L15"/>
    <mergeCell ref="M15:Q15"/>
    <mergeCell ref="M13:Q13"/>
    <mergeCell ref="M14:Q14"/>
    <mergeCell ref="L40:M40"/>
    <mergeCell ref="I36:K36"/>
    <mergeCell ref="I37:K37"/>
    <mergeCell ref="I38:K38"/>
    <mergeCell ref="I39:K39"/>
    <mergeCell ref="I40:K40"/>
    <mergeCell ref="P50:Q50"/>
    <mergeCell ref="P51:Q51"/>
    <mergeCell ref="I41:K41"/>
  </mergeCells>
  <conditionalFormatting sqref="K53:L53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Laboratorio</cp:lastModifiedBy>
  <dcterms:created xsi:type="dcterms:W3CDTF">2019-10-08T12:13:24Z</dcterms:created>
  <dcterms:modified xsi:type="dcterms:W3CDTF">2019-10-08T14:02:15Z</dcterms:modified>
</cp:coreProperties>
</file>