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nts" sheetId="1" r:id="rId4"/>
    <sheet state="visible" name="SparkLine" sheetId="2" r:id="rId5"/>
    <sheet state="visible" name="Heatmap" sheetId="3" r:id="rId6"/>
    <sheet state="visible" name="ScoreCard" sheetId="4" r:id="rId7"/>
    <sheet state="visible" name="IMDB Dataset" sheetId="5" r:id="rId8"/>
    <sheet state="visible" name="Histogram" sheetId="6" r:id="rId9"/>
    <sheet state="visible" name="Bar" sheetId="7" r:id="rId10"/>
    <sheet state="visible" name="Scatter" sheetId="8" r:id="rId11"/>
    <sheet state="visible" name="Line" sheetId="9" r:id="rId12"/>
    <sheet state="visible" name="Geomap" sheetId="10" r:id="rId13"/>
    <sheet state="visible" name="Treemap" sheetId="11" r:id="rId14"/>
  </sheets>
  <definedNames>
    <definedName name="IMDB">'IMDB Dataset'!$A$1:$G$101</definedName>
    <definedName hidden="1" localSheetId="6" name="_xlnm._FilterDatabase">Bar!$C$3:$E$11</definedName>
  </definedNames>
  <calcPr/>
</workbook>
</file>

<file path=xl/sharedStrings.xml><?xml version="1.0" encoding="utf-8"?>
<sst xmlns="http://schemas.openxmlformats.org/spreadsheetml/2006/main" count="512" uniqueCount="308">
  <si>
    <t>EP</t>
  </si>
  <si>
    <t>Content</t>
  </si>
  <si>
    <t>Spark Line</t>
  </si>
  <si>
    <t>Heatmap</t>
  </si>
  <si>
    <t>Scorecard</t>
  </si>
  <si>
    <t>IMDB Dataset</t>
  </si>
  <si>
    <t>Histogram</t>
  </si>
  <si>
    <t>Bar/ Stacked Bar</t>
  </si>
  <si>
    <t>Line Chart</t>
  </si>
  <si>
    <t>Scatter Plot</t>
  </si>
  <si>
    <t>Geomap</t>
  </si>
  <si>
    <t>Treemap</t>
  </si>
  <si>
    <t>Y2020</t>
  </si>
  <si>
    <t>Sparkline (trend line chart)</t>
  </si>
  <si>
    <t>Q1</t>
  </si>
  <si>
    <t>Q2</t>
  </si>
  <si>
    <t>Q3</t>
  </si>
  <si>
    <t>Q4</t>
  </si>
  <si>
    <t>Toyota</t>
  </si>
  <si>
    <t>Add color</t>
  </si>
  <si>
    <t>Honda</t>
  </si>
  <si>
    <t>Add linewidth</t>
  </si>
  <si>
    <t>Mazda</t>
  </si>
  <si>
    <t>blue</t>
  </si>
  <si>
    <t>Ford</t>
  </si>
  <si>
    <t>#ebe534</t>
  </si>
  <si>
    <t>Nissan</t>
  </si>
  <si>
    <t>Original</t>
  </si>
  <si>
    <t>Net Promoter Score</t>
  </si>
  <si>
    <t>Sparkline 
(bar chart)</t>
  </si>
  <si>
    <t>0-8</t>
  </si>
  <si>
    <t>Detractor</t>
  </si>
  <si>
    <t>Promoter</t>
  </si>
  <si>
    <t>Alternating color</t>
  </si>
  <si>
    <t>Colour scale</t>
  </si>
  <si>
    <t>Conditional format</t>
  </si>
  <si>
    <t>Singer colour</t>
  </si>
  <si>
    <t>Target</t>
  </si>
  <si>
    <t>Month</t>
  </si>
  <si>
    <t>Units Sold</t>
  </si>
  <si>
    <t>Total Revenue</t>
  </si>
  <si>
    <t>Last Year result</t>
  </si>
  <si>
    <t>Score card = Show KPI</t>
  </si>
  <si>
    <t>January</t>
  </si>
  <si>
    <t>Averrage Revenue</t>
  </si>
  <si>
    <t>February</t>
  </si>
  <si>
    <t>March</t>
  </si>
  <si>
    <t>April</t>
  </si>
  <si>
    <t>May</t>
  </si>
  <si>
    <t>Baseline</t>
  </si>
  <si>
    <t>December</t>
  </si>
  <si>
    <t>NO</t>
  </si>
  <si>
    <t>MOVIE_NAME</t>
  </si>
  <si>
    <t>YEAR</t>
  </si>
  <si>
    <t>RATING</t>
  </si>
  <si>
    <t>LENGTH</t>
  </si>
  <si>
    <t>GENRE</t>
  </si>
  <si>
    <t>SCORE</t>
  </si>
  <si>
    <t>The Shawshank Redemption</t>
  </si>
  <si>
    <t>R</t>
  </si>
  <si>
    <t>Drama</t>
  </si>
  <si>
    <t>The Godfather</t>
  </si>
  <si>
    <t>Crime, Drama</t>
  </si>
  <si>
    <t>The Dark Knight</t>
  </si>
  <si>
    <t>PG-13</t>
  </si>
  <si>
    <t>Action, Crime, Drama</t>
  </si>
  <si>
    <t>The Godfather: Part II</t>
  </si>
  <si>
    <t>The Lord of the Rings: The Return of the King</t>
  </si>
  <si>
    <t>Action, Adventure, Drama</t>
  </si>
  <si>
    <t>Pulp Fiction</t>
  </si>
  <si>
    <t>Schindler's List</t>
  </si>
  <si>
    <t>Biography, Drama, History</t>
  </si>
  <si>
    <t>12 Angry Men</t>
  </si>
  <si>
    <t>Approved</t>
  </si>
  <si>
    <t>Inception</t>
  </si>
  <si>
    <t>Action, Adventure, Sci-Fi</t>
  </si>
  <si>
    <t>Fight Club</t>
  </si>
  <si>
    <t>The Lord of the Rings: The Fellowship of the Ring</t>
  </si>
  <si>
    <t>Forrest Gump</t>
  </si>
  <si>
    <t>Drama, Romance</t>
  </si>
  <si>
    <t>The Good, the Bad and the Ugly</t>
  </si>
  <si>
    <t>Western</t>
  </si>
  <si>
    <t>Hamilton</t>
  </si>
  <si>
    <t>The Lord of the Rings: The Two Towers</t>
  </si>
  <si>
    <t>The Matrix</t>
  </si>
  <si>
    <t>Action, Sci-Fi</t>
  </si>
  <si>
    <t>Goodfellas</t>
  </si>
  <si>
    <t>Biography, Crime, Drama</t>
  </si>
  <si>
    <t>Star Wars: Episode V - The Empire Strikes Back</t>
  </si>
  <si>
    <t>PG</t>
  </si>
  <si>
    <t>Action, Adventure, Fantasy</t>
  </si>
  <si>
    <t>One Flew Over the Cuckoo's Nest</t>
  </si>
  <si>
    <t>Parasite</t>
  </si>
  <si>
    <t>Comedy, Drama, Thriller</t>
  </si>
  <si>
    <t>Interstellar</t>
  </si>
  <si>
    <t>Adventure, Drama, Sci-Fi</t>
  </si>
  <si>
    <t>City of God</t>
  </si>
  <si>
    <t>Spirited Away</t>
  </si>
  <si>
    <t>Animation, Adventure, Family</t>
  </si>
  <si>
    <t>Saving Private Ryan</t>
  </si>
  <si>
    <t>Drama, War</t>
  </si>
  <si>
    <t>The Green Mile</t>
  </si>
  <si>
    <t>Crime, Drama, Fantasy</t>
  </si>
  <si>
    <t>Life Is Beautiful</t>
  </si>
  <si>
    <t>Comedy, Drama, Romance</t>
  </si>
  <si>
    <t>Se7en</t>
  </si>
  <si>
    <t>Crime, Drama, Mystery</t>
  </si>
  <si>
    <t>The Silence of the Lambs</t>
  </si>
  <si>
    <t>Crime, Drama, Thriller</t>
  </si>
  <si>
    <t>Star Wars: Episode IV - A New Hope</t>
  </si>
  <si>
    <t>Harakiri</t>
  </si>
  <si>
    <t>Not Rated</t>
  </si>
  <si>
    <t>Action, Drama, Mystery</t>
  </si>
  <si>
    <t>Seven Samurai</t>
  </si>
  <si>
    <t>It's a Wonderful Life</t>
  </si>
  <si>
    <t>Drama, Family, Fantasy</t>
  </si>
  <si>
    <t>Joker</t>
  </si>
  <si>
    <t>Whiplash</t>
  </si>
  <si>
    <t>Drama, Music</t>
  </si>
  <si>
    <t>The Intouchables</t>
  </si>
  <si>
    <t>Biography, Comedy, Drama</t>
  </si>
  <si>
    <t>The Prestige</t>
  </si>
  <si>
    <t>Drama, Mystery, Sci-Fi</t>
  </si>
  <si>
    <t>The Departed</t>
  </si>
  <si>
    <t>The Pianist</t>
  </si>
  <si>
    <t>Biography, Drama, Music</t>
  </si>
  <si>
    <t>Gladiator</t>
  </si>
  <si>
    <t>American History X</t>
  </si>
  <si>
    <t>The Usual Suspects</t>
  </si>
  <si>
    <t>Crime, Mystery, Thriller</t>
  </si>
  <si>
    <t>Léon: The Professional</t>
  </si>
  <si>
    <t>The Lion King</t>
  </si>
  <si>
    <t>G</t>
  </si>
  <si>
    <t>Animation, Adventure, Drama</t>
  </si>
  <si>
    <t>Terminator 2: Judgment Day</t>
  </si>
  <si>
    <t>Cinema Paradiso</t>
  </si>
  <si>
    <t>Grave of the Fireflies</t>
  </si>
  <si>
    <t>Animation, Drama, War</t>
  </si>
  <si>
    <t>Back to the Future</t>
  </si>
  <si>
    <t>Adventure, Comedy, Sci-Fi</t>
  </si>
  <si>
    <t>Anand</t>
  </si>
  <si>
    <t>Drama, Musical</t>
  </si>
  <si>
    <t>Once Upon a Time in the West</t>
  </si>
  <si>
    <t>Psycho</t>
  </si>
  <si>
    <t>Horror, Mystery, Thriller</t>
  </si>
  <si>
    <t>Casablanca</t>
  </si>
  <si>
    <t>Drama, Romance, War</t>
  </si>
  <si>
    <t>Modern Times</t>
  </si>
  <si>
    <t>Comedy, Drama, Family</t>
  </si>
  <si>
    <t>City Lights</t>
  </si>
  <si>
    <t>Capharnaüm</t>
  </si>
  <si>
    <t>Ayla: The Daughter of War</t>
  </si>
  <si>
    <t>Your Name.</t>
  </si>
  <si>
    <t>Animation, Drama, Fantasy</t>
  </si>
  <si>
    <t>Dangal</t>
  </si>
  <si>
    <t>Action, Biography, Drama</t>
  </si>
  <si>
    <t>Spider-Man: Into the Spider-Verse</t>
  </si>
  <si>
    <t>Animation, Action, Adventure</t>
  </si>
  <si>
    <t>Avengers: Endgame</t>
  </si>
  <si>
    <t>Avengers: Infinity War</t>
  </si>
  <si>
    <t>Coco</t>
  </si>
  <si>
    <t>Django Unchained</t>
  </si>
  <si>
    <t>Drama, Western</t>
  </si>
  <si>
    <t>The Dark Knight Rises</t>
  </si>
  <si>
    <t>Action, Adventure</t>
  </si>
  <si>
    <t>3 Idiots</t>
  </si>
  <si>
    <t>Comedy, Drama</t>
  </si>
  <si>
    <t>Taare Zameen Par</t>
  </si>
  <si>
    <t>Drama, Family</t>
  </si>
  <si>
    <t>WALL·E</t>
  </si>
  <si>
    <t>The Lives of Others</t>
  </si>
  <si>
    <t>Drama, Mystery, Thriller</t>
  </si>
  <si>
    <t>Oldboy</t>
  </si>
  <si>
    <t>Memento</t>
  </si>
  <si>
    <t>Mystery, Thriller</t>
  </si>
  <si>
    <t>Princess Mononoke</t>
  </si>
  <si>
    <t>Animation, Adventure, Fantasy</t>
  </si>
  <si>
    <t>Once Upon a Time in America</t>
  </si>
  <si>
    <t>Raiders of the Lost Ark</t>
  </si>
  <si>
    <t>The Shining</t>
  </si>
  <si>
    <t>Drama, Horror</t>
  </si>
  <si>
    <t>Apocalypse Now</t>
  </si>
  <si>
    <t>Drama, Mystery, War</t>
  </si>
  <si>
    <t>Alien</t>
  </si>
  <si>
    <t>Horror, Sci-Fi</t>
  </si>
  <si>
    <t>High and Low</t>
  </si>
  <si>
    <t>Dr. Strangelove or: How I Learned to Stop Worrying and Love the Bomb</t>
  </si>
  <si>
    <t>Comedy</t>
  </si>
  <si>
    <t>Witness for the Prosecution</t>
  </si>
  <si>
    <t>Paths of Glory</t>
  </si>
  <si>
    <t>Rear Window</t>
  </si>
  <si>
    <t>Sunset Blvd.</t>
  </si>
  <si>
    <t>Passed</t>
  </si>
  <si>
    <t>Drama, Film-Noir</t>
  </si>
  <si>
    <t>The Great Dictator</t>
  </si>
  <si>
    <t>Comedy, Drama, War</t>
  </si>
  <si>
    <t>Uri: The Surgical Strike</t>
  </si>
  <si>
    <t>Action, Drama, War</t>
  </si>
  <si>
    <t>Tumbbad</t>
  </si>
  <si>
    <t>Drama, Fantasy, Horror</t>
  </si>
  <si>
    <t>Andhadhun</t>
  </si>
  <si>
    <t>Crime, Thriller</t>
  </si>
  <si>
    <t>Drishyam</t>
  </si>
  <si>
    <t>The Hunt</t>
  </si>
  <si>
    <t>A Separation</t>
  </si>
  <si>
    <t>Drama, Thriller</t>
  </si>
  <si>
    <t>Incendies</t>
  </si>
  <si>
    <t>Yedinci Kogustaki Mucize</t>
  </si>
  <si>
    <t>Babam ve Oglum</t>
  </si>
  <si>
    <t>Toy Story 3</t>
  </si>
  <si>
    <t>Animation, Adventure, Comedy</t>
  </si>
  <si>
    <t>Inglourious Basterds</t>
  </si>
  <si>
    <t>Adventure, Drama, War</t>
  </si>
  <si>
    <t>Eternal Sunshine of the Spotless Mind</t>
  </si>
  <si>
    <t>Drama, Romance, Sci-Fi</t>
  </si>
  <si>
    <t>Amélie</t>
  </si>
  <si>
    <t>Comedy, Romance</t>
  </si>
  <si>
    <t>Snatch</t>
  </si>
  <si>
    <t>Comedy, Crime</t>
  </si>
  <si>
    <t>Requiem for a Dream</t>
  </si>
  <si>
    <t>American Beauty</t>
  </si>
  <si>
    <t>Good Will Hunting</t>
  </si>
  <si>
    <t>Get LENGTH from IMDB</t>
  </si>
  <si>
    <t>Rating</t>
  </si>
  <si>
    <t>Count</t>
  </si>
  <si>
    <t>AVG_Length</t>
  </si>
  <si>
    <t>Total</t>
  </si>
  <si>
    <t>Get LENGTH and SCORE from IMDB</t>
  </si>
  <si>
    <t>Product</t>
  </si>
  <si>
    <t>June</t>
  </si>
  <si>
    <t>Apple</t>
  </si>
  <si>
    <t>Banana</t>
  </si>
  <si>
    <t>Orange</t>
  </si>
  <si>
    <t>Grape</t>
  </si>
  <si>
    <t>Country</t>
  </si>
  <si>
    <t>Internet usage</t>
  </si>
  <si>
    <t>Germany</t>
  </si>
  <si>
    <t>France</t>
  </si>
  <si>
    <t>Spain</t>
  </si>
  <si>
    <t>Netherlands</t>
  </si>
  <si>
    <t>United Kingdom</t>
  </si>
  <si>
    <t>State</t>
  </si>
  <si>
    <t>Pop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</si>
  <si>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</si>
  <si>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</si>
  <si>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</si>
  <si>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</si>
  <si>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</si>
  <si>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</si>
  <si>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</si>
  <si>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</si>
  <si>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</si>
  <si>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</si>
  <si>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</si>
  <si>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</si>
  <si>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</si>
  <si>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</si>
  <si>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</si>
  <si>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</si>
  <si>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</si>
  <si>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</si>
  <si>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</si>
  <si>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</si>
  <si>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</si>
  <si>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</si>
  <si>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</si>
  <si>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</si>
  <si>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</si>
  <si>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</si>
  <si>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</si>
  <si>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</si>
  <si>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</si>
  <si>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</si>
  <si>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</si>
  <si>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</si>
  <si>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</si>
  <si>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Puerto Rico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</si>
  <si>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</si>
  <si>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</si>
  <si>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</si>
  <si>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</si>
  <si>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</si>
  <si>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</si>
  <si>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</si>
  <si>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</si>
  <si>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</si>
  <si>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</si>
  <si>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</si>
  <si>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</si>
  <si>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</si>
  <si>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</si>
  <si>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</si>
  <si>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</si>
  <si>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</si>
  <si>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</si>
  <si>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Full Stack University</t>
  </si>
  <si>
    <t>Module</t>
  </si>
  <si>
    <t>Programming</t>
  </si>
  <si>
    <t>Python</t>
  </si>
  <si>
    <t>JavaScript</t>
  </si>
  <si>
    <t>SQL</t>
  </si>
  <si>
    <t>Spreadsheets</t>
  </si>
  <si>
    <t>Microsoft Excel</t>
  </si>
  <si>
    <t>Google Sheets</t>
  </si>
  <si>
    <t>Business</t>
  </si>
  <si>
    <t>Economics</t>
  </si>
  <si>
    <t>Marketing</t>
  </si>
  <si>
    <t>Growth Hacking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</si>
</sst>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-d"/>
    <numFmt numFmtId="165" formatCode="_(&quot;$&quot;* #,##0.00_);_(&quot;$&quot;* \(#,##0.00\);_(&quot;$&quot;* &quot;-&quot;??_);_(@_)"/>
    <numFmt numFmtId="166" formatCode="&quot;$&quot;#,##0.00"/>
    <numFmt numFmtId="167" formatCode="0.0"/>
  </numFmts>
  <fonts count="16">
    <font>
      <sz val="10.0"/>
      <color rgb="FF000000"/>
      <name val="Arial"/>
      <scheme val="minor"/>
    </font>
    <font>
      <b/>
      <color theme="1"/>
      <name val="Work Sans"/>
    </font>
    <font>
      <color theme="1"/>
      <name val="Work Sans"/>
    </font>
    <font>
      <u/>
      <color rgb="FF1155CC"/>
      <name val="Work Sans"/>
    </font>
    <font>
      <u/>
      <color rgb="FF0000FF"/>
      <name val="Work Sans"/>
    </font>
    <font/>
    <font>
      <b/>
      <color rgb="FFA64D79"/>
      <name val="Work Sans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rgb="FF202124"/>
      <name val="Work Sans"/>
    </font>
    <font>
      <b/>
      <i/>
      <color theme="1"/>
      <name val="Work Sans"/>
    </font>
    <font>
      <sz val="11.0"/>
      <color rgb="FF3C4043"/>
      <name val="Work Sans"/>
    </font>
    <font>
      <b/>
      <color theme="1"/>
      <name val="&quot;Work Sans&quot;"/>
    </font>
    <font>
      <color theme="1"/>
      <name val="&quot;Work Sans&quot;"/>
    </font>
    <font>
      <sz val="11.0"/>
      <color rgb="FF000000"/>
      <name val="Work Sans"/>
    </font>
    <font>
      <b/>
      <sz val="11.0"/>
      <color rgb="FF000000"/>
      <name val="Work Sans"/>
    </font>
  </fonts>
  <fills count="6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4" fillId="2" fontId="1" numFmtId="0" xfId="0" applyAlignment="1" applyBorder="1" applyFill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5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164" xfId="0" applyAlignment="1" applyBorder="1" applyFont="1" applyNumberFormat="1">
      <alignment horizontal="center" readingOrder="0" vertical="center"/>
    </xf>
    <xf borderId="5" fillId="3" fontId="1" numFmtId="0" xfId="0" applyAlignment="1" applyBorder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7" numFmtId="0" xfId="0" applyFont="1"/>
    <xf borderId="1" fillId="3" fontId="1" numFmtId="0" xfId="0" applyAlignment="1" applyBorder="1" applyFont="1">
      <alignment horizontal="center" readingOrder="0" vertical="center"/>
    </xf>
    <xf borderId="5" fillId="3" fontId="2" numFmtId="0" xfId="0" applyAlignment="1" applyBorder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5" fillId="3" fontId="2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9" numFmtId="0" xfId="0" applyAlignment="1" applyBorder="1" applyFont="1">
      <alignment horizontal="center" readingOrder="0" vertical="center"/>
    </xf>
    <xf borderId="5" fillId="4" fontId="9" numFmtId="0" xfId="0" applyAlignment="1" applyBorder="1" applyFill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5" fillId="0" fontId="11" numFmtId="3" xfId="0" applyAlignment="1" applyBorder="1" applyFont="1" applyNumberFormat="1">
      <alignment horizontal="center" readingOrder="0" vertical="center"/>
    </xf>
    <xf borderId="5" fillId="0" fontId="11" numFmtId="165" xfId="0" applyAlignment="1" applyBorder="1" applyFont="1" applyNumberFormat="1">
      <alignment horizontal="center" readingOrder="0" vertical="center"/>
    </xf>
    <xf borderId="5" fillId="0" fontId="2" numFmtId="165" xfId="0" applyAlignment="1" applyBorder="1" applyFont="1" applyNumberFormat="1">
      <alignment horizontal="center" vertical="center"/>
    </xf>
    <xf borderId="0" fillId="0" fontId="7" numFmtId="0" xfId="0" applyAlignment="1" applyFont="1">
      <alignment readingOrder="0"/>
    </xf>
    <xf borderId="0" fillId="0" fontId="2" numFmtId="165" xfId="0" applyAlignment="1" applyFont="1" applyNumberForma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5" fillId="5" fontId="12" numFmtId="0" xfId="0" applyAlignment="1" applyBorder="1" applyFill="1" applyFont="1">
      <alignment horizontal="center" vertical="bottom"/>
    </xf>
    <xf borderId="0" fillId="0" fontId="7" numFmtId="0" xfId="0" applyAlignment="1" applyFont="1">
      <alignment horizontal="center"/>
    </xf>
    <xf borderId="5" fillId="0" fontId="13" numFmtId="0" xfId="0" applyAlignment="1" applyBorder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1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center"/>
    </xf>
    <xf borderId="0" fillId="0" fontId="7" numFmtId="0" xfId="0" applyFont="1"/>
    <xf borderId="0" fillId="0" fontId="2" numFmtId="1" xfId="0" applyAlignment="1" applyFont="1" applyNumberFormat="1">
      <alignment horizontal="center" vertical="center"/>
    </xf>
    <xf borderId="0" fillId="0" fontId="7" numFmtId="167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7" numFmtId="2" xfId="0" applyFont="1" applyNumberFormat="1"/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5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14" numFmtId="3" xfId="0" applyAlignment="1" applyFont="1" applyNumberFormat="1">
      <alignment horizontal="center" readingOrder="0" shrinkToFit="0" vertical="bottom" wrapText="0"/>
    </xf>
    <xf borderId="0" fillId="0" fontId="14" numFmtId="10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Heatmap-style">
      <tableStyleElement dxfId="2" type="headerRow"/>
      <tableStyleElement dxfId="3" type="firstRowStripe"/>
      <tableStyleElement dxfId="4" type="secondRowStripe"/>
    </tableStyle>
    <tableStyle count="3" pivot="0" name="Heatmap-style 2">
      <tableStyleElement dxfId="5" type="headerRow"/>
      <tableStyleElement dxfId="3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6"/>
          </c:dPt>
          <c:cat>
            <c:strRef>
              <c:f>Bar!$C$4:$C$11</c:f>
            </c:strRef>
          </c:cat>
          <c:val>
            <c:numRef>
              <c:f>Bar!$D$4:$D$11</c:f>
              <c:numCache/>
            </c:numRef>
          </c:val>
        </c:ser>
        <c:axId val="1764689220"/>
        <c:axId val="1886573712"/>
      </c:barChart>
      <c:catAx>
        <c:axId val="1764689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573712"/>
      </c:catAx>
      <c:valAx>
        <c:axId val="188657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689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Rating VS Average Length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Bar!$C$4:$C$11</c:f>
            </c:strRef>
          </c:cat>
          <c:val>
            <c:numRef>
              <c:f>Bar!$E$4:$E$11</c:f>
              <c:numCache/>
            </c:numRef>
          </c:val>
        </c:ser>
        <c:axId val="1507320637"/>
        <c:axId val="1082957245"/>
      </c:barChart>
      <c:catAx>
        <c:axId val="1507320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957245"/>
      </c:catAx>
      <c:valAx>
        <c:axId val="1082957245"/>
        <c:scaling>
          <c:orientation val="minMax"/>
          <c:max val="1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3206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LENGTH VS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06666">
                    <a:alpha val="70196"/>
                  </a:srgbClr>
                </a:solidFill>
              </a:ln>
            </c:spPr>
            <c:trendlineType val="exp"/>
            <c:dispRSqr val="0"/>
            <c:dispEq val="1"/>
          </c:trendline>
          <c:xVal>
            <c:numRef>
              <c:f>Scatter!$A$2:$A$102</c:f>
            </c:numRef>
          </c:xVal>
          <c:yVal>
            <c:numRef>
              <c:f>Scatter!$B$2:$B$102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5735"/>
        <c:axId val="1924529312"/>
      </c:scatterChart>
      <c:valAx>
        <c:axId val="10661557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529312"/>
      </c:valAx>
      <c:valAx>
        <c:axId val="1924529312"/>
        <c:scaling>
          <c:orientation val="minMax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155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Apple, Banana, Orange and Grape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Line!$A$3:$B$3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Line!$C$2:$G$2</c:f>
            </c:strRef>
          </c:cat>
          <c:val>
            <c:numRef>
              <c:f>Line!$C$3:$G$3</c:f>
              <c:numCache/>
            </c:numRef>
          </c:val>
          <c:smooth val="0"/>
        </c:ser>
        <c:ser>
          <c:idx val="1"/>
          <c:order val="1"/>
          <c:tx>
            <c:strRef>
              <c:f>Line!$A$4:$B$4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Line!$C$2:$G$2</c:f>
            </c:strRef>
          </c:cat>
          <c:val>
            <c:numRef>
              <c:f>Line!$C$4:$G$4</c:f>
              <c:numCache/>
            </c:numRef>
          </c:val>
          <c:smooth val="0"/>
        </c:ser>
        <c:ser>
          <c:idx val="2"/>
          <c:order val="2"/>
          <c:tx>
            <c:strRef>
              <c:f>Line!$A$5:$B$5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Line!$C$2:$G$2</c:f>
            </c:strRef>
          </c:cat>
          <c:val>
            <c:numRef>
              <c:f>Line!$C$5:$G$5</c:f>
              <c:numCache/>
            </c:numRef>
          </c:val>
          <c:smooth val="0"/>
        </c:ser>
        <c:ser>
          <c:idx val="3"/>
          <c:order val="3"/>
          <c:tx>
            <c:strRef>
              <c:f>Line!$A$6:$B$6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Line!$C$2:$G$2</c:f>
            </c:strRef>
          </c:cat>
          <c:val>
            <c:numRef>
              <c:f>Line!$C$6:$G$6</c:f>
              <c:numCache/>
            </c:numRef>
          </c:val>
          <c:smooth val="0"/>
        </c:ser>
        <c:axId val="427626135"/>
        <c:axId val="1051692834"/>
      </c:lineChart>
      <c:catAx>
        <c:axId val="427626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692834"/>
      </c:catAx>
      <c:valAx>
        <c:axId val="1051692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626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</xdr:row>
      <xdr:rowOff>0</xdr:rowOff>
    </xdr:from>
    <xdr:ext cx="5029200" cy="2676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942975</xdr:colOff>
      <xdr:row>12</xdr:row>
      <xdr:rowOff>171450</xdr:rowOff>
    </xdr:from>
    <xdr:ext cx="4486275" cy="3352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</xdr:row>
      <xdr:rowOff>47625</xdr:rowOff>
    </xdr:from>
    <xdr:ext cx="62960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466725</xdr:colOff>
      <xdr:row>0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2:E7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Heatmap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0:M15" displayName="Table_2" 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eatmap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1" t="s">
        <v>1</v>
      </c>
    </row>
    <row r="2">
      <c r="A2" s="2">
        <v>1.0</v>
      </c>
      <c r="B2" s="3" t="s">
        <v>2</v>
      </c>
    </row>
    <row r="3">
      <c r="A3" s="2">
        <v>2.0</v>
      </c>
      <c r="B3" s="3" t="s">
        <v>3</v>
      </c>
    </row>
    <row r="4">
      <c r="A4" s="2">
        <v>3.0</v>
      </c>
      <c r="B4" s="3" t="s">
        <v>4</v>
      </c>
    </row>
    <row r="5">
      <c r="A5" s="2">
        <v>4.0</v>
      </c>
      <c r="B5" s="4" t="s">
        <v>5</v>
      </c>
    </row>
    <row r="6">
      <c r="A6" s="2">
        <v>5.0</v>
      </c>
      <c r="B6" s="4" t="s">
        <v>6</v>
      </c>
    </row>
    <row r="7">
      <c r="A7" s="2">
        <v>6.0</v>
      </c>
      <c r="B7" s="4" t="s">
        <v>7</v>
      </c>
    </row>
    <row r="8">
      <c r="A8" s="2">
        <v>7.0</v>
      </c>
      <c r="B8" s="4" t="s">
        <v>8</v>
      </c>
    </row>
    <row r="9">
      <c r="A9" s="2">
        <v>8.0</v>
      </c>
      <c r="B9" s="3" t="s">
        <v>9</v>
      </c>
    </row>
    <row r="10">
      <c r="A10" s="2">
        <v>9.0</v>
      </c>
      <c r="B10" s="3" t="s">
        <v>10</v>
      </c>
    </row>
    <row r="11">
      <c r="A11" s="2">
        <v>10.0</v>
      </c>
      <c r="B11" s="3" t="s">
        <v>11</v>
      </c>
    </row>
    <row r="12">
      <c r="A12" s="5"/>
      <c r="B12" s="5"/>
    </row>
  </sheetData>
  <hyperlinks>
    <hyperlink display="Spark Line" location="SparkLine!A1" ref="B2"/>
    <hyperlink display="Heatmap" location="Heatmap!A1" ref="B3"/>
    <hyperlink display="Scorecard" location="ScoreCard!A1" ref="B4"/>
    <hyperlink display="IMDB Dataset" location="'IMDB Dataset'!A1" ref="B5"/>
    <hyperlink display="Histogram" location="Histogram!A1" ref="B6"/>
    <hyperlink display="Bar/ Stacked Bar" location="Bar!A1" ref="B7"/>
    <hyperlink display="Line Chart" location="Line!A1" ref="B8"/>
    <hyperlink display="Scatter Plot" location="Scatter!A1" ref="B9"/>
    <hyperlink display="Geomap" location="Geomap!A1" ref="B10"/>
    <hyperlink display="Treemap" location="Treemap!A1" ref="B11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63"/>
    <col customWidth="1" min="2" max="2" width="17.88"/>
  </cols>
  <sheetData>
    <row r="1">
      <c r="A1" s="69" t="s">
        <v>234</v>
      </c>
      <c r="B1" s="70" t="s">
        <v>235</v>
      </c>
      <c r="C1" s="71"/>
      <c r="D1" s="72"/>
      <c r="E1" s="71"/>
      <c r="F1" s="71"/>
      <c r="G1" s="72"/>
      <c r="H1" s="72"/>
      <c r="I1" s="5"/>
    </row>
    <row r="2">
      <c r="A2" s="73" t="s">
        <v>236</v>
      </c>
      <c r="B2" s="74">
        <v>0.25</v>
      </c>
      <c r="C2" s="75"/>
      <c r="D2" s="76"/>
      <c r="E2" s="75"/>
      <c r="F2" s="75"/>
      <c r="G2" s="76"/>
      <c r="H2" s="76"/>
      <c r="I2" s="77"/>
    </row>
    <row r="3">
      <c r="A3" s="73" t="s">
        <v>237</v>
      </c>
      <c r="B3" s="74">
        <v>0.2</v>
      </c>
      <c r="C3" s="75"/>
      <c r="D3" s="76"/>
      <c r="E3" s="75"/>
      <c r="F3" s="75"/>
      <c r="G3" s="76"/>
      <c r="H3" s="76"/>
      <c r="I3" s="77"/>
    </row>
    <row r="4">
      <c r="A4" s="73" t="s">
        <v>238</v>
      </c>
      <c r="B4" s="74">
        <v>0.02</v>
      </c>
      <c r="C4" s="75"/>
      <c r="D4" s="76"/>
      <c r="E4" s="75"/>
      <c r="F4" s="75"/>
      <c r="G4" s="76"/>
      <c r="H4" s="76"/>
      <c r="I4" s="77"/>
    </row>
    <row r="5">
      <c r="A5" s="73" t="s">
        <v>239</v>
      </c>
      <c r="B5" s="74">
        <v>0.05</v>
      </c>
      <c r="C5" s="75"/>
      <c r="D5" s="76"/>
      <c r="E5" s="75"/>
      <c r="F5" s="75"/>
      <c r="G5" s="76"/>
      <c r="H5" s="76"/>
      <c r="I5" s="77"/>
    </row>
    <row r="6">
      <c r="A6" s="73" t="s">
        <v>240</v>
      </c>
      <c r="B6" s="74">
        <v>0.1</v>
      </c>
      <c r="C6" s="75"/>
      <c r="D6" s="76"/>
      <c r="E6" s="75"/>
      <c r="F6" s="75"/>
      <c r="G6" s="76"/>
      <c r="H6" s="76"/>
      <c r="I6" s="77"/>
    </row>
    <row r="7">
      <c r="A7" s="78"/>
      <c r="B7" s="79"/>
      <c r="C7" s="75"/>
      <c r="D7" s="76"/>
      <c r="E7" s="75"/>
      <c r="F7" s="75"/>
      <c r="G7" s="76"/>
      <c r="H7" s="76"/>
      <c r="I7" s="77"/>
    </row>
    <row r="8">
      <c r="A8" s="78"/>
      <c r="B8" s="79"/>
      <c r="C8" s="75"/>
      <c r="D8" s="76"/>
      <c r="E8" s="75"/>
      <c r="F8" s="75"/>
      <c r="G8" s="76"/>
      <c r="H8" s="76"/>
      <c r="I8" s="77"/>
    </row>
    <row r="9">
      <c r="A9" s="80" t="s">
        <v>241</v>
      </c>
      <c r="B9" s="81" t="s">
        <v>242</v>
      </c>
      <c r="C9" s="75"/>
      <c r="D9" s="76"/>
      <c r="E9" s="75"/>
      <c r="F9" s="75"/>
      <c r="G9" s="76"/>
      <c r="H9" s="76"/>
      <c r="I9" s="77"/>
    </row>
    <row r="10">
      <c r="A10" s="79" t="s">
        <v>243</v>
      </c>
      <c r="B10" s="75">
        <v>3.99375E7</v>
      </c>
      <c r="C10" s="75"/>
      <c r="D10" s="76"/>
      <c r="E10" s="75"/>
      <c r="F10" s="75"/>
      <c r="G10" s="76"/>
      <c r="H10" s="76"/>
      <c r="I10" s="77"/>
    </row>
    <row r="11">
      <c r="A11" s="79" t="s">
        <v>244</v>
      </c>
      <c r="B11" s="75">
        <v>2.94723E7</v>
      </c>
      <c r="C11" s="75"/>
      <c r="D11" s="76"/>
      <c r="E11" s="75"/>
      <c r="F11" s="75"/>
      <c r="G11" s="76"/>
      <c r="H11" s="76"/>
      <c r="I11" s="77"/>
    </row>
    <row r="12">
      <c r="A12" s="79" t="s">
        <v>245</v>
      </c>
      <c r="B12" s="75">
        <v>2.1993E7</v>
      </c>
      <c r="C12" s="75"/>
      <c r="D12" s="76"/>
      <c r="E12" s="75"/>
      <c r="F12" s="75"/>
      <c r="G12" s="76"/>
      <c r="H12" s="76"/>
      <c r="I12" s="77"/>
    </row>
    <row r="13">
      <c r="A13" s="79" t="s">
        <v>246</v>
      </c>
      <c r="B13" s="75">
        <v>1.94405E7</v>
      </c>
      <c r="C13" s="75"/>
      <c r="D13" s="76"/>
      <c r="E13" s="75"/>
      <c r="F13" s="75"/>
      <c r="G13" s="76"/>
      <c r="H13" s="76"/>
      <c r="I13" s="77"/>
    </row>
    <row r="14">
      <c r="A14" s="79" t="s">
        <v>247</v>
      </c>
      <c r="B14" s="75">
        <v>1.28209E7</v>
      </c>
      <c r="C14" s="75"/>
      <c r="D14" s="76"/>
      <c r="E14" s="75"/>
      <c r="F14" s="75"/>
      <c r="G14" s="76"/>
      <c r="H14" s="76"/>
      <c r="I14" s="77"/>
    </row>
    <row r="15">
      <c r="A15" s="79" t="s">
        <v>248</v>
      </c>
      <c r="B15" s="75">
        <v>1.26597E7</v>
      </c>
      <c r="C15" s="75"/>
      <c r="D15" s="76"/>
      <c r="E15" s="75"/>
      <c r="F15" s="75"/>
      <c r="G15" s="76"/>
      <c r="H15" s="76"/>
      <c r="I15" s="77"/>
    </row>
    <row r="16">
      <c r="A16" s="79" t="s">
        <v>249</v>
      </c>
      <c r="B16" s="75">
        <v>1.17477E7</v>
      </c>
      <c r="C16" s="75"/>
      <c r="D16" s="76"/>
      <c r="E16" s="75"/>
      <c r="F16" s="75"/>
      <c r="G16" s="76"/>
      <c r="H16" s="76"/>
      <c r="I16" s="77"/>
    </row>
    <row r="17">
      <c r="A17" s="79" t="s">
        <v>250</v>
      </c>
      <c r="B17" s="75">
        <v>1.07361E7</v>
      </c>
      <c r="C17" s="75"/>
      <c r="D17" s="76"/>
      <c r="E17" s="75"/>
      <c r="F17" s="75"/>
      <c r="G17" s="76"/>
      <c r="H17" s="76"/>
      <c r="I17" s="77"/>
    </row>
    <row r="18">
      <c r="A18" s="79" t="s">
        <v>251</v>
      </c>
      <c r="B18" s="75">
        <v>1.06119E7</v>
      </c>
      <c r="C18" s="75"/>
      <c r="D18" s="76"/>
      <c r="E18" s="75"/>
      <c r="F18" s="75"/>
      <c r="G18" s="76"/>
      <c r="H18" s="76"/>
      <c r="I18" s="77"/>
    </row>
    <row r="19">
      <c r="A19" s="79" t="s">
        <v>252</v>
      </c>
      <c r="B19" s="75">
        <v>1.0045E7</v>
      </c>
      <c r="C19" s="75"/>
      <c r="D19" s="76"/>
      <c r="E19" s="75"/>
      <c r="F19" s="75"/>
      <c r="G19" s="76"/>
      <c r="H19" s="76"/>
      <c r="I19" s="77"/>
    </row>
    <row r="20">
      <c r="A20" s="79" t="s">
        <v>253</v>
      </c>
      <c r="B20" s="75">
        <v>8936570.0</v>
      </c>
      <c r="C20" s="75"/>
      <c r="D20" s="76"/>
      <c r="E20" s="75"/>
      <c r="F20" s="75"/>
      <c r="G20" s="76"/>
      <c r="H20" s="76"/>
      <c r="I20" s="77"/>
    </row>
    <row r="21">
      <c r="A21" s="79" t="s">
        <v>254</v>
      </c>
      <c r="B21" s="75">
        <v>8626210.0</v>
      </c>
      <c r="C21" s="75"/>
      <c r="D21" s="76"/>
      <c r="E21" s="75"/>
      <c r="F21" s="75"/>
      <c r="G21" s="76"/>
      <c r="H21" s="76"/>
      <c r="I21" s="77"/>
    </row>
    <row r="22">
      <c r="A22" s="79" t="s">
        <v>255</v>
      </c>
      <c r="B22" s="75">
        <v>7797100.0</v>
      </c>
      <c r="C22" s="75"/>
      <c r="D22" s="76"/>
      <c r="E22" s="75"/>
      <c r="F22" s="75"/>
      <c r="G22" s="76"/>
      <c r="H22" s="76"/>
      <c r="I22" s="77"/>
    </row>
    <row r="23">
      <c r="A23" s="79" t="s">
        <v>256</v>
      </c>
      <c r="B23" s="75">
        <v>7378490.0</v>
      </c>
      <c r="C23" s="75"/>
      <c r="D23" s="76"/>
      <c r="E23" s="75"/>
      <c r="F23" s="75"/>
      <c r="G23" s="76"/>
      <c r="H23" s="76"/>
      <c r="I23" s="77"/>
    </row>
    <row r="24">
      <c r="A24" s="79" t="s">
        <v>257</v>
      </c>
      <c r="B24" s="75">
        <v>6976600.0</v>
      </c>
      <c r="C24" s="75"/>
      <c r="D24" s="76"/>
      <c r="E24" s="75"/>
      <c r="F24" s="75"/>
      <c r="G24" s="76"/>
      <c r="H24" s="76"/>
      <c r="I24" s="77"/>
    </row>
    <row r="25">
      <c r="A25" s="79" t="s">
        <v>258</v>
      </c>
      <c r="B25" s="75">
        <v>6897580.0</v>
      </c>
      <c r="C25" s="75"/>
      <c r="D25" s="76"/>
      <c r="E25" s="75"/>
      <c r="F25" s="75"/>
      <c r="G25" s="76"/>
      <c r="H25" s="76"/>
      <c r="I25" s="77"/>
    </row>
    <row r="26">
      <c r="A26" s="79" t="s">
        <v>259</v>
      </c>
      <c r="B26" s="75">
        <v>6745350.0</v>
      </c>
      <c r="C26" s="75"/>
      <c r="D26" s="76"/>
      <c r="E26" s="75"/>
      <c r="F26" s="75"/>
      <c r="G26" s="76"/>
      <c r="H26" s="76"/>
      <c r="I26" s="77"/>
    </row>
    <row r="27">
      <c r="A27" s="79" t="s">
        <v>260</v>
      </c>
      <c r="B27" s="75">
        <v>6169270.0</v>
      </c>
      <c r="C27" s="75"/>
      <c r="D27" s="76"/>
      <c r="E27" s="75"/>
      <c r="F27" s="75"/>
      <c r="G27" s="76"/>
      <c r="H27" s="76"/>
      <c r="I27" s="77"/>
    </row>
    <row r="28">
      <c r="A28" s="79" t="s">
        <v>261</v>
      </c>
      <c r="B28" s="75">
        <v>6083120.0</v>
      </c>
      <c r="C28" s="75"/>
      <c r="D28" s="76"/>
      <c r="E28" s="75"/>
      <c r="F28" s="75"/>
      <c r="G28" s="76"/>
      <c r="H28" s="76"/>
      <c r="I28" s="77"/>
    </row>
    <row r="29">
      <c r="A29" s="79" t="s">
        <v>262</v>
      </c>
      <c r="B29" s="75">
        <v>5851750.0</v>
      </c>
      <c r="C29" s="75"/>
      <c r="D29" s="76"/>
      <c r="E29" s="75"/>
      <c r="F29" s="75"/>
      <c r="G29" s="76"/>
      <c r="H29" s="76"/>
      <c r="I29" s="77"/>
    </row>
    <row r="30">
      <c r="A30" s="79" t="s">
        <v>263</v>
      </c>
      <c r="B30" s="75">
        <v>5845530.0</v>
      </c>
      <c r="C30" s="75"/>
      <c r="D30" s="76"/>
      <c r="E30" s="75"/>
      <c r="F30" s="75"/>
      <c r="G30" s="76"/>
      <c r="H30" s="76"/>
      <c r="I30" s="77"/>
    </row>
    <row r="31">
      <c r="A31" s="79" t="s">
        <v>264</v>
      </c>
      <c r="B31" s="75">
        <v>5700670.0</v>
      </c>
      <c r="C31" s="75"/>
      <c r="D31" s="76"/>
      <c r="E31" s="75"/>
      <c r="F31" s="75"/>
      <c r="G31" s="76"/>
      <c r="H31" s="76"/>
      <c r="I31" s="77"/>
    </row>
    <row r="32">
      <c r="A32" s="79" t="s">
        <v>265</v>
      </c>
      <c r="B32" s="75">
        <v>5210100.0</v>
      </c>
      <c r="C32" s="75"/>
      <c r="D32" s="76"/>
      <c r="E32" s="75"/>
      <c r="F32" s="75"/>
      <c r="G32" s="76"/>
      <c r="H32" s="76"/>
      <c r="I32" s="77"/>
    </row>
    <row r="33">
      <c r="A33" s="79" t="s">
        <v>266</v>
      </c>
      <c r="B33" s="75">
        <v>4908620.0</v>
      </c>
      <c r="C33" s="75"/>
      <c r="D33" s="76"/>
      <c r="E33" s="75"/>
      <c r="F33" s="75"/>
      <c r="G33" s="76"/>
      <c r="H33" s="76"/>
      <c r="I33" s="77"/>
    </row>
    <row r="34">
      <c r="A34" s="79" t="s">
        <v>267</v>
      </c>
      <c r="B34" s="75">
        <v>4645180.0</v>
      </c>
      <c r="C34" s="75"/>
      <c r="D34" s="76"/>
      <c r="E34" s="75"/>
      <c r="F34" s="75"/>
      <c r="G34" s="76"/>
      <c r="H34" s="76"/>
      <c r="I34" s="77"/>
    </row>
    <row r="35">
      <c r="A35" s="79" t="s">
        <v>268</v>
      </c>
      <c r="B35" s="75">
        <v>4499690.0</v>
      </c>
      <c r="C35" s="75"/>
      <c r="D35" s="76"/>
      <c r="E35" s="75"/>
      <c r="F35" s="75"/>
      <c r="G35" s="76"/>
      <c r="H35" s="76"/>
      <c r="I35" s="77"/>
    </row>
    <row r="36">
      <c r="A36" s="79" t="s">
        <v>269</v>
      </c>
      <c r="B36" s="75">
        <v>4301090.0</v>
      </c>
      <c r="C36" s="75"/>
      <c r="D36" s="76"/>
      <c r="E36" s="75"/>
      <c r="F36" s="75"/>
      <c r="G36" s="76"/>
      <c r="H36" s="76"/>
      <c r="I36" s="77"/>
    </row>
    <row r="37">
      <c r="A37" s="79" t="s">
        <v>270</v>
      </c>
      <c r="B37" s="75">
        <v>3954820.0</v>
      </c>
      <c r="C37" s="75"/>
      <c r="D37" s="76"/>
      <c r="E37" s="75"/>
      <c r="F37" s="75"/>
      <c r="G37" s="76"/>
      <c r="H37" s="76"/>
      <c r="I37" s="77"/>
    </row>
    <row r="38">
      <c r="A38" s="79" t="s">
        <v>271</v>
      </c>
      <c r="B38" s="75">
        <v>3563080.0</v>
      </c>
      <c r="C38" s="75"/>
      <c r="D38" s="76"/>
      <c r="E38" s="75"/>
      <c r="F38" s="75"/>
      <c r="G38" s="76"/>
      <c r="H38" s="76"/>
      <c r="I38" s="77"/>
    </row>
    <row r="39">
      <c r="A39" s="79" t="s">
        <v>272</v>
      </c>
      <c r="B39" s="75">
        <v>3282120.0</v>
      </c>
      <c r="C39" s="75"/>
      <c r="D39" s="76"/>
      <c r="E39" s="75"/>
      <c r="F39" s="75"/>
      <c r="G39" s="76"/>
      <c r="H39" s="76"/>
      <c r="I39" s="77"/>
    </row>
    <row r="40">
      <c r="A40" s="79" t="s">
        <v>273</v>
      </c>
      <c r="B40" s="75">
        <v>3179850.0</v>
      </c>
      <c r="C40" s="75"/>
      <c r="D40" s="76"/>
      <c r="E40" s="75"/>
      <c r="F40" s="75"/>
      <c r="G40" s="76"/>
      <c r="H40" s="76"/>
      <c r="I40" s="77"/>
    </row>
    <row r="41">
      <c r="A41" s="79" t="s">
        <v>274</v>
      </c>
      <c r="B41" s="75">
        <v>3139660.0</v>
      </c>
      <c r="C41" s="75"/>
      <c r="D41" s="76"/>
      <c r="E41" s="75"/>
      <c r="F41" s="75"/>
      <c r="G41" s="76"/>
      <c r="H41" s="76"/>
      <c r="I41" s="77"/>
    </row>
    <row r="42">
      <c r="A42" s="79" t="s">
        <v>275</v>
      </c>
      <c r="B42" s="75">
        <v>3039000.0</v>
      </c>
      <c r="C42" s="75"/>
      <c r="D42" s="76"/>
      <c r="E42" s="75"/>
      <c r="F42" s="75"/>
      <c r="G42" s="76"/>
      <c r="H42" s="76"/>
      <c r="I42" s="77"/>
    </row>
    <row r="43">
      <c r="A43" s="79" t="s">
        <v>276</v>
      </c>
      <c r="B43" s="75">
        <v>3032160.0</v>
      </c>
      <c r="C43" s="75"/>
      <c r="D43" s="76"/>
      <c r="E43" s="75"/>
      <c r="F43" s="75"/>
      <c r="G43" s="76"/>
      <c r="H43" s="76"/>
      <c r="I43" s="77"/>
    </row>
    <row r="44">
      <c r="A44" s="79" t="s">
        <v>277</v>
      </c>
      <c r="B44" s="75">
        <v>2989260.0</v>
      </c>
      <c r="C44" s="75"/>
      <c r="D44" s="76"/>
      <c r="E44" s="75"/>
      <c r="F44" s="75"/>
      <c r="G44" s="76"/>
      <c r="H44" s="76"/>
      <c r="I44" s="77"/>
    </row>
    <row r="45">
      <c r="A45" s="79" t="s">
        <v>278</v>
      </c>
      <c r="B45" s="75">
        <v>2910360.0</v>
      </c>
      <c r="C45" s="75"/>
      <c r="D45" s="76"/>
      <c r="E45" s="75"/>
      <c r="F45" s="75"/>
      <c r="G45" s="76"/>
      <c r="H45" s="76"/>
      <c r="I45" s="77"/>
    </row>
    <row r="46">
      <c r="A46" s="79" t="s">
        <v>279</v>
      </c>
      <c r="B46" s="75">
        <v>2096640.0</v>
      </c>
      <c r="C46" s="75"/>
      <c r="D46" s="76"/>
      <c r="E46" s="75"/>
      <c r="F46" s="75"/>
      <c r="G46" s="76"/>
      <c r="H46" s="76"/>
      <c r="I46" s="77"/>
    </row>
    <row r="47">
      <c r="A47" s="79" t="s">
        <v>280</v>
      </c>
      <c r="B47" s="75">
        <v>1952570.0</v>
      </c>
      <c r="C47" s="75"/>
      <c r="D47" s="76"/>
      <c r="E47" s="75"/>
      <c r="F47" s="75"/>
      <c r="G47" s="76"/>
      <c r="H47" s="76"/>
      <c r="I47" s="77"/>
    </row>
    <row r="48">
      <c r="A48" s="79" t="s">
        <v>281</v>
      </c>
      <c r="B48" s="75">
        <v>1826160.0</v>
      </c>
      <c r="C48" s="75"/>
      <c r="D48" s="76"/>
      <c r="E48" s="75"/>
      <c r="F48" s="75"/>
      <c r="G48" s="76"/>
      <c r="H48" s="76"/>
      <c r="I48" s="77"/>
    </row>
    <row r="49">
      <c r="A49" s="79" t="s">
        <v>282</v>
      </c>
      <c r="B49" s="75">
        <v>1778070.0</v>
      </c>
      <c r="C49" s="75"/>
      <c r="D49" s="76"/>
      <c r="E49" s="75"/>
      <c r="F49" s="75"/>
      <c r="G49" s="76"/>
      <c r="H49" s="76"/>
      <c r="I49" s="77"/>
    </row>
    <row r="50">
      <c r="A50" s="79" t="s">
        <v>283</v>
      </c>
      <c r="B50" s="75">
        <v>1412690.0</v>
      </c>
      <c r="C50" s="75"/>
      <c r="D50" s="76"/>
      <c r="E50" s="75"/>
      <c r="F50" s="75"/>
      <c r="G50" s="76"/>
      <c r="H50" s="76"/>
      <c r="I50" s="77"/>
    </row>
    <row r="51">
      <c r="A51" s="79" t="s">
        <v>284</v>
      </c>
      <c r="B51" s="75">
        <v>1371250.0</v>
      </c>
      <c r="C51" s="75"/>
      <c r="D51" s="76"/>
      <c r="E51" s="75"/>
      <c r="F51" s="75"/>
      <c r="G51" s="76"/>
      <c r="H51" s="76"/>
      <c r="I51" s="77"/>
    </row>
    <row r="52">
      <c r="A52" s="79" t="s">
        <v>285</v>
      </c>
      <c r="B52" s="75">
        <v>1345790.0</v>
      </c>
      <c r="C52" s="75"/>
      <c r="D52" s="76"/>
      <c r="E52" s="75"/>
      <c r="F52" s="75"/>
      <c r="G52" s="76"/>
      <c r="H52" s="76"/>
      <c r="I52" s="77"/>
    </row>
    <row r="53">
      <c r="A53" s="79" t="s">
        <v>286</v>
      </c>
      <c r="B53" s="75">
        <v>1086760.0</v>
      </c>
      <c r="C53" s="75"/>
      <c r="D53" s="76"/>
      <c r="E53" s="75"/>
      <c r="F53" s="75"/>
      <c r="G53" s="76"/>
      <c r="H53" s="76"/>
      <c r="I53" s="77"/>
    </row>
    <row r="54">
      <c r="A54" s="79" t="s">
        <v>287</v>
      </c>
      <c r="B54" s="75">
        <v>1056160.0</v>
      </c>
      <c r="C54" s="71"/>
      <c r="D54" s="72"/>
      <c r="E54" s="71"/>
      <c r="F54" s="71"/>
      <c r="G54" s="72"/>
      <c r="H54" s="72"/>
      <c r="I54" s="5"/>
    </row>
    <row r="55">
      <c r="A55" s="79" t="s">
        <v>288</v>
      </c>
      <c r="B55" s="75">
        <v>982895.0</v>
      </c>
      <c r="C55" s="71"/>
      <c r="D55" s="72"/>
      <c r="E55" s="71"/>
      <c r="F55" s="71"/>
      <c r="G55" s="72"/>
      <c r="H55" s="72"/>
      <c r="I55" s="5"/>
    </row>
    <row r="56">
      <c r="A56" s="79" t="s">
        <v>289</v>
      </c>
      <c r="B56" s="75">
        <v>903027.0</v>
      </c>
      <c r="C56" s="71"/>
      <c r="D56" s="72"/>
      <c r="E56" s="71"/>
      <c r="F56" s="71"/>
      <c r="G56" s="72"/>
      <c r="H56" s="72"/>
      <c r="I56" s="5"/>
    </row>
    <row r="57">
      <c r="A57" s="79" t="s">
        <v>290</v>
      </c>
      <c r="B57" s="75">
        <v>761723.0</v>
      </c>
      <c r="C57" s="71"/>
      <c r="D57" s="72"/>
      <c r="E57" s="71"/>
      <c r="F57" s="71"/>
      <c r="G57" s="72"/>
      <c r="H57" s="72"/>
      <c r="I57" s="5"/>
    </row>
    <row r="58">
      <c r="A58" s="79" t="s">
        <v>291</v>
      </c>
      <c r="B58" s="75">
        <v>734002.0</v>
      </c>
      <c r="C58" s="71"/>
      <c r="D58" s="72"/>
      <c r="E58" s="71"/>
      <c r="F58" s="71"/>
      <c r="G58" s="72"/>
      <c r="H58" s="72"/>
      <c r="I58" s="5"/>
    </row>
    <row r="59">
      <c r="A59" s="79" t="s">
        <v>292</v>
      </c>
      <c r="B59" s="75">
        <v>720687.0</v>
      </c>
      <c r="C59" s="71"/>
      <c r="D59" s="72"/>
      <c r="E59" s="71"/>
      <c r="F59" s="71"/>
      <c r="G59" s="72"/>
      <c r="H59" s="72"/>
      <c r="I59" s="5"/>
    </row>
    <row r="60">
      <c r="A60" s="79" t="s">
        <v>293</v>
      </c>
      <c r="B60" s="75">
        <v>628061.0</v>
      </c>
      <c r="C60" s="71"/>
      <c r="D60" s="72"/>
      <c r="E60" s="71"/>
      <c r="F60" s="71"/>
      <c r="G60" s="72"/>
      <c r="H60" s="72"/>
      <c r="I60" s="5"/>
    </row>
    <row r="61">
      <c r="A61" s="79" t="s">
        <v>294</v>
      </c>
      <c r="B61" s="75">
        <v>567025.0</v>
      </c>
      <c r="C61" s="71"/>
      <c r="D61" s="72"/>
      <c r="E61" s="71"/>
      <c r="F61" s="71"/>
      <c r="G61" s="72"/>
      <c r="H61" s="72"/>
      <c r="I61" s="5"/>
    </row>
    <row r="62">
      <c r="A62" s="82"/>
      <c r="B62" s="52"/>
      <c r="C62" s="71"/>
      <c r="D62" s="72"/>
      <c r="E62" s="71"/>
      <c r="F62" s="71"/>
      <c r="G62" s="72"/>
      <c r="H62" s="72"/>
      <c r="I62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63"/>
  </cols>
  <sheetData>
    <row r="1">
      <c r="A1" s="83" t="s">
        <v>295</v>
      </c>
      <c r="B1" s="52"/>
      <c r="C1" s="52"/>
      <c r="D1" s="52"/>
      <c r="E1" s="52"/>
      <c r="F1" s="52"/>
      <c r="G1" s="52"/>
      <c r="H1" s="52"/>
      <c r="I1" s="52"/>
      <c r="J1" s="52"/>
    </row>
    <row r="2">
      <c r="A2" s="84" t="s">
        <v>296</v>
      </c>
      <c r="B2" s="9"/>
      <c r="C2" s="85">
        <f>SUM(C3:C14)</f>
        <v>146</v>
      </c>
      <c r="D2" s="52"/>
      <c r="E2" s="52"/>
      <c r="F2" s="52"/>
      <c r="G2" s="52"/>
      <c r="H2" s="52"/>
      <c r="I2" s="52"/>
      <c r="J2" s="52"/>
    </row>
    <row r="3">
      <c r="A3" s="65" t="s">
        <v>297</v>
      </c>
      <c r="B3" s="65" t="s">
        <v>296</v>
      </c>
      <c r="C3" s="66"/>
      <c r="D3" s="52"/>
      <c r="E3" s="52"/>
      <c r="F3" s="52"/>
      <c r="G3" s="52"/>
      <c r="H3" s="52"/>
      <c r="I3" s="52"/>
      <c r="J3" s="52"/>
    </row>
    <row r="4">
      <c r="A4" s="66" t="s">
        <v>59</v>
      </c>
      <c r="B4" s="66" t="s">
        <v>297</v>
      </c>
      <c r="C4" s="66">
        <v>6.0</v>
      </c>
      <c r="D4" s="52"/>
      <c r="E4" s="52"/>
      <c r="F4" s="52"/>
      <c r="G4" s="52"/>
      <c r="H4" s="52"/>
      <c r="I4" s="52"/>
      <c r="J4" s="52"/>
    </row>
    <row r="5">
      <c r="A5" s="66" t="s">
        <v>298</v>
      </c>
      <c r="B5" s="66" t="s">
        <v>297</v>
      </c>
      <c r="C5" s="66">
        <v>5.0</v>
      </c>
      <c r="D5" s="52"/>
      <c r="E5" s="52"/>
      <c r="F5" s="52"/>
      <c r="G5" s="52"/>
      <c r="H5" s="52"/>
      <c r="I5" s="52"/>
      <c r="J5" s="52"/>
    </row>
    <row r="6">
      <c r="A6" s="66" t="s">
        <v>299</v>
      </c>
      <c r="B6" s="66" t="s">
        <v>297</v>
      </c>
      <c r="C6" s="66">
        <v>6.0</v>
      </c>
      <c r="D6" s="52"/>
      <c r="E6" s="52"/>
      <c r="F6" s="52"/>
      <c r="G6" s="52"/>
      <c r="H6" s="52"/>
      <c r="I6" s="52"/>
      <c r="J6" s="52"/>
    </row>
    <row r="7">
      <c r="A7" s="66" t="s">
        <v>300</v>
      </c>
      <c r="B7" s="66" t="s">
        <v>297</v>
      </c>
      <c r="C7" s="66">
        <v>7.0</v>
      </c>
      <c r="D7" s="52"/>
      <c r="E7" s="52"/>
      <c r="F7" s="52"/>
      <c r="G7" s="52"/>
      <c r="H7" s="52"/>
      <c r="I7" s="52"/>
      <c r="J7" s="52"/>
    </row>
    <row r="8">
      <c r="A8" s="65" t="s">
        <v>301</v>
      </c>
      <c r="B8" s="65" t="s">
        <v>296</v>
      </c>
      <c r="C8" s="66"/>
      <c r="D8" s="52"/>
      <c r="E8" s="52"/>
      <c r="F8" s="52"/>
      <c r="G8" s="52"/>
      <c r="H8" s="52"/>
      <c r="I8" s="52"/>
      <c r="J8" s="52"/>
    </row>
    <row r="9">
      <c r="A9" s="66" t="s">
        <v>302</v>
      </c>
      <c r="B9" s="66" t="s">
        <v>301</v>
      </c>
      <c r="C9" s="66">
        <v>15.0</v>
      </c>
      <c r="D9" s="52"/>
      <c r="E9" s="52"/>
      <c r="F9" s="52"/>
      <c r="G9" s="52"/>
      <c r="H9" s="52"/>
      <c r="I9" s="52"/>
      <c r="J9" s="52"/>
    </row>
    <row r="10">
      <c r="A10" s="66" t="s">
        <v>303</v>
      </c>
      <c r="B10" s="66" t="s">
        <v>301</v>
      </c>
      <c r="C10" s="66">
        <v>12.0</v>
      </c>
      <c r="D10" s="52"/>
      <c r="E10" s="52"/>
      <c r="F10" s="52"/>
      <c r="G10" s="52"/>
      <c r="H10" s="52"/>
      <c r="I10" s="52"/>
      <c r="J10" s="52"/>
    </row>
    <row r="11">
      <c r="A11" s="65" t="s">
        <v>304</v>
      </c>
      <c r="B11" s="65" t="s">
        <v>296</v>
      </c>
      <c r="C11" s="66"/>
      <c r="D11" s="52"/>
      <c r="E11" s="52"/>
      <c r="F11" s="52"/>
      <c r="G11" s="52"/>
      <c r="H11" s="52"/>
      <c r="I11" s="52"/>
      <c r="J11" s="52"/>
    </row>
    <row r="12">
      <c r="A12" s="66" t="s">
        <v>305</v>
      </c>
      <c r="B12" s="66" t="s">
        <v>304</v>
      </c>
      <c r="C12" s="66">
        <v>30.0</v>
      </c>
      <c r="D12" s="52"/>
      <c r="E12" s="52"/>
      <c r="F12" s="52"/>
      <c r="G12" s="52"/>
      <c r="H12" s="52"/>
      <c r="I12" s="52"/>
      <c r="J12" s="52"/>
    </row>
    <row r="13">
      <c r="A13" s="66" t="s">
        <v>306</v>
      </c>
      <c r="B13" s="66" t="s">
        <v>304</v>
      </c>
      <c r="C13" s="66">
        <v>35.0</v>
      </c>
      <c r="D13" s="52"/>
      <c r="E13" s="52"/>
      <c r="F13" s="52"/>
      <c r="G13" s="52"/>
      <c r="H13" s="52"/>
      <c r="I13" s="52"/>
      <c r="J13" s="52"/>
    </row>
    <row r="14">
      <c r="A14" s="66" t="s">
        <v>307</v>
      </c>
      <c r="B14" s="66" t="s">
        <v>304</v>
      </c>
      <c r="C14" s="66">
        <v>30.0</v>
      </c>
      <c r="D14" s="52"/>
      <c r="E14" s="52"/>
      <c r="F14" s="52"/>
      <c r="G14" s="52"/>
      <c r="H14" s="52"/>
      <c r="I14" s="52"/>
      <c r="J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</row>
  </sheetData>
  <mergeCells count="1">
    <mergeCell ref="A2:B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40.5"/>
    <col customWidth="1" min="8" max="8" width="43.88"/>
  </cols>
  <sheetData>
    <row r="1">
      <c r="A1" s="6"/>
      <c r="B1" s="7" t="s">
        <v>12</v>
      </c>
      <c r="C1" s="8"/>
      <c r="D1" s="8"/>
      <c r="E1" s="9"/>
      <c r="F1" s="10" t="s">
        <v>13</v>
      </c>
      <c r="G1" s="6"/>
      <c r="H1" s="6"/>
    </row>
    <row r="2">
      <c r="A2" s="6"/>
      <c r="B2" s="11" t="s">
        <v>14</v>
      </c>
      <c r="C2" s="11" t="s">
        <v>15</v>
      </c>
      <c r="D2" s="11" t="s">
        <v>16</v>
      </c>
      <c r="E2" s="11" t="s">
        <v>17</v>
      </c>
      <c r="F2" s="12"/>
      <c r="G2" s="6"/>
      <c r="H2" s="6"/>
    </row>
    <row r="3" ht="32.25" customHeight="1">
      <c r="A3" s="11" t="s">
        <v>18</v>
      </c>
      <c r="B3" s="13">
        <v>100.0</v>
      </c>
      <c r="C3" s="13">
        <v>200.0</v>
      </c>
      <c r="D3" s="13">
        <v>250.0</v>
      </c>
      <c r="E3" s="13">
        <v>300.0</v>
      </c>
      <c r="F3" s="14"/>
      <c r="G3" s="15" t="s">
        <v>19</v>
      </c>
      <c r="H3" s="16" t="str">
        <f t="shared" ref="H3:H7" si="1">FORMULATEXT(F3)</f>
        <v>=SPARKLINE(B3:E3,{"color","red"})</v>
      </c>
    </row>
    <row r="4" ht="32.25" customHeight="1">
      <c r="A4" s="11" t="s">
        <v>20</v>
      </c>
      <c r="B4" s="13">
        <v>200.0</v>
      </c>
      <c r="C4" s="13">
        <v>150.0</v>
      </c>
      <c r="D4" s="13">
        <v>120.0</v>
      </c>
      <c r="E4" s="13">
        <v>160.0</v>
      </c>
      <c r="F4" s="14"/>
      <c r="G4" s="15" t="s">
        <v>21</v>
      </c>
      <c r="H4" s="16" t="str">
        <f t="shared" si="1"/>
        <v>=SPARKLINE(B4:E4,{"color","red"; "linewidth", 3})</v>
      </c>
    </row>
    <row r="5" ht="32.25" customHeight="1">
      <c r="A5" s="11" t="s">
        <v>22</v>
      </c>
      <c r="B5" s="13">
        <v>80.0</v>
      </c>
      <c r="C5" s="13">
        <v>250.0</v>
      </c>
      <c r="D5" s="13">
        <v>400.0</v>
      </c>
      <c r="E5" s="13">
        <v>490.0</v>
      </c>
      <c r="F5" s="14"/>
      <c r="G5" s="15" t="s">
        <v>23</v>
      </c>
      <c r="H5" s="16" t="str">
        <f t="shared" si="1"/>
        <v>=SPARKLINE(B5:E5,{"color","blue"; "linewidth", 3})</v>
      </c>
    </row>
    <row r="6" ht="32.25" customHeight="1">
      <c r="A6" s="11" t="s">
        <v>24</v>
      </c>
      <c r="B6" s="13">
        <v>50.0</v>
      </c>
      <c r="C6" s="13">
        <v>60.0</v>
      </c>
      <c r="D6" s="13">
        <v>55.0</v>
      </c>
      <c r="E6" s="13">
        <v>40.0</v>
      </c>
      <c r="F6" s="14"/>
      <c r="G6" s="15" t="s">
        <v>25</v>
      </c>
      <c r="H6" s="16" t="str">
        <f t="shared" si="1"/>
        <v>=SPARKLINE(B6:E6,{"color","#ebe534"; "linewidth", 3})</v>
      </c>
    </row>
    <row r="7" ht="32.25" customHeight="1">
      <c r="A7" s="11" t="s">
        <v>26</v>
      </c>
      <c r="B7" s="13">
        <v>160.0</v>
      </c>
      <c r="C7" s="13">
        <v>150.0</v>
      </c>
      <c r="D7" s="13">
        <v>200.0</v>
      </c>
      <c r="E7" s="13">
        <v>120.0</v>
      </c>
      <c r="F7" s="14"/>
      <c r="G7" s="15" t="s">
        <v>27</v>
      </c>
      <c r="H7" s="16" t="str">
        <f t="shared" si="1"/>
        <v>=SPARKLINE(B7:E7)</v>
      </c>
    </row>
    <row r="8">
      <c r="A8" s="6"/>
      <c r="B8" s="6"/>
      <c r="C8" s="6"/>
      <c r="D8" s="6"/>
      <c r="E8" s="6"/>
      <c r="F8" s="6"/>
      <c r="G8" s="6"/>
      <c r="H8" s="6"/>
    </row>
    <row r="9">
      <c r="A9" s="6"/>
      <c r="B9" s="7" t="s">
        <v>28</v>
      </c>
      <c r="C9" s="9"/>
      <c r="D9" s="17" t="s">
        <v>29</v>
      </c>
      <c r="E9" s="6"/>
      <c r="F9" s="6"/>
      <c r="G9" s="6"/>
      <c r="H9" s="6"/>
    </row>
    <row r="10">
      <c r="A10" s="6"/>
      <c r="B10" s="11" t="s">
        <v>30</v>
      </c>
      <c r="C10" s="18">
        <v>44084.0</v>
      </c>
      <c r="D10" s="12"/>
      <c r="E10" s="6"/>
      <c r="F10" s="6"/>
      <c r="G10" s="6"/>
      <c r="H10" s="6"/>
    </row>
    <row r="11">
      <c r="A11" s="11" t="s">
        <v>18</v>
      </c>
      <c r="B11" s="13">
        <v>20.0</v>
      </c>
      <c r="C11" s="13">
        <v>80.0</v>
      </c>
      <c r="D11" s="14" t="str">
        <f>IFERROR(__xludf.DUMMYFUNCTION("SPARKLINE(B11:C11,{""charttype"",""bar"";""color1"",""red"";""color2"",""blue""})"),"")</f>
        <v/>
      </c>
      <c r="E11" s="15" t="s">
        <v>19</v>
      </c>
      <c r="F11" s="16" t="str">
        <f>FORMULATEXT(D11)</f>
        <v>=SPARKLINE(B11:C11,{"charttype","bar";"color1","red";"color2","blue"})</v>
      </c>
      <c r="G11" s="6"/>
      <c r="H11" s="6"/>
    </row>
    <row r="12">
      <c r="A12" s="11" t="s">
        <v>20</v>
      </c>
      <c r="B12" s="13">
        <v>25.0</v>
      </c>
      <c r="C12" s="14">
        <f t="shared" ref="C12:C15" si="2">100-B12</f>
        <v>75</v>
      </c>
      <c r="D12" s="14" t="str">
        <f>IFERROR(__xludf.DUMMYFUNCTION("SPARKLINE(B12:C12,{""charttype"",""bar""})"),"")</f>
        <v/>
      </c>
      <c r="E12" s="6"/>
      <c r="F12" s="6"/>
      <c r="G12" s="6"/>
      <c r="H12" s="6"/>
    </row>
    <row r="13">
      <c r="A13" s="11" t="s">
        <v>22</v>
      </c>
      <c r="B13" s="13">
        <v>12.0</v>
      </c>
      <c r="C13" s="14">
        <f t="shared" si="2"/>
        <v>88</v>
      </c>
      <c r="D13" s="14" t="str">
        <f>IFERROR(__xludf.DUMMYFUNCTION("SPARKLINE(B13:C13,{""charttype"",""bar""})"),"")</f>
        <v/>
      </c>
      <c r="E13" s="6"/>
      <c r="F13" s="6"/>
      <c r="G13" s="6"/>
      <c r="H13" s="6"/>
    </row>
    <row r="14">
      <c r="A14" s="11" t="s">
        <v>24</v>
      </c>
      <c r="B14" s="13">
        <v>35.0</v>
      </c>
      <c r="C14" s="14">
        <f t="shared" si="2"/>
        <v>65</v>
      </c>
      <c r="D14" s="14" t="str">
        <f>IFERROR(__xludf.DUMMYFUNCTION("SPARKLINE(B14:C14,{""charttype"",""bar""})"),"")</f>
        <v/>
      </c>
      <c r="E14" s="6"/>
      <c r="F14" s="6"/>
      <c r="G14" s="6"/>
      <c r="H14" s="6"/>
    </row>
    <row r="15">
      <c r="A15" s="11" t="s">
        <v>26</v>
      </c>
      <c r="B15" s="13">
        <v>26.0</v>
      </c>
      <c r="C15" s="14">
        <f t="shared" si="2"/>
        <v>74</v>
      </c>
      <c r="D15" s="14" t="str">
        <f>IFERROR(__xludf.DUMMYFUNCTION("SPARKLINE(B15:C15,{""charttype"",""bar""})"),"")</f>
        <v/>
      </c>
      <c r="E15" s="6"/>
      <c r="F15" s="6"/>
      <c r="G15" s="6"/>
      <c r="H15" s="6"/>
    </row>
    <row r="16">
      <c r="A16" s="6"/>
      <c r="B16" s="13" t="s">
        <v>31</v>
      </c>
      <c r="C16" s="13" t="s">
        <v>32</v>
      </c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</sheetData>
  <mergeCells count="4">
    <mergeCell ref="B1:E1"/>
    <mergeCell ref="F1:F2"/>
    <mergeCell ref="B9:C9"/>
    <mergeCell ref="D9:D10"/>
  </mergeCells>
  <drawing r:id="rId1"/>
  <extLst>
    <ext uri="{05C60535-1F16-4fd2-B633-F4F36F0B64E0}">
      <x14:sparklineGroups>
        <x14:sparklineGroup displayEmptyCellsAs="gap">
          <x14:colorSeries rgb="FFFF0000"/>
          <x14:sparklines>
            <x14:sparkline>
              <xm:f>SparkLine!B3:E3</xm:f>
              <xm:sqref>F3</xm:sqref>
            </x14:sparkline>
          </x14:sparklines>
        </x14:sparklineGroup>
        <x14:sparklineGroup lineWeight="3.0" displayEmptyCellsAs="gap">
          <x14:colorSeries rgb="FFFF0000"/>
          <x14:sparklines>
            <x14:sparkline>
              <xm:f>SparkLine!B4:E4</xm:f>
              <xm:sqref>F4</xm:sqref>
            </x14:sparkline>
          </x14:sparklines>
        </x14:sparklineGroup>
        <x14:sparklineGroup lineWeight="3.0" displayEmptyCellsAs="gap">
          <x14:colorSeries rgb="FF0000FF"/>
          <x14:sparklines>
            <x14:sparkline>
              <xm:f>SparkLine!B5:E5</xm:f>
              <xm:sqref>F5</xm:sqref>
            </x14:sparkline>
          </x14:sparklines>
        </x14:sparklineGroup>
        <x14:sparklineGroup lineWeight="3.0" displayEmptyCellsAs="gap">
          <x14:colorSeries rgb="FFEBE534"/>
          <x14:sparklines>
            <x14:sparkline>
              <xm:f>SparkLine!B6:E6</xm:f>
              <xm:sqref>F6</xm:sqref>
            </x14:sparkline>
          </x14:sparklines>
        </x14:sparklineGroup>
        <x14:sparklineGroup displayEmptyCellsAs="gap">
          <x14:colorSeries rgb="FF000000"/>
          <x14:sparklines>
            <x14:sparkline>
              <xm:f>SparkLine!B7:E7</xm:f>
              <xm:sqref>F7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6" max="6" width="14.75"/>
    <col customWidth="1" min="7" max="7" width="6.63"/>
    <col customWidth="1" min="8" max="8" width="11.25"/>
    <col customWidth="1" min="9" max="13" width="16.5"/>
  </cols>
  <sheetData>
    <row r="1">
      <c r="A1" s="19" t="s">
        <v>33</v>
      </c>
      <c r="B1" s="7" t="s">
        <v>12</v>
      </c>
      <c r="C1" s="8"/>
      <c r="D1" s="8"/>
      <c r="E1" s="9"/>
      <c r="F1" s="6"/>
      <c r="G1" s="20"/>
      <c r="H1" s="21" t="s">
        <v>34</v>
      </c>
      <c r="I1" s="7" t="s">
        <v>12</v>
      </c>
      <c r="J1" s="8"/>
      <c r="K1" s="8"/>
      <c r="L1" s="9"/>
    </row>
    <row r="2">
      <c r="A2" s="22"/>
      <c r="B2" s="23" t="s">
        <v>14</v>
      </c>
      <c r="C2" s="23" t="s">
        <v>15</v>
      </c>
      <c r="D2" s="23" t="s">
        <v>16</v>
      </c>
      <c r="E2" s="23" t="s">
        <v>17</v>
      </c>
      <c r="F2" s="24"/>
      <c r="G2" s="25"/>
      <c r="H2" s="6"/>
      <c r="I2" s="11" t="s">
        <v>14</v>
      </c>
      <c r="J2" s="11" t="s">
        <v>15</v>
      </c>
      <c r="K2" s="11" t="s">
        <v>16</v>
      </c>
      <c r="L2" s="11" t="s">
        <v>17</v>
      </c>
      <c r="M2" s="6"/>
    </row>
    <row r="3">
      <c r="A3" s="23" t="s">
        <v>18</v>
      </c>
      <c r="B3" s="26">
        <v>100.0</v>
      </c>
      <c r="C3" s="26">
        <v>200.0</v>
      </c>
      <c r="D3" s="26">
        <v>250.0</v>
      </c>
      <c r="E3" s="26">
        <v>300.0</v>
      </c>
      <c r="F3" s="27"/>
      <c r="G3" s="28"/>
      <c r="H3" s="11" t="s">
        <v>18</v>
      </c>
      <c r="I3" s="13">
        <v>100.0</v>
      </c>
      <c r="J3" s="13">
        <v>200.0</v>
      </c>
      <c r="K3" s="13">
        <v>250.0</v>
      </c>
      <c r="L3" s="13">
        <v>300.0</v>
      </c>
      <c r="M3" s="6"/>
    </row>
    <row r="4">
      <c r="A4" s="23" t="s">
        <v>20</v>
      </c>
      <c r="B4" s="26">
        <v>200.0</v>
      </c>
      <c r="C4" s="26">
        <v>150.0</v>
      </c>
      <c r="D4" s="26">
        <v>120.0</v>
      </c>
      <c r="E4" s="26">
        <v>160.0</v>
      </c>
      <c r="F4" s="27"/>
      <c r="G4" s="28"/>
      <c r="H4" s="11" t="s">
        <v>20</v>
      </c>
      <c r="I4" s="13">
        <v>200.0</v>
      </c>
      <c r="J4" s="13">
        <v>150.0</v>
      </c>
      <c r="K4" s="13">
        <v>120.0</v>
      </c>
      <c r="L4" s="13">
        <v>160.0</v>
      </c>
      <c r="M4" s="6"/>
    </row>
    <row r="5">
      <c r="A5" s="23" t="s">
        <v>22</v>
      </c>
      <c r="B5" s="26">
        <v>80.0</v>
      </c>
      <c r="C5" s="26">
        <v>250.0</v>
      </c>
      <c r="D5" s="26">
        <v>400.0</v>
      </c>
      <c r="E5" s="26">
        <v>490.0</v>
      </c>
      <c r="F5" s="27"/>
      <c r="G5" s="28"/>
      <c r="H5" s="11" t="s">
        <v>22</v>
      </c>
      <c r="I5" s="13">
        <v>80.0</v>
      </c>
      <c r="J5" s="13">
        <v>250.0</v>
      </c>
      <c r="K5" s="13">
        <v>400.0</v>
      </c>
      <c r="L5" s="13">
        <v>490.0</v>
      </c>
      <c r="M5" s="6"/>
    </row>
    <row r="6">
      <c r="A6" s="23" t="s">
        <v>24</v>
      </c>
      <c r="B6" s="26">
        <v>50.0</v>
      </c>
      <c r="C6" s="26">
        <v>60.0</v>
      </c>
      <c r="D6" s="26">
        <v>55.0</v>
      </c>
      <c r="E6" s="26">
        <v>40.0</v>
      </c>
      <c r="F6" s="27"/>
      <c r="G6" s="28"/>
      <c r="H6" s="11" t="s">
        <v>24</v>
      </c>
      <c r="I6" s="13">
        <v>50.0</v>
      </c>
      <c r="J6" s="13">
        <v>60.0</v>
      </c>
      <c r="K6" s="13">
        <v>55.0</v>
      </c>
      <c r="L6" s="13">
        <v>40.0</v>
      </c>
      <c r="M6" s="6"/>
    </row>
    <row r="7">
      <c r="A7" s="23" t="s">
        <v>26</v>
      </c>
      <c r="B7" s="26">
        <v>160.0</v>
      </c>
      <c r="C7" s="26">
        <v>150.0</v>
      </c>
      <c r="D7" s="26">
        <v>200.0</v>
      </c>
      <c r="E7" s="26">
        <v>120.0</v>
      </c>
      <c r="F7" s="27"/>
      <c r="G7" s="28"/>
      <c r="H7" s="11" t="s">
        <v>26</v>
      </c>
      <c r="I7" s="13">
        <v>160.0</v>
      </c>
      <c r="J7" s="13">
        <v>150.0</v>
      </c>
      <c r="K7" s="13">
        <v>200.0</v>
      </c>
      <c r="L7" s="13">
        <v>120.0</v>
      </c>
      <c r="M7" s="6"/>
    </row>
    <row r="8">
      <c r="A8" s="24"/>
      <c r="B8" s="6"/>
      <c r="C8" s="6"/>
      <c r="D8" s="6"/>
      <c r="E8" s="6"/>
      <c r="F8" s="6"/>
      <c r="G8" s="25"/>
      <c r="H8" s="6"/>
      <c r="I8" s="6"/>
      <c r="J8" s="6"/>
      <c r="K8" s="6"/>
      <c r="L8" s="6"/>
      <c r="M8" s="29"/>
    </row>
    <row r="9">
      <c r="A9" s="19" t="s">
        <v>35</v>
      </c>
      <c r="B9" s="30" t="s">
        <v>12</v>
      </c>
      <c r="C9" s="8"/>
      <c r="D9" s="8"/>
      <c r="E9" s="9"/>
      <c r="F9" s="21" t="s">
        <v>36</v>
      </c>
      <c r="G9" s="25"/>
      <c r="H9" s="6"/>
      <c r="I9" s="7" t="s">
        <v>12</v>
      </c>
      <c r="J9" s="8"/>
      <c r="K9" s="8"/>
      <c r="L9" s="9"/>
      <c r="M9" s="29"/>
    </row>
    <row r="10">
      <c r="A10" s="31"/>
      <c r="B10" s="19" t="s">
        <v>14</v>
      </c>
      <c r="C10" s="19" t="s">
        <v>15</v>
      </c>
      <c r="D10" s="19" t="s">
        <v>16</v>
      </c>
      <c r="E10" s="19" t="s">
        <v>17</v>
      </c>
      <c r="F10" s="32" t="s">
        <v>37</v>
      </c>
      <c r="G10" s="25"/>
      <c r="H10" s="25"/>
      <c r="I10" s="19" t="s">
        <v>14</v>
      </c>
      <c r="J10" s="19" t="s">
        <v>15</v>
      </c>
      <c r="K10" s="19" t="s">
        <v>16</v>
      </c>
      <c r="L10" s="19" t="s">
        <v>17</v>
      </c>
      <c r="M10" s="29"/>
    </row>
    <row r="11">
      <c r="A11" s="19" t="s">
        <v>18</v>
      </c>
      <c r="B11" s="33">
        <v>100.0</v>
      </c>
      <c r="C11" s="33">
        <v>200.0</v>
      </c>
      <c r="D11" s="33">
        <v>250.0</v>
      </c>
      <c r="E11" s="33">
        <v>300.0</v>
      </c>
      <c r="F11" s="34">
        <v>250.0</v>
      </c>
      <c r="G11" s="28"/>
      <c r="H11" s="11" t="s">
        <v>18</v>
      </c>
      <c r="I11" s="13">
        <v>100.0</v>
      </c>
      <c r="J11" s="13">
        <v>200.0</v>
      </c>
      <c r="K11" s="13">
        <v>250.0</v>
      </c>
      <c r="L11" s="13">
        <v>300.0</v>
      </c>
      <c r="M11" s="29"/>
    </row>
    <row r="12">
      <c r="A12" s="19" t="s">
        <v>20</v>
      </c>
      <c r="B12" s="33">
        <v>200.0</v>
      </c>
      <c r="C12" s="33">
        <v>150.0</v>
      </c>
      <c r="D12" s="33">
        <v>120.0</v>
      </c>
      <c r="E12" s="33">
        <v>160.0</v>
      </c>
      <c r="F12" s="27"/>
      <c r="G12" s="28"/>
      <c r="H12" s="11" t="s">
        <v>20</v>
      </c>
      <c r="I12" s="13">
        <v>200.0</v>
      </c>
      <c r="J12" s="13">
        <v>150.0</v>
      </c>
      <c r="K12" s="13">
        <v>120.0</v>
      </c>
      <c r="L12" s="13">
        <v>160.0</v>
      </c>
      <c r="M12" s="29"/>
    </row>
    <row r="13">
      <c r="A13" s="19" t="s">
        <v>22</v>
      </c>
      <c r="B13" s="33">
        <v>80.0</v>
      </c>
      <c r="C13" s="33">
        <v>250.0</v>
      </c>
      <c r="D13" s="33">
        <v>400.0</v>
      </c>
      <c r="E13" s="33">
        <v>490.0</v>
      </c>
      <c r="F13" s="27"/>
      <c r="G13" s="28"/>
      <c r="H13" s="11" t="s">
        <v>22</v>
      </c>
      <c r="I13" s="13">
        <v>80.0</v>
      </c>
      <c r="J13" s="13">
        <v>250.0</v>
      </c>
      <c r="K13" s="13">
        <v>400.0</v>
      </c>
      <c r="L13" s="13">
        <v>490.0</v>
      </c>
      <c r="M13" s="29"/>
    </row>
    <row r="14">
      <c r="A14" s="19" t="s">
        <v>24</v>
      </c>
      <c r="B14" s="33">
        <v>50.0</v>
      </c>
      <c r="C14" s="33">
        <v>60.0</v>
      </c>
      <c r="D14" s="33">
        <v>55.0</v>
      </c>
      <c r="E14" s="33">
        <v>40.0</v>
      </c>
      <c r="F14" s="27"/>
      <c r="G14" s="28"/>
      <c r="H14" s="11" t="s">
        <v>24</v>
      </c>
      <c r="I14" s="13">
        <v>50.0</v>
      </c>
      <c r="J14" s="13">
        <v>60.0</v>
      </c>
      <c r="K14" s="13">
        <v>55.0</v>
      </c>
      <c r="L14" s="13">
        <v>40.0</v>
      </c>
      <c r="M14" s="29"/>
    </row>
    <row r="15">
      <c r="A15" s="19" t="s">
        <v>26</v>
      </c>
      <c r="B15" s="33">
        <v>160.0</v>
      </c>
      <c r="C15" s="33">
        <v>150.0</v>
      </c>
      <c r="D15" s="33">
        <v>200.0</v>
      </c>
      <c r="E15" s="33">
        <v>120.0</v>
      </c>
      <c r="F15" s="27"/>
      <c r="G15" s="28"/>
      <c r="H15" s="11" t="s">
        <v>26</v>
      </c>
      <c r="I15" s="13">
        <v>160.0</v>
      </c>
      <c r="J15" s="13">
        <v>150.0</v>
      </c>
      <c r="K15" s="13">
        <v>200.0</v>
      </c>
      <c r="L15" s="13">
        <v>120.0</v>
      </c>
      <c r="M15" s="29"/>
    </row>
    <row r="16">
      <c r="A16" s="6"/>
      <c r="B16" s="35"/>
      <c r="C16" s="35"/>
      <c r="D16" s="35"/>
      <c r="E16" s="35"/>
      <c r="F16" s="6"/>
      <c r="G16" s="25"/>
      <c r="H16" s="6"/>
      <c r="I16" s="6"/>
      <c r="J16" s="6"/>
      <c r="K16" s="6"/>
      <c r="L16" s="6"/>
      <c r="M16" s="25"/>
    </row>
  </sheetData>
  <mergeCells count="4">
    <mergeCell ref="B1:E1"/>
    <mergeCell ref="I1:L1"/>
    <mergeCell ref="B9:E9"/>
    <mergeCell ref="I9:L9"/>
  </mergeCells>
  <conditionalFormatting sqref="B11:E15">
    <cfRule type="cellIs" dxfId="0" priority="1" operator="greaterThanOrEqual">
      <formula>$F$11</formula>
    </cfRule>
  </conditionalFormatting>
  <conditionalFormatting sqref="I3:L7">
    <cfRule type="colorScale" priority="2">
      <colorScale>
        <cfvo type="min"/>
        <cfvo type="percent" val="50"/>
        <cfvo type="max"/>
        <color rgb="FFE06666"/>
        <color rgb="FFFFE599"/>
        <color rgb="FF93C47D"/>
      </colorScale>
    </cfRule>
  </conditionalFormatting>
  <conditionalFormatting sqref="I11:L15">
    <cfRule type="colorScale" priority="3">
      <colorScale>
        <cfvo type="min"/>
        <cfvo type="max"/>
        <color rgb="FFF3F3F3"/>
        <color rgb="FF3D85C6"/>
      </colorScale>
    </cfRule>
  </conditionalFormatting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2" max="2" width="10.25"/>
    <col customWidth="1" min="3" max="3" width="13.75"/>
    <col customWidth="1" min="4" max="4" width="13.88"/>
    <col customWidth="1" min="5" max="5" width="9.38"/>
    <col customWidth="1" min="6" max="6" width="19.5"/>
    <col customWidth="1" min="7" max="7" width="7.75"/>
    <col customWidth="1" min="8" max="8" width="14.88"/>
    <col customWidth="1" min="9" max="9" width="10.13"/>
  </cols>
  <sheetData>
    <row r="1">
      <c r="A1" s="36" t="s">
        <v>38</v>
      </c>
      <c r="B1" s="36" t="s">
        <v>39</v>
      </c>
      <c r="C1" s="37" t="s">
        <v>40</v>
      </c>
      <c r="D1" s="11" t="s">
        <v>41</v>
      </c>
      <c r="E1" s="35"/>
      <c r="F1" s="38" t="s">
        <v>42</v>
      </c>
      <c r="G1" s="6"/>
      <c r="H1" s="6"/>
      <c r="I1" s="6"/>
      <c r="J1" s="6"/>
      <c r="K1" s="6"/>
    </row>
    <row r="2">
      <c r="A2" s="39" t="s">
        <v>43</v>
      </c>
      <c r="B2" s="40">
        <v>5000.0</v>
      </c>
      <c r="C2" s="41">
        <v>2500.0</v>
      </c>
      <c r="D2" s="42">
        <f t="shared" ref="D2:D6" si="1">C2-300</f>
        <v>2200</v>
      </c>
      <c r="E2" s="6"/>
      <c r="G2" s="6"/>
      <c r="H2" s="43" t="s">
        <v>44</v>
      </c>
      <c r="I2" s="44">
        <f>AVERAGE(C2:C6)</f>
        <v>2090</v>
      </c>
      <c r="J2" s="6"/>
      <c r="K2" s="6"/>
    </row>
    <row r="3">
      <c r="A3" s="39" t="s">
        <v>45</v>
      </c>
      <c r="B3" s="40">
        <v>4000.0</v>
      </c>
      <c r="C3" s="41">
        <v>2000.0</v>
      </c>
      <c r="D3" s="42">
        <f t="shared" si="1"/>
        <v>1700</v>
      </c>
      <c r="E3" s="6"/>
      <c r="F3" s="6"/>
      <c r="G3" s="6"/>
      <c r="H3" s="6"/>
      <c r="I3" s="6"/>
      <c r="J3" s="6"/>
      <c r="K3" s="6"/>
    </row>
    <row r="4">
      <c r="A4" s="39" t="s">
        <v>46</v>
      </c>
      <c r="B4" s="40">
        <v>4400.0</v>
      </c>
      <c r="C4" s="41">
        <v>2200.0</v>
      </c>
      <c r="D4" s="42">
        <f t="shared" si="1"/>
        <v>1900</v>
      </c>
      <c r="E4" s="6"/>
      <c r="F4" s="6"/>
      <c r="G4" s="6"/>
      <c r="H4" s="6"/>
      <c r="I4" s="6"/>
      <c r="J4" s="6"/>
      <c r="K4" s="6"/>
    </row>
    <row r="5">
      <c r="A5" s="39" t="s">
        <v>47</v>
      </c>
      <c r="B5" s="40">
        <v>3000.0</v>
      </c>
      <c r="C5" s="41">
        <v>1500.0</v>
      </c>
      <c r="D5" s="42">
        <f t="shared" si="1"/>
        <v>1200</v>
      </c>
      <c r="E5" s="6"/>
      <c r="F5" s="6"/>
      <c r="G5" s="6"/>
      <c r="H5" s="6"/>
      <c r="I5" s="6"/>
      <c r="J5" s="6"/>
      <c r="K5" s="6"/>
    </row>
    <row r="6">
      <c r="A6" s="39" t="s">
        <v>48</v>
      </c>
      <c r="B6" s="40">
        <v>4500.0</v>
      </c>
      <c r="C6" s="41">
        <v>2250.0</v>
      </c>
      <c r="D6" s="42">
        <f t="shared" si="1"/>
        <v>1950</v>
      </c>
      <c r="E6" s="6"/>
      <c r="F6" s="6"/>
      <c r="G6" s="6"/>
      <c r="H6" s="6"/>
      <c r="I6" s="6"/>
      <c r="J6" s="6"/>
      <c r="K6" s="6"/>
    </row>
    <row r="7">
      <c r="A7" s="6"/>
      <c r="B7" s="6"/>
      <c r="C7" s="6"/>
      <c r="D7" s="6"/>
      <c r="E7" s="6"/>
      <c r="F7" s="15" t="s">
        <v>49</v>
      </c>
      <c r="G7" s="6"/>
      <c r="H7" s="6"/>
      <c r="I7" s="6"/>
      <c r="J7" s="6"/>
      <c r="K7" s="6"/>
    </row>
    <row r="8">
      <c r="A8" s="6"/>
      <c r="B8" s="45"/>
      <c r="C8" s="35"/>
      <c r="D8" s="15"/>
      <c r="E8" s="15" t="s">
        <v>50</v>
      </c>
      <c r="F8" s="46">
        <v>1900.0</v>
      </c>
      <c r="G8" s="6"/>
      <c r="H8" s="6"/>
      <c r="I8" s="6"/>
      <c r="J8" s="6"/>
      <c r="K8" s="6"/>
    </row>
    <row r="9">
      <c r="A9" s="47"/>
      <c r="B9" s="15"/>
      <c r="C9" s="15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59.25"/>
    <col customWidth="1" min="3" max="3" width="5.38"/>
    <col customWidth="1" min="4" max="4" width="9.13"/>
    <col customWidth="1" min="5" max="5" width="7.75"/>
    <col customWidth="1" min="6" max="6" width="26.13"/>
    <col customWidth="1" min="7" max="7" width="6.63"/>
  </cols>
  <sheetData>
    <row r="1">
      <c r="A1" s="48" t="s">
        <v>51</v>
      </c>
      <c r="B1" s="48" t="s">
        <v>52</v>
      </c>
      <c r="C1" s="48" t="s">
        <v>53</v>
      </c>
      <c r="D1" s="48" t="s">
        <v>54</v>
      </c>
      <c r="E1" s="48" t="s">
        <v>55</v>
      </c>
      <c r="F1" s="48" t="s">
        <v>56</v>
      </c>
      <c r="G1" s="48" t="s">
        <v>57</v>
      </c>
      <c r="H1" s="49"/>
    </row>
    <row r="2">
      <c r="A2" s="50">
        <v>1.0</v>
      </c>
      <c r="B2" s="50" t="s">
        <v>58</v>
      </c>
      <c r="C2" s="50">
        <v>1994.0</v>
      </c>
      <c r="D2" s="50" t="s">
        <v>59</v>
      </c>
      <c r="E2" s="50">
        <v>142.0</v>
      </c>
      <c r="F2" s="50" t="s">
        <v>60</v>
      </c>
      <c r="G2" s="50">
        <v>9.3</v>
      </c>
      <c r="H2" s="49"/>
    </row>
    <row r="3">
      <c r="A3" s="50">
        <v>2.0</v>
      </c>
      <c r="B3" s="50" t="s">
        <v>61</v>
      </c>
      <c r="C3" s="50">
        <v>1972.0</v>
      </c>
      <c r="D3" s="50" t="s">
        <v>59</v>
      </c>
      <c r="E3" s="50">
        <v>175.0</v>
      </c>
      <c r="F3" s="50" t="s">
        <v>62</v>
      </c>
      <c r="G3" s="50">
        <v>9.2</v>
      </c>
      <c r="H3" s="49"/>
    </row>
    <row r="4">
      <c r="A4" s="50">
        <v>3.0</v>
      </c>
      <c r="B4" s="50" t="s">
        <v>63</v>
      </c>
      <c r="C4" s="50">
        <v>2008.0</v>
      </c>
      <c r="D4" s="50" t="s">
        <v>64</v>
      </c>
      <c r="E4" s="50">
        <v>152.0</v>
      </c>
      <c r="F4" s="50" t="s">
        <v>65</v>
      </c>
      <c r="G4" s="50">
        <v>9.0</v>
      </c>
      <c r="H4" s="49"/>
    </row>
    <row r="5">
      <c r="A5" s="50">
        <v>4.0</v>
      </c>
      <c r="B5" s="50" t="s">
        <v>66</v>
      </c>
      <c r="C5" s="50">
        <v>1974.0</v>
      </c>
      <c r="D5" s="50" t="s">
        <v>59</v>
      </c>
      <c r="E5" s="50">
        <v>202.0</v>
      </c>
      <c r="F5" s="50" t="s">
        <v>62</v>
      </c>
      <c r="G5" s="50">
        <v>9.0</v>
      </c>
      <c r="H5" s="49"/>
    </row>
    <row r="6">
      <c r="A6" s="50">
        <v>5.0</v>
      </c>
      <c r="B6" s="50" t="s">
        <v>67</v>
      </c>
      <c r="C6" s="50">
        <v>2003.0</v>
      </c>
      <c r="D6" s="50" t="s">
        <v>64</v>
      </c>
      <c r="E6" s="50">
        <v>201.0</v>
      </c>
      <c r="F6" s="50" t="s">
        <v>68</v>
      </c>
      <c r="G6" s="50">
        <v>8.9</v>
      </c>
      <c r="H6" s="49"/>
    </row>
    <row r="7">
      <c r="A7" s="50">
        <v>6.0</v>
      </c>
      <c r="B7" s="50" t="s">
        <v>69</v>
      </c>
      <c r="C7" s="50">
        <v>1994.0</v>
      </c>
      <c r="D7" s="50" t="s">
        <v>59</v>
      </c>
      <c r="E7" s="50">
        <v>154.0</v>
      </c>
      <c r="F7" s="50" t="s">
        <v>62</v>
      </c>
      <c r="G7" s="50">
        <v>8.9</v>
      </c>
      <c r="H7" s="49"/>
    </row>
    <row r="8">
      <c r="A8" s="50">
        <v>7.0</v>
      </c>
      <c r="B8" s="50" t="s">
        <v>70</v>
      </c>
      <c r="C8" s="50">
        <v>1993.0</v>
      </c>
      <c r="D8" s="50" t="s">
        <v>59</v>
      </c>
      <c r="E8" s="50">
        <v>195.0</v>
      </c>
      <c r="F8" s="50" t="s">
        <v>71</v>
      </c>
      <c r="G8" s="50">
        <v>8.9</v>
      </c>
      <c r="H8" s="49"/>
    </row>
    <row r="9">
      <c r="A9" s="50">
        <v>8.0</v>
      </c>
      <c r="B9" s="50" t="s">
        <v>72</v>
      </c>
      <c r="C9" s="50">
        <v>1957.0</v>
      </c>
      <c r="D9" s="50" t="s">
        <v>73</v>
      </c>
      <c r="E9" s="50">
        <v>96.0</v>
      </c>
      <c r="F9" s="50" t="s">
        <v>62</v>
      </c>
      <c r="G9" s="50">
        <v>8.9</v>
      </c>
      <c r="H9" s="49"/>
    </row>
    <row r="10">
      <c r="A10" s="50">
        <v>9.0</v>
      </c>
      <c r="B10" s="50" t="s">
        <v>74</v>
      </c>
      <c r="C10" s="50">
        <v>2010.0</v>
      </c>
      <c r="D10" s="50" t="s">
        <v>64</v>
      </c>
      <c r="E10" s="50">
        <v>148.0</v>
      </c>
      <c r="F10" s="50" t="s">
        <v>75</v>
      </c>
      <c r="G10" s="50">
        <v>8.8</v>
      </c>
      <c r="H10" s="49"/>
    </row>
    <row r="11">
      <c r="A11" s="50">
        <v>10.0</v>
      </c>
      <c r="B11" s="50" t="s">
        <v>76</v>
      </c>
      <c r="C11" s="50">
        <v>1999.0</v>
      </c>
      <c r="D11" s="50" t="s">
        <v>59</v>
      </c>
      <c r="E11" s="50">
        <v>139.0</v>
      </c>
      <c r="F11" s="50" t="s">
        <v>60</v>
      </c>
      <c r="G11" s="50">
        <v>8.8</v>
      </c>
      <c r="H11" s="49"/>
    </row>
    <row r="12">
      <c r="A12" s="50">
        <v>11.0</v>
      </c>
      <c r="B12" s="50" t="s">
        <v>77</v>
      </c>
      <c r="C12" s="50">
        <v>2001.0</v>
      </c>
      <c r="D12" s="50" t="s">
        <v>64</v>
      </c>
      <c r="E12" s="50">
        <v>178.0</v>
      </c>
      <c r="F12" s="50" t="s">
        <v>68</v>
      </c>
      <c r="G12" s="50">
        <v>8.8</v>
      </c>
      <c r="H12" s="49"/>
    </row>
    <row r="13">
      <c r="A13" s="50">
        <v>12.0</v>
      </c>
      <c r="B13" s="50" t="s">
        <v>78</v>
      </c>
      <c r="C13" s="50">
        <v>1994.0</v>
      </c>
      <c r="D13" s="50" t="s">
        <v>64</v>
      </c>
      <c r="E13" s="50">
        <v>142.0</v>
      </c>
      <c r="F13" s="50" t="s">
        <v>79</v>
      </c>
      <c r="G13" s="50">
        <v>8.8</v>
      </c>
      <c r="H13" s="49"/>
    </row>
    <row r="14">
      <c r="A14" s="50">
        <v>13.0</v>
      </c>
      <c r="B14" s="50" t="s">
        <v>80</v>
      </c>
      <c r="C14" s="50">
        <v>1966.0</v>
      </c>
      <c r="D14" s="50" t="s">
        <v>59</v>
      </c>
      <c r="E14" s="50">
        <v>178.0</v>
      </c>
      <c r="F14" s="50" t="s">
        <v>81</v>
      </c>
      <c r="G14" s="50">
        <v>8.8</v>
      </c>
      <c r="H14" s="49"/>
    </row>
    <row r="15">
      <c r="A15" s="50">
        <v>14.0</v>
      </c>
      <c r="B15" s="50" t="s">
        <v>82</v>
      </c>
      <c r="C15" s="50">
        <v>2020.0</v>
      </c>
      <c r="D15" s="50" t="s">
        <v>64</v>
      </c>
      <c r="E15" s="50">
        <v>160.0</v>
      </c>
      <c r="F15" s="50" t="s">
        <v>71</v>
      </c>
      <c r="G15" s="50">
        <v>8.7</v>
      </c>
      <c r="H15" s="49"/>
    </row>
    <row r="16">
      <c r="A16" s="50">
        <v>15.0</v>
      </c>
      <c r="B16" s="50" t="s">
        <v>83</v>
      </c>
      <c r="C16" s="50">
        <v>2002.0</v>
      </c>
      <c r="D16" s="50" t="s">
        <v>64</v>
      </c>
      <c r="E16" s="50">
        <v>179.0</v>
      </c>
      <c r="F16" s="50" t="s">
        <v>68</v>
      </c>
      <c r="G16" s="50">
        <v>8.7</v>
      </c>
      <c r="H16" s="49"/>
    </row>
    <row r="17">
      <c r="A17" s="50">
        <v>16.0</v>
      </c>
      <c r="B17" s="50" t="s">
        <v>84</v>
      </c>
      <c r="C17" s="50">
        <v>1999.0</v>
      </c>
      <c r="D17" s="50" t="s">
        <v>59</v>
      </c>
      <c r="E17" s="50">
        <v>136.0</v>
      </c>
      <c r="F17" s="50" t="s">
        <v>85</v>
      </c>
      <c r="G17" s="50">
        <v>8.7</v>
      </c>
      <c r="H17" s="49"/>
    </row>
    <row r="18">
      <c r="A18" s="50">
        <v>17.0</v>
      </c>
      <c r="B18" s="50" t="s">
        <v>86</v>
      </c>
      <c r="C18" s="50">
        <v>1990.0</v>
      </c>
      <c r="D18" s="50" t="s">
        <v>59</v>
      </c>
      <c r="E18" s="50">
        <v>146.0</v>
      </c>
      <c r="F18" s="50" t="s">
        <v>87</v>
      </c>
      <c r="G18" s="50">
        <v>8.7</v>
      </c>
      <c r="H18" s="49"/>
    </row>
    <row r="19">
      <c r="A19" s="50">
        <v>18.0</v>
      </c>
      <c r="B19" s="50" t="s">
        <v>88</v>
      </c>
      <c r="C19" s="50">
        <v>1980.0</v>
      </c>
      <c r="D19" s="50" t="s">
        <v>89</v>
      </c>
      <c r="E19" s="50">
        <v>124.0</v>
      </c>
      <c r="F19" s="50" t="s">
        <v>90</v>
      </c>
      <c r="G19" s="50">
        <v>8.7</v>
      </c>
      <c r="H19" s="49"/>
    </row>
    <row r="20">
      <c r="A20" s="50">
        <v>19.0</v>
      </c>
      <c r="B20" s="50" t="s">
        <v>91</v>
      </c>
      <c r="C20" s="50">
        <v>1975.0</v>
      </c>
      <c r="D20" s="50" t="s">
        <v>59</v>
      </c>
      <c r="E20" s="50">
        <v>133.0</v>
      </c>
      <c r="F20" s="50" t="s">
        <v>60</v>
      </c>
      <c r="G20" s="50">
        <v>8.7</v>
      </c>
      <c r="H20" s="49"/>
    </row>
    <row r="21">
      <c r="A21" s="50">
        <v>20.0</v>
      </c>
      <c r="B21" s="50" t="s">
        <v>92</v>
      </c>
      <c r="C21" s="50">
        <v>2019.0</v>
      </c>
      <c r="D21" s="50" t="s">
        <v>59</v>
      </c>
      <c r="E21" s="50">
        <v>132.0</v>
      </c>
      <c r="F21" s="50" t="s">
        <v>93</v>
      </c>
      <c r="G21" s="50">
        <v>8.6</v>
      </c>
      <c r="H21" s="49"/>
    </row>
    <row r="22">
      <c r="A22" s="50">
        <v>21.0</v>
      </c>
      <c r="B22" s="50" t="s">
        <v>94</v>
      </c>
      <c r="C22" s="50">
        <v>2014.0</v>
      </c>
      <c r="D22" s="50" t="s">
        <v>64</v>
      </c>
      <c r="E22" s="50">
        <v>169.0</v>
      </c>
      <c r="F22" s="50" t="s">
        <v>95</v>
      </c>
      <c r="G22" s="50">
        <v>8.6</v>
      </c>
      <c r="H22" s="49"/>
    </row>
    <row r="23">
      <c r="A23" s="50">
        <v>22.0</v>
      </c>
      <c r="B23" s="50" t="s">
        <v>96</v>
      </c>
      <c r="C23" s="50">
        <v>2002.0</v>
      </c>
      <c r="D23" s="50" t="s">
        <v>59</v>
      </c>
      <c r="E23" s="50">
        <v>130.0</v>
      </c>
      <c r="F23" s="50" t="s">
        <v>62</v>
      </c>
      <c r="G23" s="50">
        <v>8.6</v>
      </c>
      <c r="H23" s="49"/>
    </row>
    <row r="24">
      <c r="A24" s="50">
        <v>23.0</v>
      </c>
      <c r="B24" s="50" t="s">
        <v>97</v>
      </c>
      <c r="C24" s="50">
        <v>2001.0</v>
      </c>
      <c r="D24" s="50" t="s">
        <v>89</v>
      </c>
      <c r="E24" s="50">
        <v>125.0</v>
      </c>
      <c r="F24" s="50" t="s">
        <v>98</v>
      </c>
      <c r="G24" s="50">
        <v>8.6</v>
      </c>
      <c r="H24" s="49"/>
    </row>
    <row r="25">
      <c r="A25" s="50">
        <v>24.0</v>
      </c>
      <c r="B25" s="50" t="s">
        <v>99</v>
      </c>
      <c r="C25" s="50">
        <v>1998.0</v>
      </c>
      <c r="D25" s="50" t="s">
        <v>59</v>
      </c>
      <c r="E25" s="50">
        <v>169.0</v>
      </c>
      <c r="F25" s="50" t="s">
        <v>100</v>
      </c>
      <c r="G25" s="50">
        <v>8.6</v>
      </c>
      <c r="H25" s="49"/>
    </row>
    <row r="26">
      <c r="A26" s="50">
        <v>25.0</v>
      </c>
      <c r="B26" s="50" t="s">
        <v>101</v>
      </c>
      <c r="C26" s="50">
        <v>1999.0</v>
      </c>
      <c r="D26" s="50" t="s">
        <v>59</v>
      </c>
      <c r="E26" s="50">
        <v>189.0</v>
      </c>
      <c r="F26" s="50" t="s">
        <v>102</v>
      </c>
      <c r="G26" s="50">
        <v>8.6</v>
      </c>
      <c r="H26" s="49"/>
    </row>
    <row r="27">
      <c r="A27" s="50">
        <v>26.0</v>
      </c>
      <c r="B27" s="50" t="s">
        <v>103</v>
      </c>
      <c r="C27" s="50">
        <v>1997.0</v>
      </c>
      <c r="D27" s="50" t="s">
        <v>64</v>
      </c>
      <c r="E27" s="50">
        <v>116.0</v>
      </c>
      <c r="F27" s="50" t="s">
        <v>104</v>
      </c>
      <c r="G27" s="50">
        <v>8.6</v>
      </c>
      <c r="H27" s="49"/>
    </row>
    <row r="28">
      <c r="A28" s="50">
        <v>27.0</v>
      </c>
      <c r="B28" s="50" t="s">
        <v>105</v>
      </c>
      <c r="C28" s="50">
        <v>1995.0</v>
      </c>
      <c r="D28" s="50" t="s">
        <v>59</v>
      </c>
      <c r="E28" s="50">
        <v>127.0</v>
      </c>
      <c r="F28" s="50" t="s">
        <v>106</v>
      </c>
      <c r="G28" s="50">
        <v>8.6</v>
      </c>
      <c r="H28" s="49"/>
    </row>
    <row r="29">
      <c r="A29" s="50">
        <v>28.0</v>
      </c>
      <c r="B29" s="50" t="s">
        <v>107</v>
      </c>
      <c r="C29" s="50">
        <v>1991.0</v>
      </c>
      <c r="D29" s="50" t="s">
        <v>59</v>
      </c>
      <c r="E29" s="50">
        <v>118.0</v>
      </c>
      <c r="F29" s="50" t="s">
        <v>108</v>
      </c>
      <c r="G29" s="50">
        <v>8.6</v>
      </c>
      <c r="H29" s="49"/>
    </row>
    <row r="30">
      <c r="A30" s="50">
        <v>29.0</v>
      </c>
      <c r="B30" s="50" t="s">
        <v>109</v>
      </c>
      <c r="C30" s="50">
        <v>1977.0</v>
      </c>
      <c r="D30" s="50" t="s">
        <v>89</v>
      </c>
      <c r="E30" s="50">
        <v>121.0</v>
      </c>
      <c r="F30" s="50" t="s">
        <v>90</v>
      </c>
      <c r="G30" s="50">
        <v>8.6</v>
      </c>
      <c r="H30" s="49"/>
    </row>
    <row r="31">
      <c r="A31" s="50">
        <v>30.0</v>
      </c>
      <c r="B31" s="50" t="s">
        <v>110</v>
      </c>
      <c r="C31" s="50">
        <v>1962.0</v>
      </c>
      <c r="D31" s="50" t="s">
        <v>111</v>
      </c>
      <c r="E31" s="50">
        <v>133.0</v>
      </c>
      <c r="F31" s="50" t="s">
        <v>112</v>
      </c>
      <c r="G31" s="50">
        <v>8.6</v>
      </c>
      <c r="H31" s="49"/>
    </row>
    <row r="32">
      <c r="A32" s="50">
        <v>31.0</v>
      </c>
      <c r="B32" s="50" t="s">
        <v>113</v>
      </c>
      <c r="C32" s="50">
        <v>1954.0</v>
      </c>
      <c r="D32" s="50" t="s">
        <v>111</v>
      </c>
      <c r="E32" s="50">
        <v>207.0</v>
      </c>
      <c r="F32" s="50" t="s">
        <v>68</v>
      </c>
      <c r="G32" s="50">
        <v>8.6</v>
      </c>
      <c r="H32" s="49"/>
    </row>
    <row r="33">
      <c r="A33" s="50">
        <v>32.0</v>
      </c>
      <c r="B33" s="50" t="s">
        <v>114</v>
      </c>
      <c r="C33" s="50">
        <v>1946.0</v>
      </c>
      <c r="D33" s="50" t="s">
        <v>89</v>
      </c>
      <c r="E33" s="50">
        <v>130.0</v>
      </c>
      <c r="F33" s="50" t="s">
        <v>115</v>
      </c>
      <c r="G33" s="50">
        <v>8.6</v>
      </c>
      <c r="H33" s="49"/>
    </row>
    <row r="34">
      <c r="A34" s="50">
        <v>33.0</v>
      </c>
      <c r="B34" s="50" t="s">
        <v>116</v>
      </c>
      <c r="C34" s="50">
        <v>2019.0</v>
      </c>
      <c r="D34" s="50" t="s">
        <v>59</v>
      </c>
      <c r="E34" s="50">
        <v>122.0</v>
      </c>
      <c r="F34" s="50" t="s">
        <v>108</v>
      </c>
      <c r="G34" s="50">
        <v>8.5</v>
      </c>
      <c r="H34" s="49"/>
    </row>
    <row r="35">
      <c r="A35" s="50">
        <v>34.0</v>
      </c>
      <c r="B35" s="50" t="s">
        <v>117</v>
      </c>
      <c r="C35" s="50">
        <v>2014.0</v>
      </c>
      <c r="D35" s="50" t="s">
        <v>59</v>
      </c>
      <c r="E35" s="50">
        <v>106.0</v>
      </c>
      <c r="F35" s="50" t="s">
        <v>118</v>
      </c>
      <c r="G35" s="50">
        <v>8.5</v>
      </c>
      <c r="H35" s="49"/>
    </row>
    <row r="36">
      <c r="A36" s="50">
        <v>35.0</v>
      </c>
      <c r="B36" s="50" t="s">
        <v>119</v>
      </c>
      <c r="C36" s="50">
        <v>2011.0</v>
      </c>
      <c r="D36" s="50" t="s">
        <v>59</v>
      </c>
      <c r="E36" s="50">
        <v>112.0</v>
      </c>
      <c r="F36" s="50" t="s">
        <v>120</v>
      </c>
      <c r="G36" s="50">
        <v>8.5</v>
      </c>
      <c r="H36" s="49"/>
    </row>
    <row r="37">
      <c r="A37" s="50">
        <v>36.0</v>
      </c>
      <c r="B37" s="50" t="s">
        <v>121</v>
      </c>
      <c r="C37" s="50">
        <v>2006.0</v>
      </c>
      <c r="D37" s="50" t="s">
        <v>64</v>
      </c>
      <c r="E37" s="50">
        <v>130.0</v>
      </c>
      <c r="F37" s="50" t="s">
        <v>122</v>
      </c>
      <c r="G37" s="50">
        <v>8.5</v>
      </c>
      <c r="H37" s="49"/>
    </row>
    <row r="38">
      <c r="A38" s="50">
        <v>37.0</v>
      </c>
      <c r="B38" s="50" t="s">
        <v>123</v>
      </c>
      <c r="C38" s="50">
        <v>2006.0</v>
      </c>
      <c r="D38" s="50" t="s">
        <v>59</v>
      </c>
      <c r="E38" s="50">
        <v>151.0</v>
      </c>
      <c r="F38" s="50" t="s">
        <v>108</v>
      </c>
      <c r="G38" s="50">
        <v>8.5</v>
      </c>
      <c r="H38" s="49"/>
    </row>
    <row r="39">
      <c r="A39" s="50">
        <v>38.0</v>
      </c>
      <c r="B39" s="50" t="s">
        <v>124</v>
      </c>
      <c r="C39" s="50">
        <v>2002.0</v>
      </c>
      <c r="D39" s="50" t="s">
        <v>59</v>
      </c>
      <c r="E39" s="50">
        <v>150.0</v>
      </c>
      <c r="F39" s="50" t="s">
        <v>125</v>
      </c>
      <c r="G39" s="50">
        <v>8.5</v>
      </c>
      <c r="H39" s="49"/>
    </row>
    <row r="40">
      <c r="A40" s="50">
        <v>39.0</v>
      </c>
      <c r="B40" s="50" t="s">
        <v>126</v>
      </c>
      <c r="C40" s="50">
        <v>2000.0</v>
      </c>
      <c r="D40" s="50" t="s">
        <v>59</v>
      </c>
      <c r="E40" s="50">
        <v>155.0</v>
      </c>
      <c r="F40" s="50" t="s">
        <v>68</v>
      </c>
      <c r="G40" s="50">
        <v>8.5</v>
      </c>
      <c r="H40" s="49"/>
    </row>
    <row r="41">
      <c r="A41" s="50">
        <v>40.0</v>
      </c>
      <c r="B41" s="50" t="s">
        <v>127</v>
      </c>
      <c r="C41" s="50">
        <v>1998.0</v>
      </c>
      <c r="D41" s="50" t="s">
        <v>59</v>
      </c>
      <c r="E41" s="50">
        <v>119.0</v>
      </c>
      <c r="F41" s="50" t="s">
        <v>60</v>
      </c>
      <c r="G41" s="50">
        <v>8.5</v>
      </c>
      <c r="H41" s="49"/>
    </row>
    <row r="42">
      <c r="A42" s="50">
        <v>41.0</v>
      </c>
      <c r="B42" s="50" t="s">
        <v>128</v>
      </c>
      <c r="C42" s="50">
        <v>1995.0</v>
      </c>
      <c r="D42" s="50" t="s">
        <v>59</v>
      </c>
      <c r="E42" s="50">
        <v>106.0</v>
      </c>
      <c r="F42" s="50" t="s">
        <v>129</v>
      </c>
      <c r="G42" s="50">
        <v>8.5</v>
      </c>
      <c r="H42" s="49"/>
    </row>
    <row r="43">
      <c r="A43" s="50">
        <v>42.0</v>
      </c>
      <c r="B43" s="50" t="s">
        <v>130</v>
      </c>
      <c r="C43" s="50">
        <v>1994.0</v>
      </c>
      <c r="D43" s="50" t="s">
        <v>59</v>
      </c>
      <c r="E43" s="50">
        <v>110.0</v>
      </c>
      <c r="F43" s="50" t="s">
        <v>65</v>
      </c>
      <c r="G43" s="50">
        <v>8.5</v>
      </c>
      <c r="H43" s="49"/>
    </row>
    <row r="44">
      <c r="A44" s="50">
        <v>43.0</v>
      </c>
      <c r="B44" s="50" t="s">
        <v>131</v>
      </c>
      <c r="C44" s="50">
        <v>1994.0</v>
      </c>
      <c r="D44" s="50" t="s">
        <v>132</v>
      </c>
      <c r="E44" s="50">
        <v>88.0</v>
      </c>
      <c r="F44" s="50" t="s">
        <v>133</v>
      </c>
      <c r="G44" s="50">
        <v>8.5</v>
      </c>
      <c r="H44" s="49"/>
    </row>
    <row r="45">
      <c r="A45" s="50">
        <v>44.0</v>
      </c>
      <c r="B45" s="50" t="s">
        <v>134</v>
      </c>
      <c r="C45" s="50">
        <v>1991.0</v>
      </c>
      <c r="D45" s="50" t="s">
        <v>59</v>
      </c>
      <c r="E45" s="50">
        <v>137.0</v>
      </c>
      <c r="F45" s="50" t="s">
        <v>85</v>
      </c>
      <c r="G45" s="50">
        <v>8.5</v>
      </c>
      <c r="H45" s="49"/>
    </row>
    <row r="46">
      <c r="A46" s="50">
        <v>45.0</v>
      </c>
      <c r="B46" s="50" t="s">
        <v>135</v>
      </c>
      <c r="C46" s="50">
        <v>1988.0</v>
      </c>
      <c r="D46" s="50" t="s">
        <v>59</v>
      </c>
      <c r="E46" s="50">
        <v>155.0</v>
      </c>
      <c r="F46" s="50" t="s">
        <v>60</v>
      </c>
      <c r="G46" s="50">
        <v>8.5</v>
      </c>
      <c r="H46" s="49"/>
    </row>
    <row r="47">
      <c r="A47" s="50">
        <v>46.0</v>
      </c>
      <c r="B47" s="50" t="s">
        <v>136</v>
      </c>
      <c r="C47" s="50">
        <v>1988.0</v>
      </c>
      <c r="D47" s="50" t="s">
        <v>111</v>
      </c>
      <c r="E47" s="50">
        <v>89.0</v>
      </c>
      <c r="F47" s="50" t="s">
        <v>137</v>
      </c>
      <c r="G47" s="50">
        <v>8.5</v>
      </c>
      <c r="H47" s="49"/>
    </row>
    <row r="48">
      <c r="A48" s="50">
        <v>47.0</v>
      </c>
      <c r="B48" s="50" t="s">
        <v>138</v>
      </c>
      <c r="C48" s="50">
        <v>1985.0</v>
      </c>
      <c r="D48" s="50" t="s">
        <v>89</v>
      </c>
      <c r="E48" s="50">
        <v>116.0</v>
      </c>
      <c r="F48" s="50" t="s">
        <v>139</v>
      </c>
      <c r="G48" s="50">
        <v>8.5</v>
      </c>
      <c r="H48" s="49"/>
    </row>
    <row r="49">
      <c r="A49" s="50">
        <v>48.0</v>
      </c>
      <c r="B49" s="50" t="s">
        <v>140</v>
      </c>
      <c r="C49" s="50">
        <v>1971.0</v>
      </c>
      <c r="D49" s="50" t="s">
        <v>111</v>
      </c>
      <c r="E49" s="50">
        <v>122.0</v>
      </c>
      <c r="F49" s="50" t="s">
        <v>141</v>
      </c>
      <c r="G49" s="50">
        <v>8.5</v>
      </c>
      <c r="H49" s="49"/>
    </row>
    <row r="50">
      <c r="A50" s="50">
        <v>49.0</v>
      </c>
      <c r="B50" s="50" t="s">
        <v>142</v>
      </c>
      <c r="C50" s="50">
        <v>1968.0</v>
      </c>
      <c r="D50" s="50" t="s">
        <v>64</v>
      </c>
      <c r="E50" s="50">
        <v>165.0</v>
      </c>
      <c r="F50" s="50" t="s">
        <v>81</v>
      </c>
      <c r="G50" s="50">
        <v>8.5</v>
      </c>
      <c r="H50" s="49"/>
    </row>
    <row r="51">
      <c r="A51" s="50">
        <v>50.0</v>
      </c>
      <c r="B51" s="50" t="s">
        <v>143</v>
      </c>
      <c r="C51" s="50">
        <v>1960.0</v>
      </c>
      <c r="D51" s="50" t="s">
        <v>59</v>
      </c>
      <c r="E51" s="50">
        <v>109.0</v>
      </c>
      <c r="F51" s="50" t="s">
        <v>144</v>
      </c>
      <c r="G51" s="50">
        <v>8.5</v>
      </c>
      <c r="H51" s="49"/>
    </row>
    <row r="52">
      <c r="A52" s="50">
        <v>51.0</v>
      </c>
      <c r="B52" s="50" t="s">
        <v>145</v>
      </c>
      <c r="C52" s="50">
        <v>1942.0</v>
      </c>
      <c r="D52" s="50" t="s">
        <v>89</v>
      </c>
      <c r="E52" s="50">
        <v>102.0</v>
      </c>
      <c r="F52" s="50" t="s">
        <v>146</v>
      </c>
      <c r="G52" s="50">
        <v>8.5</v>
      </c>
      <c r="H52" s="49"/>
    </row>
    <row r="53">
      <c r="A53" s="50">
        <v>52.0</v>
      </c>
      <c r="B53" s="50" t="s">
        <v>147</v>
      </c>
      <c r="C53" s="50">
        <v>1936.0</v>
      </c>
      <c r="D53" s="50" t="s">
        <v>132</v>
      </c>
      <c r="E53" s="50">
        <v>87.0</v>
      </c>
      <c r="F53" s="50" t="s">
        <v>148</v>
      </c>
      <c r="G53" s="50">
        <v>8.5</v>
      </c>
      <c r="H53" s="49"/>
    </row>
    <row r="54">
      <c r="A54" s="50">
        <v>53.0</v>
      </c>
      <c r="B54" s="50" t="s">
        <v>149</v>
      </c>
      <c r="C54" s="50">
        <v>1931.0</v>
      </c>
      <c r="D54" s="50" t="s">
        <v>132</v>
      </c>
      <c r="E54" s="50">
        <v>87.0</v>
      </c>
      <c r="F54" s="50" t="s">
        <v>104</v>
      </c>
      <c r="G54" s="50">
        <v>8.5</v>
      </c>
      <c r="H54" s="49"/>
    </row>
    <row r="55">
      <c r="A55" s="50">
        <v>54.0</v>
      </c>
      <c r="B55" s="50" t="s">
        <v>150</v>
      </c>
      <c r="C55" s="50">
        <v>2018.0</v>
      </c>
      <c r="D55" s="50" t="s">
        <v>59</v>
      </c>
      <c r="E55" s="50">
        <v>126.0</v>
      </c>
      <c r="F55" s="50" t="s">
        <v>60</v>
      </c>
      <c r="G55" s="50">
        <v>8.4</v>
      </c>
      <c r="H55" s="49"/>
    </row>
    <row r="56">
      <c r="A56" s="50">
        <v>55.0</v>
      </c>
      <c r="B56" s="50" t="s">
        <v>151</v>
      </c>
      <c r="C56" s="50">
        <v>2017.0</v>
      </c>
      <c r="D56" s="50"/>
      <c r="E56" s="50">
        <v>125.0</v>
      </c>
      <c r="F56" s="50" t="s">
        <v>71</v>
      </c>
      <c r="G56" s="50">
        <v>8.4</v>
      </c>
      <c r="H56" s="49"/>
    </row>
    <row r="57">
      <c r="A57" s="50">
        <v>56.0</v>
      </c>
      <c r="B57" s="50" t="s">
        <v>152</v>
      </c>
      <c r="C57" s="50">
        <v>2016.0</v>
      </c>
      <c r="D57" s="50" t="s">
        <v>89</v>
      </c>
      <c r="E57" s="50">
        <v>106.0</v>
      </c>
      <c r="F57" s="50" t="s">
        <v>153</v>
      </c>
      <c r="G57" s="50">
        <v>8.4</v>
      </c>
      <c r="H57" s="49"/>
    </row>
    <row r="58">
      <c r="A58" s="50">
        <v>57.0</v>
      </c>
      <c r="B58" s="50" t="s">
        <v>154</v>
      </c>
      <c r="C58" s="50">
        <v>2016.0</v>
      </c>
      <c r="D58" s="50" t="s">
        <v>111</v>
      </c>
      <c r="E58" s="50">
        <v>161.0</v>
      </c>
      <c r="F58" s="50" t="s">
        <v>155</v>
      </c>
      <c r="G58" s="50">
        <v>8.4</v>
      </c>
      <c r="H58" s="49"/>
    </row>
    <row r="59">
      <c r="A59" s="50">
        <v>58.0</v>
      </c>
      <c r="B59" s="50" t="s">
        <v>156</v>
      </c>
      <c r="C59" s="50">
        <v>2018.0</v>
      </c>
      <c r="D59" s="50" t="s">
        <v>89</v>
      </c>
      <c r="E59" s="50">
        <v>117.0</v>
      </c>
      <c r="F59" s="50" t="s">
        <v>157</v>
      </c>
      <c r="G59" s="50">
        <v>8.4</v>
      </c>
      <c r="H59" s="49"/>
    </row>
    <row r="60">
      <c r="A60" s="50">
        <v>59.0</v>
      </c>
      <c r="B60" s="50" t="s">
        <v>158</v>
      </c>
      <c r="C60" s="50">
        <v>2019.0</v>
      </c>
      <c r="D60" s="50" t="s">
        <v>64</v>
      </c>
      <c r="E60" s="50">
        <v>181.0</v>
      </c>
      <c r="F60" s="50" t="s">
        <v>68</v>
      </c>
      <c r="G60" s="50">
        <v>8.4</v>
      </c>
      <c r="H60" s="49"/>
    </row>
    <row r="61">
      <c r="A61" s="50">
        <v>60.0</v>
      </c>
      <c r="B61" s="50" t="s">
        <v>159</v>
      </c>
      <c r="C61" s="50">
        <v>2018.0</v>
      </c>
      <c r="D61" s="50" t="s">
        <v>64</v>
      </c>
      <c r="E61" s="50">
        <v>149.0</v>
      </c>
      <c r="F61" s="50" t="s">
        <v>75</v>
      </c>
      <c r="G61" s="50">
        <v>8.4</v>
      </c>
      <c r="H61" s="49"/>
    </row>
    <row r="62">
      <c r="A62" s="50">
        <v>61.0</v>
      </c>
      <c r="B62" s="50" t="s">
        <v>160</v>
      </c>
      <c r="C62" s="50">
        <v>2017.0</v>
      </c>
      <c r="D62" s="50" t="s">
        <v>89</v>
      </c>
      <c r="E62" s="50">
        <v>105.0</v>
      </c>
      <c r="F62" s="50" t="s">
        <v>98</v>
      </c>
      <c r="G62" s="50">
        <v>8.4</v>
      </c>
      <c r="H62" s="49"/>
    </row>
    <row r="63">
      <c r="A63" s="50">
        <v>62.0</v>
      </c>
      <c r="B63" s="50" t="s">
        <v>161</v>
      </c>
      <c r="C63" s="50">
        <v>2012.0</v>
      </c>
      <c r="D63" s="50" t="s">
        <v>59</v>
      </c>
      <c r="E63" s="50">
        <v>165.0</v>
      </c>
      <c r="F63" s="50" t="s">
        <v>162</v>
      </c>
      <c r="G63" s="50">
        <v>8.4</v>
      </c>
      <c r="H63" s="49"/>
    </row>
    <row r="64">
      <c r="A64" s="50">
        <v>63.0</v>
      </c>
      <c r="B64" s="50" t="s">
        <v>163</v>
      </c>
      <c r="C64" s="50">
        <v>2012.0</v>
      </c>
      <c r="D64" s="50" t="s">
        <v>64</v>
      </c>
      <c r="E64" s="50">
        <v>164.0</v>
      </c>
      <c r="F64" s="50" t="s">
        <v>164</v>
      </c>
      <c r="G64" s="50">
        <v>8.4</v>
      </c>
      <c r="H64" s="49"/>
    </row>
    <row r="65">
      <c r="A65" s="50">
        <v>64.0</v>
      </c>
      <c r="B65" s="50" t="s">
        <v>165</v>
      </c>
      <c r="C65" s="50">
        <v>2009.0</v>
      </c>
      <c r="D65" s="50" t="s">
        <v>64</v>
      </c>
      <c r="E65" s="50">
        <v>170.0</v>
      </c>
      <c r="F65" s="50" t="s">
        <v>166</v>
      </c>
      <c r="G65" s="50">
        <v>8.4</v>
      </c>
      <c r="H65" s="49"/>
    </row>
    <row r="66">
      <c r="A66" s="50">
        <v>65.0</v>
      </c>
      <c r="B66" s="50" t="s">
        <v>167</v>
      </c>
      <c r="C66" s="50">
        <v>2007.0</v>
      </c>
      <c r="D66" s="50" t="s">
        <v>89</v>
      </c>
      <c r="E66" s="50">
        <v>165.0</v>
      </c>
      <c r="F66" s="50" t="s">
        <v>168</v>
      </c>
      <c r="G66" s="50">
        <v>8.4</v>
      </c>
      <c r="H66" s="49"/>
    </row>
    <row r="67">
      <c r="A67" s="50">
        <v>66.0</v>
      </c>
      <c r="B67" s="50" t="s">
        <v>169</v>
      </c>
      <c r="C67" s="50">
        <v>2008.0</v>
      </c>
      <c r="D67" s="50" t="s">
        <v>132</v>
      </c>
      <c r="E67" s="50">
        <v>98.0</v>
      </c>
      <c r="F67" s="50" t="s">
        <v>98</v>
      </c>
      <c r="G67" s="50">
        <v>8.4</v>
      </c>
      <c r="H67" s="49"/>
    </row>
    <row r="68">
      <c r="A68" s="50">
        <v>67.0</v>
      </c>
      <c r="B68" s="50" t="s">
        <v>170</v>
      </c>
      <c r="C68" s="50">
        <v>2006.0</v>
      </c>
      <c r="D68" s="50" t="s">
        <v>59</v>
      </c>
      <c r="E68" s="50">
        <v>137.0</v>
      </c>
      <c r="F68" s="50" t="s">
        <v>171</v>
      </c>
      <c r="G68" s="50">
        <v>8.4</v>
      </c>
      <c r="H68" s="49"/>
    </row>
    <row r="69">
      <c r="A69" s="50">
        <v>68.0</v>
      </c>
      <c r="B69" s="50" t="s">
        <v>172</v>
      </c>
      <c r="C69" s="50">
        <v>2003.0</v>
      </c>
      <c r="D69" s="50" t="s">
        <v>59</v>
      </c>
      <c r="E69" s="50">
        <v>120.0</v>
      </c>
      <c r="F69" s="50" t="s">
        <v>112</v>
      </c>
      <c r="G69" s="50">
        <v>8.4</v>
      </c>
      <c r="H69" s="49"/>
    </row>
    <row r="70">
      <c r="A70" s="50">
        <v>69.0</v>
      </c>
      <c r="B70" s="50" t="s">
        <v>173</v>
      </c>
      <c r="C70" s="50">
        <v>2000.0</v>
      </c>
      <c r="D70" s="50" t="s">
        <v>59</v>
      </c>
      <c r="E70" s="50">
        <v>113.0</v>
      </c>
      <c r="F70" s="50" t="s">
        <v>174</v>
      </c>
      <c r="G70" s="50">
        <v>8.4</v>
      </c>
      <c r="H70" s="49"/>
    </row>
    <row r="71">
      <c r="A71" s="50">
        <v>70.0</v>
      </c>
      <c r="B71" s="50" t="s">
        <v>175</v>
      </c>
      <c r="C71" s="50">
        <v>1997.0</v>
      </c>
      <c r="D71" s="50" t="s">
        <v>64</v>
      </c>
      <c r="E71" s="50">
        <v>134.0</v>
      </c>
      <c r="F71" s="50" t="s">
        <v>176</v>
      </c>
      <c r="G71" s="50">
        <v>8.4</v>
      </c>
      <c r="H71" s="49"/>
    </row>
    <row r="72">
      <c r="A72" s="50">
        <v>71.0</v>
      </c>
      <c r="B72" s="50" t="s">
        <v>177</v>
      </c>
      <c r="C72" s="50">
        <v>1984.0</v>
      </c>
      <c r="D72" s="50" t="s">
        <v>59</v>
      </c>
      <c r="E72" s="50">
        <v>229.0</v>
      </c>
      <c r="F72" s="50" t="s">
        <v>62</v>
      </c>
      <c r="G72" s="50">
        <v>8.4</v>
      </c>
      <c r="H72" s="49"/>
    </row>
    <row r="73">
      <c r="A73" s="50">
        <v>72.0</v>
      </c>
      <c r="B73" s="50" t="s">
        <v>178</v>
      </c>
      <c r="C73" s="50">
        <v>1981.0</v>
      </c>
      <c r="D73" s="50" t="s">
        <v>89</v>
      </c>
      <c r="E73" s="50">
        <v>115.0</v>
      </c>
      <c r="F73" s="50" t="s">
        <v>164</v>
      </c>
      <c r="G73" s="50">
        <v>8.4</v>
      </c>
      <c r="H73" s="49"/>
    </row>
    <row r="74">
      <c r="A74" s="50">
        <v>73.0</v>
      </c>
      <c r="B74" s="50" t="s">
        <v>179</v>
      </c>
      <c r="C74" s="50">
        <v>1980.0</v>
      </c>
      <c r="D74" s="50" t="s">
        <v>59</v>
      </c>
      <c r="E74" s="50">
        <v>146.0</v>
      </c>
      <c r="F74" s="50" t="s">
        <v>180</v>
      </c>
      <c r="G74" s="50">
        <v>8.4</v>
      </c>
      <c r="H74" s="49"/>
    </row>
    <row r="75">
      <c r="A75" s="50">
        <v>74.0</v>
      </c>
      <c r="B75" s="50" t="s">
        <v>181</v>
      </c>
      <c r="C75" s="50">
        <v>1979.0</v>
      </c>
      <c r="D75" s="50" t="s">
        <v>59</v>
      </c>
      <c r="E75" s="50">
        <v>147.0</v>
      </c>
      <c r="F75" s="50" t="s">
        <v>182</v>
      </c>
      <c r="G75" s="50">
        <v>8.4</v>
      </c>
      <c r="H75" s="49"/>
    </row>
    <row r="76">
      <c r="A76" s="50">
        <v>75.0</v>
      </c>
      <c r="B76" s="50" t="s">
        <v>183</v>
      </c>
      <c r="C76" s="50">
        <v>1979.0</v>
      </c>
      <c r="D76" s="50" t="s">
        <v>59</v>
      </c>
      <c r="E76" s="50">
        <v>117.0</v>
      </c>
      <c r="F76" s="50" t="s">
        <v>184</v>
      </c>
      <c r="G76" s="50">
        <v>8.4</v>
      </c>
      <c r="H76" s="49"/>
    </row>
    <row r="77">
      <c r="A77" s="50">
        <v>76.0</v>
      </c>
      <c r="B77" s="50" t="s">
        <v>185</v>
      </c>
      <c r="C77" s="50">
        <v>1963.0</v>
      </c>
      <c r="D77" s="50" t="s">
        <v>111</v>
      </c>
      <c r="E77" s="50">
        <v>143.0</v>
      </c>
      <c r="F77" s="50" t="s">
        <v>106</v>
      </c>
      <c r="G77" s="50">
        <v>8.4</v>
      </c>
      <c r="H77" s="49"/>
    </row>
    <row r="78">
      <c r="A78" s="50">
        <v>77.0</v>
      </c>
      <c r="B78" s="50" t="s">
        <v>186</v>
      </c>
      <c r="C78" s="50">
        <v>1964.0</v>
      </c>
      <c r="D78" s="50" t="s">
        <v>89</v>
      </c>
      <c r="E78" s="50">
        <v>95.0</v>
      </c>
      <c r="F78" s="50" t="s">
        <v>187</v>
      </c>
      <c r="G78" s="50">
        <v>8.4</v>
      </c>
      <c r="H78" s="49"/>
    </row>
    <row r="79">
      <c r="A79" s="50">
        <v>78.0</v>
      </c>
      <c r="B79" s="50" t="s">
        <v>188</v>
      </c>
      <c r="C79" s="50">
        <v>1957.0</v>
      </c>
      <c r="D79" s="50" t="s">
        <v>73</v>
      </c>
      <c r="E79" s="50">
        <v>116.0</v>
      </c>
      <c r="F79" s="50" t="s">
        <v>106</v>
      </c>
      <c r="G79" s="50">
        <v>8.4</v>
      </c>
      <c r="H79" s="49"/>
    </row>
    <row r="80">
      <c r="A80" s="50">
        <v>79.0</v>
      </c>
      <c r="B80" s="50" t="s">
        <v>189</v>
      </c>
      <c r="C80" s="50">
        <v>1957.0</v>
      </c>
      <c r="D80" s="50" t="s">
        <v>73</v>
      </c>
      <c r="E80" s="50">
        <v>88.0</v>
      </c>
      <c r="F80" s="50" t="s">
        <v>100</v>
      </c>
      <c r="G80" s="50">
        <v>8.4</v>
      </c>
      <c r="H80" s="49"/>
    </row>
    <row r="81">
      <c r="A81" s="50">
        <v>80.0</v>
      </c>
      <c r="B81" s="50" t="s">
        <v>190</v>
      </c>
      <c r="C81" s="50">
        <v>1954.0</v>
      </c>
      <c r="D81" s="50" t="s">
        <v>89</v>
      </c>
      <c r="E81" s="50">
        <v>112.0</v>
      </c>
      <c r="F81" s="50" t="s">
        <v>174</v>
      </c>
      <c r="G81" s="50">
        <v>8.4</v>
      </c>
      <c r="H81" s="49"/>
    </row>
    <row r="82">
      <c r="A82" s="50">
        <v>81.0</v>
      </c>
      <c r="B82" s="50" t="s">
        <v>191</v>
      </c>
      <c r="C82" s="50">
        <v>1950.0</v>
      </c>
      <c r="D82" s="50" t="s">
        <v>192</v>
      </c>
      <c r="E82" s="50">
        <v>110.0</v>
      </c>
      <c r="F82" s="50" t="s">
        <v>193</v>
      </c>
      <c r="G82" s="50">
        <v>8.4</v>
      </c>
      <c r="H82" s="49"/>
    </row>
    <row r="83">
      <c r="A83" s="50">
        <v>82.0</v>
      </c>
      <c r="B83" s="50" t="s">
        <v>194</v>
      </c>
      <c r="C83" s="50">
        <v>1940.0</v>
      </c>
      <c r="D83" s="50" t="s">
        <v>192</v>
      </c>
      <c r="E83" s="50">
        <v>125.0</v>
      </c>
      <c r="F83" s="50" t="s">
        <v>195</v>
      </c>
      <c r="G83" s="50">
        <v>8.4</v>
      </c>
      <c r="H83" s="49"/>
    </row>
    <row r="84">
      <c r="A84" s="50">
        <v>83.0</v>
      </c>
      <c r="B84" s="50">
        <v>1917.0</v>
      </c>
      <c r="C84" s="50">
        <v>2019.0</v>
      </c>
      <c r="D84" s="50" t="s">
        <v>59</v>
      </c>
      <c r="E84" s="50">
        <v>119.0</v>
      </c>
      <c r="F84" s="50" t="s">
        <v>100</v>
      </c>
      <c r="G84" s="50">
        <v>8.3</v>
      </c>
      <c r="H84" s="49"/>
    </row>
    <row r="85">
      <c r="A85" s="50">
        <v>84.0</v>
      </c>
      <c r="B85" s="50" t="s">
        <v>196</v>
      </c>
      <c r="C85" s="50">
        <v>2019.0</v>
      </c>
      <c r="D85" s="50" t="s">
        <v>111</v>
      </c>
      <c r="E85" s="50">
        <v>138.0</v>
      </c>
      <c r="F85" s="50" t="s">
        <v>197</v>
      </c>
      <c r="G85" s="50">
        <v>8.3</v>
      </c>
      <c r="H85" s="49"/>
    </row>
    <row r="86">
      <c r="A86" s="50">
        <v>85.0</v>
      </c>
      <c r="B86" s="50" t="s">
        <v>198</v>
      </c>
      <c r="C86" s="50">
        <v>2018.0</v>
      </c>
      <c r="D86" s="50" t="s">
        <v>111</v>
      </c>
      <c r="E86" s="50">
        <v>104.0</v>
      </c>
      <c r="F86" s="50" t="s">
        <v>199</v>
      </c>
      <c r="G86" s="50">
        <v>8.3</v>
      </c>
      <c r="H86" s="49"/>
    </row>
    <row r="87">
      <c r="A87" s="50">
        <v>86.0</v>
      </c>
      <c r="B87" s="50" t="s">
        <v>200</v>
      </c>
      <c r="C87" s="50">
        <v>2018.0</v>
      </c>
      <c r="D87" s="50" t="s">
        <v>111</v>
      </c>
      <c r="E87" s="50">
        <v>139.0</v>
      </c>
      <c r="F87" s="50" t="s">
        <v>201</v>
      </c>
      <c r="G87" s="50">
        <v>8.3</v>
      </c>
      <c r="H87" s="49"/>
    </row>
    <row r="88">
      <c r="A88" s="50">
        <v>87.0</v>
      </c>
      <c r="B88" s="50" t="s">
        <v>202</v>
      </c>
      <c r="C88" s="50">
        <v>2013.0</v>
      </c>
      <c r="D88" s="50" t="s">
        <v>111</v>
      </c>
      <c r="E88" s="50">
        <v>160.0</v>
      </c>
      <c r="F88" s="50" t="s">
        <v>108</v>
      </c>
      <c r="G88" s="50">
        <v>8.3</v>
      </c>
      <c r="H88" s="49"/>
    </row>
    <row r="89">
      <c r="A89" s="50">
        <v>88.0</v>
      </c>
      <c r="B89" s="50" t="s">
        <v>203</v>
      </c>
      <c r="C89" s="50">
        <v>2012.0</v>
      </c>
      <c r="D89" s="50" t="s">
        <v>59</v>
      </c>
      <c r="E89" s="50">
        <v>115.0</v>
      </c>
      <c r="F89" s="50" t="s">
        <v>60</v>
      </c>
      <c r="G89" s="50">
        <v>8.3</v>
      </c>
      <c r="H89" s="49"/>
    </row>
    <row r="90">
      <c r="A90" s="50">
        <v>89.0</v>
      </c>
      <c r="B90" s="50" t="s">
        <v>204</v>
      </c>
      <c r="C90" s="50">
        <v>2011.0</v>
      </c>
      <c r="D90" s="50" t="s">
        <v>64</v>
      </c>
      <c r="E90" s="50">
        <v>123.0</v>
      </c>
      <c r="F90" s="50" t="s">
        <v>205</v>
      </c>
      <c r="G90" s="50">
        <v>8.3</v>
      </c>
      <c r="H90" s="49"/>
    </row>
    <row r="91">
      <c r="A91" s="50">
        <v>90.0</v>
      </c>
      <c r="B91" s="50" t="s">
        <v>206</v>
      </c>
      <c r="C91" s="50">
        <v>2010.0</v>
      </c>
      <c r="D91" s="50" t="s">
        <v>59</v>
      </c>
      <c r="E91" s="50">
        <v>131.0</v>
      </c>
      <c r="F91" s="50" t="s">
        <v>182</v>
      </c>
      <c r="G91" s="50">
        <v>8.3</v>
      </c>
      <c r="H91" s="49"/>
    </row>
    <row r="92">
      <c r="A92" s="50">
        <v>91.0</v>
      </c>
      <c r="B92" s="50" t="s">
        <v>207</v>
      </c>
      <c r="C92" s="50">
        <v>2019.0</v>
      </c>
      <c r="D92" s="50"/>
      <c r="E92" s="50">
        <v>132.0</v>
      </c>
      <c r="F92" s="50" t="s">
        <v>60</v>
      </c>
      <c r="G92" s="50">
        <v>8.3</v>
      </c>
      <c r="H92" s="49"/>
    </row>
    <row r="93">
      <c r="A93" s="50">
        <v>92.0</v>
      </c>
      <c r="B93" s="50" t="s">
        <v>208</v>
      </c>
      <c r="C93" s="50">
        <v>2005.0</v>
      </c>
      <c r="D93" s="50"/>
      <c r="E93" s="50">
        <v>112.0</v>
      </c>
      <c r="F93" s="50" t="s">
        <v>168</v>
      </c>
      <c r="G93" s="50">
        <v>8.3</v>
      </c>
      <c r="H93" s="49"/>
    </row>
    <row r="94">
      <c r="A94" s="50">
        <v>93.0</v>
      </c>
      <c r="B94" s="50" t="s">
        <v>209</v>
      </c>
      <c r="C94" s="50">
        <v>2010.0</v>
      </c>
      <c r="D94" s="50" t="s">
        <v>132</v>
      </c>
      <c r="E94" s="50">
        <v>103.0</v>
      </c>
      <c r="F94" s="50" t="s">
        <v>210</v>
      </c>
      <c r="G94" s="50">
        <v>8.3</v>
      </c>
      <c r="H94" s="49"/>
    </row>
    <row r="95">
      <c r="A95" s="50">
        <v>94.0</v>
      </c>
      <c r="B95" s="50" t="s">
        <v>211</v>
      </c>
      <c r="C95" s="50">
        <v>2009.0</v>
      </c>
      <c r="D95" s="50" t="s">
        <v>59</v>
      </c>
      <c r="E95" s="50">
        <v>153.0</v>
      </c>
      <c r="F95" s="50" t="s">
        <v>212</v>
      </c>
      <c r="G95" s="50">
        <v>8.3</v>
      </c>
      <c r="H95" s="49"/>
    </row>
    <row r="96">
      <c r="A96" s="50">
        <v>95.0</v>
      </c>
      <c r="B96" s="50" t="s">
        <v>213</v>
      </c>
      <c r="C96" s="50">
        <v>2004.0</v>
      </c>
      <c r="D96" s="50" t="s">
        <v>59</v>
      </c>
      <c r="E96" s="50">
        <v>108.0</v>
      </c>
      <c r="F96" s="50" t="s">
        <v>214</v>
      </c>
      <c r="G96" s="50">
        <v>8.3</v>
      </c>
      <c r="H96" s="49"/>
    </row>
    <row r="97">
      <c r="A97" s="50">
        <v>96.0</v>
      </c>
      <c r="B97" s="50" t="s">
        <v>215</v>
      </c>
      <c r="C97" s="50">
        <v>2001.0</v>
      </c>
      <c r="D97" s="50" t="s">
        <v>59</v>
      </c>
      <c r="E97" s="50">
        <v>122.0</v>
      </c>
      <c r="F97" s="50" t="s">
        <v>216</v>
      </c>
      <c r="G97" s="50">
        <v>8.3</v>
      </c>
      <c r="H97" s="49"/>
    </row>
    <row r="98">
      <c r="A98" s="50">
        <v>97.0</v>
      </c>
      <c r="B98" s="50" t="s">
        <v>217</v>
      </c>
      <c r="C98" s="50">
        <v>2000.0</v>
      </c>
      <c r="D98" s="50" t="s">
        <v>59</v>
      </c>
      <c r="E98" s="50">
        <v>102.0</v>
      </c>
      <c r="F98" s="50" t="s">
        <v>218</v>
      </c>
      <c r="G98" s="50">
        <v>8.3</v>
      </c>
      <c r="H98" s="49"/>
    </row>
    <row r="99">
      <c r="A99" s="50">
        <v>98.0</v>
      </c>
      <c r="B99" s="50" t="s">
        <v>219</v>
      </c>
      <c r="C99" s="50">
        <v>2000.0</v>
      </c>
      <c r="D99" s="50" t="s">
        <v>59</v>
      </c>
      <c r="E99" s="50">
        <v>102.0</v>
      </c>
      <c r="F99" s="50" t="s">
        <v>60</v>
      </c>
      <c r="G99" s="50">
        <v>8.3</v>
      </c>
      <c r="H99" s="49"/>
    </row>
    <row r="100">
      <c r="A100" s="50">
        <v>99.0</v>
      </c>
      <c r="B100" s="50" t="s">
        <v>220</v>
      </c>
      <c r="C100" s="50">
        <v>1999.0</v>
      </c>
      <c r="D100" s="50" t="s">
        <v>59</v>
      </c>
      <c r="E100" s="50">
        <v>122.0</v>
      </c>
      <c r="F100" s="50" t="s">
        <v>60</v>
      </c>
      <c r="G100" s="50">
        <v>8.3</v>
      </c>
      <c r="H100" s="49"/>
    </row>
    <row r="101">
      <c r="A101" s="50">
        <v>100.0</v>
      </c>
      <c r="B101" s="50" t="s">
        <v>221</v>
      </c>
      <c r="C101" s="50">
        <v>1997.0</v>
      </c>
      <c r="D101" s="50" t="s">
        <v>59</v>
      </c>
      <c r="E101" s="50">
        <v>126.0</v>
      </c>
      <c r="F101" s="50" t="s">
        <v>79</v>
      </c>
      <c r="G101" s="50">
        <v>8.3</v>
      </c>
      <c r="H101" s="49"/>
    </row>
    <row r="102">
      <c r="A102" s="49"/>
      <c r="B102" s="49"/>
      <c r="C102" s="49"/>
      <c r="D102" s="49"/>
      <c r="E102" s="49"/>
      <c r="F102" s="49"/>
      <c r="G102" s="49"/>
      <c r="H102" s="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1" t="s">
        <v>222</v>
      </c>
      <c r="B1" s="52"/>
      <c r="C1" s="52"/>
      <c r="D1" s="52"/>
      <c r="E1" s="52"/>
      <c r="F1" s="52"/>
      <c r="G1" s="52"/>
    </row>
    <row r="2">
      <c r="A2" s="53" t="str">
        <f>IFERROR(__xludf.DUMMYFUNCTION("QUERY(IMDB,""select E"")"),"LENGTH")</f>
        <v>LENGTH</v>
      </c>
      <c r="B2" s="52" t="str">
        <f>FORMULATEXT(A2)</f>
        <v>=QUERY(IMDB,"select E")</v>
      </c>
      <c r="C2" s="52"/>
      <c r="D2" s="52"/>
      <c r="E2" s="52"/>
      <c r="F2" s="52"/>
      <c r="G2" s="52"/>
    </row>
    <row r="3">
      <c r="A3" s="54">
        <f>IFERROR(__xludf.DUMMYFUNCTION("""COMPUTED_VALUE"""),142.0)</f>
        <v>142</v>
      </c>
      <c r="B3" s="52"/>
      <c r="C3" s="52"/>
      <c r="D3" s="52"/>
      <c r="E3" s="52"/>
      <c r="F3" s="52"/>
      <c r="G3" s="52"/>
    </row>
    <row r="4">
      <c r="A4" s="54">
        <f>IFERROR(__xludf.DUMMYFUNCTION("""COMPUTED_VALUE"""),175.0)</f>
        <v>175</v>
      </c>
      <c r="B4" s="52"/>
      <c r="C4" s="52"/>
      <c r="D4" s="52"/>
      <c r="E4" s="52"/>
      <c r="F4" s="52"/>
      <c r="G4" s="52"/>
    </row>
    <row r="5">
      <c r="A5" s="54">
        <f>IFERROR(__xludf.DUMMYFUNCTION("""COMPUTED_VALUE"""),152.0)</f>
        <v>152</v>
      </c>
      <c r="B5" s="52"/>
      <c r="C5" s="52"/>
      <c r="D5" s="52"/>
      <c r="E5" s="52"/>
      <c r="F5" s="52"/>
      <c r="G5" s="52"/>
    </row>
    <row r="6">
      <c r="A6" s="54">
        <f>IFERROR(__xludf.DUMMYFUNCTION("""COMPUTED_VALUE"""),202.0)</f>
        <v>202</v>
      </c>
      <c r="B6" s="52"/>
      <c r="C6" s="52"/>
      <c r="D6" s="52"/>
      <c r="E6" s="52"/>
      <c r="F6" s="52"/>
      <c r="G6" s="52"/>
    </row>
    <row r="7">
      <c r="A7" s="54">
        <f>IFERROR(__xludf.DUMMYFUNCTION("""COMPUTED_VALUE"""),201.0)</f>
        <v>201</v>
      </c>
      <c r="B7" s="52"/>
      <c r="C7" s="52"/>
      <c r="D7" s="52"/>
      <c r="E7" s="52"/>
      <c r="F7" s="52"/>
      <c r="G7" s="52"/>
    </row>
    <row r="8">
      <c r="A8" s="54">
        <f>IFERROR(__xludf.DUMMYFUNCTION("""COMPUTED_VALUE"""),154.0)</f>
        <v>154</v>
      </c>
      <c r="B8" s="52"/>
      <c r="C8" s="52"/>
      <c r="D8" s="52"/>
      <c r="E8" s="52"/>
      <c r="F8" s="52"/>
      <c r="G8" s="52"/>
    </row>
    <row r="9">
      <c r="A9" s="54">
        <f>IFERROR(__xludf.DUMMYFUNCTION("""COMPUTED_VALUE"""),195.0)</f>
        <v>195</v>
      </c>
      <c r="B9" s="52"/>
      <c r="C9" s="52"/>
      <c r="F9" s="52"/>
      <c r="G9" s="52"/>
    </row>
    <row r="10">
      <c r="A10" s="54">
        <f>IFERROR(__xludf.DUMMYFUNCTION("""COMPUTED_VALUE"""),96.0)</f>
        <v>96</v>
      </c>
      <c r="B10" s="52"/>
      <c r="C10" s="52"/>
      <c r="F10" s="52"/>
      <c r="G10" s="52"/>
    </row>
    <row r="11">
      <c r="A11" s="54">
        <f>IFERROR(__xludf.DUMMYFUNCTION("""COMPUTED_VALUE"""),148.0)</f>
        <v>148</v>
      </c>
      <c r="B11" s="52"/>
      <c r="C11" s="52"/>
      <c r="F11" s="52"/>
      <c r="G11" s="52"/>
    </row>
    <row r="12">
      <c r="A12" s="54">
        <f>IFERROR(__xludf.DUMMYFUNCTION("""COMPUTED_VALUE"""),139.0)</f>
        <v>139</v>
      </c>
      <c r="B12" s="52"/>
      <c r="C12" s="52"/>
      <c r="F12" s="52"/>
      <c r="G12" s="52"/>
    </row>
    <row r="13">
      <c r="A13" s="54">
        <f>IFERROR(__xludf.DUMMYFUNCTION("""COMPUTED_VALUE"""),178.0)</f>
        <v>178</v>
      </c>
      <c r="B13" s="52"/>
      <c r="C13" s="52"/>
      <c r="F13" s="52"/>
      <c r="G13" s="52"/>
    </row>
    <row r="14">
      <c r="A14" s="54">
        <f>IFERROR(__xludf.DUMMYFUNCTION("""COMPUTED_VALUE"""),142.0)</f>
        <v>142</v>
      </c>
      <c r="B14" s="52"/>
      <c r="C14" s="52"/>
      <c r="F14" s="52"/>
      <c r="G14" s="52"/>
    </row>
    <row r="15">
      <c r="A15" s="54">
        <f>IFERROR(__xludf.DUMMYFUNCTION("""COMPUTED_VALUE"""),178.0)</f>
        <v>178</v>
      </c>
      <c r="B15" s="52"/>
      <c r="C15" s="52"/>
      <c r="F15" s="52"/>
      <c r="G15" s="52"/>
    </row>
    <row r="16">
      <c r="A16" s="54">
        <f>IFERROR(__xludf.DUMMYFUNCTION("""COMPUTED_VALUE"""),160.0)</f>
        <v>160</v>
      </c>
      <c r="B16" s="52"/>
      <c r="C16" s="52"/>
      <c r="F16" s="52"/>
      <c r="G16" s="52"/>
    </row>
    <row r="17">
      <c r="A17" s="54">
        <f>IFERROR(__xludf.DUMMYFUNCTION("""COMPUTED_VALUE"""),179.0)</f>
        <v>179</v>
      </c>
      <c r="B17" s="52"/>
      <c r="C17" s="52"/>
      <c r="F17" s="52"/>
      <c r="G17" s="52"/>
    </row>
    <row r="18">
      <c r="A18" s="54">
        <f>IFERROR(__xludf.DUMMYFUNCTION("""COMPUTED_VALUE"""),136.0)</f>
        <v>136</v>
      </c>
      <c r="B18" s="52"/>
      <c r="C18" s="52"/>
      <c r="F18" s="52"/>
      <c r="G18" s="52"/>
    </row>
    <row r="19">
      <c r="A19" s="54">
        <f>IFERROR(__xludf.DUMMYFUNCTION("""COMPUTED_VALUE"""),146.0)</f>
        <v>146</v>
      </c>
      <c r="C19" s="52"/>
      <c r="F19" s="52"/>
      <c r="G19" s="52"/>
    </row>
    <row r="20">
      <c r="A20" s="54">
        <f>IFERROR(__xludf.DUMMYFUNCTION("""COMPUTED_VALUE"""),124.0)</f>
        <v>124</v>
      </c>
      <c r="B20" s="52"/>
      <c r="C20" s="52"/>
      <c r="D20" s="52"/>
      <c r="E20" s="52"/>
      <c r="F20" s="52"/>
      <c r="G20" s="52"/>
    </row>
    <row r="21">
      <c r="A21" s="54">
        <f>IFERROR(__xludf.DUMMYFUNCTION("""COMPUTED_VALUE"""),133.0)</f>
        <v>133</v>
      </c>
      <c r="B21" s="52"/>
      <c r="C21" s="52"/>
      <c r="D21" s="52"/>
      <c r="E21" s="52"/>
      <c r="F21" s="52"/>
      <c r="G21" s="52"/>
    </row>
    <row r="22">
      <c r="A22" s="54">
        <f>IFERROR(__xludf.DUMMYFUNCTION("""COMPUTED_VALUE"""),132.0)</f>
        <v>132</v>
      </c>
      <c r="B22" s="52"/>
      <c r="C22" s="52"/>
      <c r="D22" s="52"/>
      <c r="E22" s="52"/>
      <c r="F22" s="52"/>
      <c r="G22" s="52"/>
    </row>
    <row r="23">
      <c r="A23" s="54">
        <f>IFERROR(__xludf.DUMMYFUNCTION("""COMPUTED_VALUE"""),169.0)</f>
        <v>169</v>
      </c>
      <c r="B23" s="52"/>
      <c r="C23" s="52"/>
      <c r="D23" s="52"/>
      <c r="E23" s="52"/>
      <c r="F23" s="52"/>
      <c r="G23" s="52"/>
    </row>
    <row r="24">
      <c r="A24" s="54">
        <f>IFERROR(__xludf.DUMMYFUNCTION("""COMPUTED_VALUE"""),130.0)</f>
        <v>130</v>
      </c>
      <c r="B24" s="52"/>
      <c r="C24" s="52"/>
      <c r="D24" s="52"/>
      <c r="E24" s="52"/>
      <c r="F24" s="52"/>
      <c r="G24" s="52"/>
    </row>
    <row r="25">
      <c r="A25" s="54">
        <f>IFERROR(__xludf.DUMMYFUNCTION("""COMPUTED_VALUE"""),125.0)</f>
        <v>125</v>
      </c>
      <c r="B25" s="52"/>
      <c r="C25" s="52"/>
      <c r="D25" s="52"/>
      <c r="E25" s="52"/>
      <c r="F25" s="52"/>
      <c r="G25" s="52"/>
    </row>
    <row r="26">
      <c r="A26" s="54">
        <f>IFERROR(__xludf.DUMMYFUNCTION("""COMPUTED_VALUE"""),169.0)</f>
        <v>169</v>
      </c>
      <c r="B26" s="52"/>
      <c r="C26" s="52"/>
      <c r="D26" s="52"/>
      <c r="E26" s="52"/>
      <c r="F26" s="52"/>
      <c r="G26" s="52"/>
    </row>
    <row r="27">
      <c r="A27" s="54">
        <f>IFERROR(__xludf.DUMMYFUNCTION("""COMPUTED_VALUE"""),189.0)</f>
        <v>189</v>
      </c>
      <c r="B27" s="52"/>
      <c r="C27" s="52"/>
      <c r="D27" s="52"/>
      <c r="E27" s="52"/>
      <c r="F27" s="52"/>
      <c r="G27" s="52"/>
    </row>
    <row r="28">
      <c r="A28" s="54">
        <f>IFERROR(__xludf.DUMMYFUNCTION("""COMPUTED_VALUE"""),116.0)</f>
        <v>116</v>
      </c>
      <c r="B28" s="52"/>
      <c r="C28" s="52"/>
      <c r="D28" s="52"/>
      <c r="E28" s="52"/>
      <c r="F28" s="52"/>
      <c r="G28" s="52"/>
    </row>
    <row r="29">
      <c r="A29" s="54">
        <f>IFERROR(__xludf.DUMMYFUNCTION("""COMPUTED_VALUE"""),127.0)</f>
        <v>127</v>
      </c>
      <c r="B29" s="52"/>
      <c r="C29" s="52"/>
      <c r="D29" s="52"/>
      <c r="E29" s="52"/>
      <c r="F29" s="52"/>
      <c r="G29" s="52"/>
    </row>
    <row r="30">
      <c r="A30" s="54">
        <f>IFERROR(__xludf.DUMMYFUNCTION("""COMPUTED_VALUE"""),118.0)</f>
        <v>118</v>
      </c>
      <c r="B30" s="52"/>
      <c r="C30" s="52"/>
      <c r="D30" s="52"/>
      <c r="E30" s="52"/>
      <c r="F30" s="52"/>
      <c r="G30" s="52"/>
    </row>
    <row r="31">
      <c r="A31" s="54">
        <f>IFERROR(__xludf.DUMMYFUNCTION("""COMPUTED_VALUE"""),121.0)</f>
        <v>121</v>
      </c>
      <c r="B31" s="52"/>
      <c r="C31" s="52"/>
      <c r="D31" s="52"/>
      <c r="E31" s="52"/>
      <c r="F31" s="52"/>
      <c r="G31" s="52"/>
    </row>
    <row r="32">
      <c r="A32" s="54">
        <f>IFERROR(__xludf.DUMMYFUNCTION("""COMPUTED_VALUE"""),133.0)</f>
        <v>133</v>
      </c>
      <c r="B32" s="52"/>
      <c r="C32" s="52"/>
      <c r="D32" s="52"/>
      <c r="E32" s="52"/>
      <c r="F32" s="52"/>
      <c r="G32" s="52"/>
    </row>
    <row r="33">
      <c r="A33" s="54">
        <f>IFERROR(__xludf.DUMMYFUNCTION("""COMPUTED_VALUE"""),207.0)</f>
        <v>207</v>
      </c>
      <c r="B33" s="52"/>
      <c r="C33" s="52"/>
      <c r="D33" s="52"/>
      <c r="E33" s="52"/>
      <c r="F33" s="52"/>
      <c r="G33" s="52"/>
    </row>
    <row r="34">
      <c r="A34" s="54">
        <f>IFERROR(__xludf.DUMMYFUNCTION("""COMPUTED_VALUE"""),130.0)</f>
        <v>130</v>
      </c>
      <c r="B34" s="52"/>
      <c r="C34" s="52"/>
      <c r="D34" s="52"/>
      <c r="E34" s="52"/>
      <c r="F34" s="52"/>
      <c r="G34" s="52"/>
    </row>
    <row r="35">
      <c r="A35" s="54">
        <f>IFERROR(__xludf.DUMMYFUNCTION("""COMPUTED_VALUE"""),122.0)</f>
        <v>122</v>
      </c>
      <c r="B35" s="52"/>
      <c r="C35" s="52"/>
      <c r="D35" s="52"/>
      <c r="E35" s="52"/>
      <c r="F35" s="52"/>
      <c r="G35" s="52"/>
    </row>
    <row r="36">
      <c r="A36" s="54">
        <f>IFERROR(__xludf.DUMMYFUNCTION("""COMPUTED_VALUE"""),106.0)</f>
        <v>106</v>
      </c>
      <c r="B36" s="52"/>
      <c r="C36" s="52"/>
      <c r="D36" s="52"/>
      <c r="E36" s="52"/>
      <c r="F36" s="52"/>
      <c r="G36" s="52"/>
    </row>
    <row r="37">
      <c r="A37" s="54">
        <f>IFERROR(__xludf.DUMMYFUNCTION("""COMPUTED_VALUE"""),112.0)</f>
        <v>112</v>
      </c>
      <c r="B37" s="52"/>
      <c r="C37" s="52"/>
      <c r="D37" s="52"/>
      <c r="E37" s="52"/>
      <c r="F37" s="52"/>
      <c r="G37" s="52"/>
    </row>
    <row r="38">
      <c r="A38" s="54">
        <f>IFERROR(__xludf.DUMMYFUNCTION("""COMPUTED_VALUE"""),130.0)</f>
        <v>130</v>
      </c>
      <c r="B38" s="52"/>
      <c r="C38" s="52"/>
      <c r="D38" s="52"/>
      <c r="E38" s="52"/>
      <c r="F38" s="52"/>
      <c r="G38" s="52"/>
    </row>
    <row r="39">
      <c r="A39" s="54">
        <f>IFERROR(__xludf.DUMMYFUNCTION("""COMPUTED_VALUE"""),151.0)</f>
        <v>151</v>
      </c>
      <c r="B39" s="52"/>
      <c r="C39" s="52"/>
      <c r="D39" s="52"/>
      <c r="E39" s="52"/>
      <c r="F39" s="52"/>
      <c r="G39" s="52"/>
    </row>
    <row r="40">
      <c r="A40" s="54">
        <f>IFERROR(__xludf.DUMMYFUNCTION("""COMPUTED_VALUE"""),150.0)</f>
        <v>150</v>
      </c>
      <c r="B40" s="52"/>
      <c r="C40" s="52"/>
      <c r="D40" s="52"/>
      <c r="E40" s="52"/>
      <c r="F40" s="52"/>
      <c r="G40" s="52"/>
    </row>
    <row r="41">
      <c r="A41" s="54">
        <f>IFERROR(__xludf.DUMMYFUNCTION("""COMPUTED_VALUE"""),155.0)</f>
        <v>155</v>
      </c>
      <c r="B41" s="52"/>
      <c r="C41" s="52"/>
      <c r="D41" s="52"/>
      <c r="E41" s="52"/>
      <c r="F41" s="52"/>
      <c r="G41" s="52"/>
    </row>
    <row r="42">
      <c r="A42" s="54">
        <f>IFERROR(__xludf.DUMMYFUNCTION("""COMPUTED_VALUE"""),119.0)</f>
        <v>119</v>
      </c>
      <c r="B42" s="52"/>
      <c r="C42" s="52"/>
      <c r="D42" s="52"/>
      <c r="E42" s="52"/>
      <c r="F42" s="52"/>
      <c r="G42" s="52"/>
    </row>
    <row r="43">
      <c r="A43" s="54">
        <f>IFERROR(__xludf.DUMMYFUNCTION("""COMPUTED_VALUE"""),106.0)</f>
        <v>106</v>
      </c>
      <c r="B43" s="52"/>
      <c r="C43" s="52"/>
      <c r="D43" s="52"/>
      <c r="E43" s="52"/>
      <c r="F43" s="52"/>
      <c r="G43" s="52"/>
    </row>
    <row r="44">
      <c r="A44" s="54">
        <f>IFERROR(__xludf.DUMMYFUNCTION("""COMPUTED_VALUE"""),110.0)</f>
        <v>110</v>
      </c>
      <c r="B44" s="52"/>
      <c r="C44" s="52"/>
      <c r="D44" s="52"/>
      <c r="E44" s="52"/>
      <c r="F44" s="52"/>
      <c r="G44" s="52"/>
    </row>
    <row r="45">
      <c r="A45" s="54">
        <f>IFERROR(__xludf.DUMMYFUNCTION("""COMPUTED_VALUE"""),88.0)</f>
        <v>88</v>
      </c>
      <c r="B45" s="52"/>
      <c r="C45" s="52"/>
      <c r="D45" s="52"/>
      <c r="E45" s="52"/>
      <c r="F45" s="52"/>
      <c r="G45" s="52"/>
    </row>
    <row r="46">
      <c r="A46" s="54">
        <f>IFERROR(__xludf.DUMMYFUNCTION("""COMPUTED_VALUE"""),137.0)</f>
        <v>137</v>
      </c>
      <c r="B46" s="52"/>
      <c r="C46" s="52"/>
      <c r="D46" s="52"/>
      <c r="E46" s="52"/>
      <c r="F46" s="52"/>
      <c r="G46" s="52"/>
    </row>
    <row r="47">
      <c r="A47" s="54">
        <f>IFERROR(__xludf.DUMMYFUNCTION("""COMPUTED_VALUE"""),155.0)</f>
        <v>155</v>
      </c>
      <c r="B47" s="52"/>
      <c r="C47" s="52"/>
      <c r="D47" s="52"/>
      <c r="E47" s="52"/>
      <c r="F47" s="52"/>
      <c r="G47" s="52"/>
    </row>
    <row r="48">
      <c r="A48" s="54">
        <f>IFERROR(__xludf.DUMMYFUNCTION("""COMPUTED_VALUE"""),89.0)</f>
        <v>89</v>
      </c>
      <c r="B48" s="52"/>
      <c r="C48" s="52"/>
      <c r="D48" s="52"/>
      <c r="E48" s="52"/>
      <c r="F48" s="52"/>
      <c r="G48" s="52"/>
    </row>
    <row r="49">
      <c r="A49" s="54">
        <f>IFERROR(__xludf.DUMMYFUNCTION("""COMPUTED_VALUE"""),116.0)</f>
        <v>116</v>
      </c>
      <c r="B49" s="52"/>
      <c r="C49" s="52"/>
      <c r="D49" s="52"/>
      <c r="E49" s="52"/>
      <c r="F49" s="52"/>
      <c r="G49" s="52"/>
    </row>
    <row r="50">
      <c r="A50" s="54">
        <f>IFERROR(__xludf.DUMMYFUNCTION("""COMPUTED_VALUE"""),122.0)</f>
        <v>122</v>
      </c>
      <c r="B50" s="52"/>
      <c r="C50" s="52"/>
      <c r="D50" s="52"/>
      <c r="E50" s="52"/>
      <c r="F50" s="52"/>
      <c r="G50" s="52"/>
    </row>
    <row r="51">
      <c r="A51" s="54">
        <f>IFERROR(__xludf.DUMMYFUNCTION("""COMPUTED_VALUE"""),165.0)</f>
        <v>165</v>
      </c>
      <c r="B51" s="52"/>
      <c r="C51" s="52"/>
      <c r="D51" s="52"/>
      <c r="E51" s="52"/>
      <c r="F51" s="52"/>
      <c r="G51" s="52"/>
    </row>
    <row r="52">
      <c r="A52" s="54">
        <f>IFERROR(__xludf.DUMMYFUNCTION("""COMPUTED_VALUE"""),109.0)</f>
        <v>109</v>
      </c>
      <c r="B52" s="52"/>
      <c r="C52" s="52"/>
      <c r="D52" s="52"/>
      <c r="E52" s="52"/>
      <c r="F52" s="52"/>
      <c r="G52" s="52"/>
    </row>
    <row r="53">
      <c r="A53" s="54">
        <f>IFERROR(__xludf.DUMMYFUNCTION("""COMPUTED_VALUE"""),102.0)</f>
        <v>102</v>
      </c>
      <c r="B53" s="52"/>
      <c r="C53" s="52"/>
      <c r="D53" s="52"/>
      <c r="E53" s="52"/>
      <c r="F53" s="52"/>
      <c r="G53" s="52"/>
    </row>
    <row r="54">
      <c r="A54" s="54">
        <f>IFERROR(__xludf.DUMMYFUNCTION("""COMPUTED_VALUE"""),87.0)</f>
        <v>87</v>
      </c>
      <c r="B54" s="52"/>
      <c r="C54" s="52"/>
      <c r="D54" s="52"/>
      <c r="E54" s="52"/>
      <c r="F54" s="52"/>
      <c r="G54" s="52"/>
    </row>
    <row r="55">
      <c r="A55" s="54">
        <f>IFERROR(__xludf.DUMMYFUNCTION("""COMPUTED_VALUE"""),87.0)</f>
        <v>87</v>
      </c>
      <c r="B55" s="52"/>
      <c r="C55" s="52"/>
      <c r="D55" s="52"/>
      <c r="E55" s="52"/>
      <c r="F55" s="52"/>
      <c r="G55" s="52"/>
    </row>
    <row r="56">
      <c r="A56" s="54">
        <f>IFERROR(__xludf.DUMMYFUNCTION("""COMPUTED_VALUE"""),126.0)</f>
        <v>126</v>
      </c>
      <c r="B56" s="52"/>
      <c r="C56" s="52"/>
      <c r="D56" s="52"/>
      <c r="E56" s="52"/>
      <c r="F56" s="52"/>
      <c r="G56" s="52"/>
    </row>
    <row r="57">
      <c r="A57" s="54">
        <f>IFERROR(__xludf.DUMMYFUNCTION("""COMPUTED_VALUE"""),125.0)</f>
        <v>125</v>
      </c>
      <c r="B57" s="52"/>
      <c r="C57" s="52"/>
      <c r="D57" s="52"/>
      <c r="E57" s="52"/>
      <c r="F57" s="52"/>
      <c r="G57" s="52"/>
    </row>
    <row r="58">
      <c r="A58" s="54">
        <f>IFERROR(__xludf.DUMMYFUNCTION("""COMPUTED_VALUE"""),106.0)</f>
        <v>106</v>
      </c>
      <c r="B58" s="52"/>
      <c r="C58" s="52"/>
      <c r="D58" s="52"/>
      <c r="E58" s="52"/>
      <c r="F58" s="52"/>
      <c r="G58" s="52"/>
    </row>
    <row r="59">
      <c r="A59" s="54">
        <f>IFERROR(__xludf.DUMMYFUNCTION("""COMPUTED_VALUE"""),161.0)</f>
        <v>161</v>
      </c>
      <c r="B59" s="52"/>
      <c r="C59" s="52"/>
      <c r="D59" s="52"/>
      <c r="E59" s="52"/>
      <c r="F59" s="52"/>
      <c r="G59" s="52"/>
    </row>
    <row r="60">
      <c r="A60" s="54">
        <f>IFERROR(__xludf.DUMMYFUNCTION("""COMPUTED_VALUE"""),117.0)</f>
        <v>117</v>
      </c>
      <c r="B60" s="52"/>
      <c r="C60" s="52"/>
      <c r="D60" s="52"/>
      <c r="E60" s="52"/>
      <c r="F60" s="52"/>
      <c r="G60" s="52"/>
    </row>
    <row r="61">
      <c r="A61" s="54">
        <f>IFERROR(__xludf.DUMMYFUNCTION("""COMPUTED_VALUE"""),181.0)</f>
        <v>181</v>
      </c>
      <c r="B61" s="52"/>
      <c r="C61" s="52"/>
      <c r="D61" s="52"/>
      <c r="E61" s="52"/>
      <c r="F61" s="52"/>
      <c r="G61" s="52"/>
    </row>
    <row r="62">
      <c r="A62" s="54">
        <f>IFERROR(__xludf.DUMMYFUNCTION("""COMPUTED_VALUE"""),149.0)</f>
        <v>149</v>
      </c>
      <c r="B62" s="52"/>
      <c r="C62" s="52"/>
      <c r="D62" s="52"/>
      <c r="E62" s="52"/>
      <c r="F62" s="52"/>
      <c r="G62" s="52"/>
    </row>
    <row r="63">
      <c r="A63" s="54">
        <f>IFERROR(__xludf.DUMMYFUNCTION("""COMPUTED_VALUE"""),105.0)</f>
        <v>105</v>
      </c>
      <c r="B63" s="52"/>
      <c r="C63" s="52"/>
      <c r="D63" s="52"/>
      <c r="E63" s="52"/>
      <c r="F63" s="52"/>
      <c r="G63" s="52"/>
    </row>
    <row r="64">
      <c r="A64" s="54">
        <f>IFERROR(__xludf.DUMMYFUNCTION("""COMPUTED_VALUE"""),165.0)</f>
        <v>165</v>
      </c>
      <c r="B64" s="52"/>
      <c r="C64" s="52"/>
      <c r="D64" s="52"/>
      <c r="E64" s="52"/>
      <c r="F64" s="52"/>
      <c r="G64" s="52"/>
    </row>
    <row r="65">
      <c r="A65" s="54">
        <f>IFERROR(__xludf.DUMMYFUNCTION("""COMPUTED_VALUE"""),164.0)</f>
        <v>164</v>
      </c>
      <c r="B65" s="52"/>
      <c r="C65" s="52"/>
      <c r="D65" s="52"/>
      <c r="E65" s="52"/>
      <c r="F65" s="52"/>
      <c r="G65" s="52"/>
    </row>
    <row r="66">
      <c r="A66" s="54">
        <f>IFERROR(__xludf.DUMMYFUNCTION("""COMPUTED_VALUE"""),170.0)</f>
        <v>170</v>
      </c>
      <c r="B66" s="52"/>
      <c r="C66" s="52"/>
      <c r="D66" s="52"/>
      <c r="E66" s="52"/>
      <c r="F66" s="52"/>
      <c r="G66" s="52"/>
    </row>
    <row r="67">
      <c r="A67" s="54">
        <f>IFERROR(__xludf.DUMMYFUNCTION("""COMPUTED_VALUE"""),165.0)</f>
        <v>165</v>
      </c>
      <c r="B67" s="52"/>
      <c r="C67" s="52"/>
      <c r="D67" s="52"/>
      <c r="E67" s="52"/>
      <c r="F67" s="52"/>
      <c r="G67" s="52"/>
    </row>
    <row r="68">
      <c r="A68" s="54">
        <f>IFERROR(__xludf.DUMMYFUNCTION("""COMPUTED_VALUE"""),98.0)</f>
        <v>98</v>
      </c>
      <c r="B68" s="52"/>
      <c r="C68" s="52"/>
      <c r="D68" s="52"/>
      <c r="E68" s="52"/>
      <c r="F68" s="52"/>
      <c r="G68" s="52"/>
    </row>
    <row r="69">
      <c r="A69" s="54">
        <f>IFERROR(__xludf.DUMMYFUNCTION("""COMPUTED_VALUE"""),137.0)</f>
        <v>137</v>
      </c>
      <c r="B69" s="52"/>
      <c r="C69" s="52"/>
      <c r="D69" s="52"/>
      <c r="E69" s="52"/>
      <c r="F69" s="52"/>
      <c r="G69" s="52"/>
    </row>
    <row r="70">
      <c r="A70" s="54">
        <f>IFERROR(__xludf.DUMMYFUNCTION("""COMPUTED_VALUE"""),120.0)</f>
        <v>120</v>
      </c>
      <c r="B70" s="52"/>
      <c r="C70" s="52"/>
      <c r="D70" s="52"/>
      <c r="E70" s="52"/>
      <c r="F70" s="52"/>
      <c r="G70" s="52"/>
    </row>
    <row r="71">
      <c r="A71" s="54">
        <f>IFERROR(__xludf.DUMMYFUNCTION("""COMPUTED_VALUE"""),113.0)</f>
        <v>113</v>
      </c>
      <c r="B71" s="52"/>
      <c r="C71" s="52"/>
      <c r="D71" s="52"/>
      <c r="E71" s="52"/>
      <c r="F71" s="52"/>
      <c r="G71" s="52"/>
    </row>
    <row r="72">
      <c r="A72" s="54">
        <f>IFERROR(__xludf.DUMMYFUNCTION("""COMPUTED_VALUE"""),134.0)</f>
        <v>134</v>
      </c>
      <c r="B72" s="52"/>
      <c r="C72" s="52"/>
      <c r="D72" s="52"/>
      <c r="E72" s="52"/>
      <c r="F72" s="52"/>
      <c r="G72" s="52"/>
    </row>
    <row r="73">
      <c r="A73" s="54">
        <f>IFERROR(__xludf.DUMMYFUNCTION("""COMPUTED_VALUE"""),229.0)</f>
        <v>229</v>
      </c>
      <c r="B73" s="52"/>
      <c r="C73" s="52"/>
      <c r="D73" s="52"/>
      <c r="E73" s="52"/>
      <c r="F73" s="52"/>
      <c r="G73" s="52"/>
    </row>
    <row r="74">
      <c r="A74" s="54">
        <f>IFERROR(__xludf.DUMMYFUNCTION("""COMPUTED_VALUE"""),115.0)</f>
        <v>115</v>
      </c>
      <c r="B74" s="52"/>
      <c r="C74" s="52"/>
      <c r="D74" s="52"/>
      <c r="E74" s="52"/>
      <c r="F74" s="52"/>
      <c r="G74" s="52"/>
    </row>
    <row r="75">
      <c r="A75" s="54">
        <f>IFERROR(__xludf.DUMMYFUNCTION("""COMPUTED_VALUE"""),146.0)</f>
        <v>146</v>
      </c>
      <c r="B75" s="52"/>
      <c r="C75" s="52"/>
      <c r="D75" s="52"/>
      <c r="E75" s="52"/>
      <c r="F75" s="52"/>
      <c r="G75" s="52"/>
    </row>
    <row r="76">
      <c r="A76" s="54">
        <f>IFERROR(__xludf.DUMMYFUNCTION("""COMPUTED_VALUE"""),147.0)</f>
        <v>147</v>
      </c>
      <c r="B76" s="52"/>
      <c r="C76" s="52"/>
      <c r="D76" s="52"/>
      <c r="E76" s="52"/>
      <c r="F76" s="52"/>
      <c r="G76" s="52"/>
    </row>
    <row r="77">
      <c r="A77" s="54">
        <f>IFERROR(__xludf.DUMMYFUNCTION("""COMPUTED_VALUE"""),117.0)</f>
        <v>117</v>
      </c>
      <c r="B77" s="52"/>
      <c r="C77" s="52"/>
      <c r="D77" s="52"/>
      <c r="E77" s="52"/>
      <c r="F77" s="52"/>
      <c r="G77" s="52"/>
    </row>
    <row r="78">
      <c r="A78" s="54">
        <f>IFERROR(__xludf.DUMMYFUNCTION("""COMPUTED_VALUE"""),143.0)</f>
        <v>143</v>
      </c>
      <c r="B78" s="52"/>
      <c r="C78" s="52"/>
      <c r="D78" s="52"/>
      <c r="E78" s="52"/>
      <c r="F78" s="52"/>
      <c r="G78" s="52"/>
    </row>
    <row r="79">
      <c r="A79" s="54">
        <f>IFERROR(__xludf.DUMMYFUNCTION("""COMPUTED_VALUE"""),95.0)</f>
        <v>95</v>
      </c>
      <c r="B79" s="52"/>
      <c r="C79" s="52"/>
      <c r="D79" s="52"/>
      <c r="E79" s="52"/>
      <c r="F79" s="52"/>
      <c r="G79" s="52"/>
    </row>
    <row r="80">
      <c r="A80" s="54">
        <f>IFERROR(__xludf.DUMMYFUNCTION("""COMPUTED_VALUE"""),116.0)</f>
        <v>116</v>
      </c>
      <c r="B80" s="52"/>
      <c r="C80" s="52"/>
      <c r="D80" s="52"/>
      <c r="E80" s="52"/>
      <c r="F80" s="52"/>
      <c r="G80" s="52"/>
    </row>
    <row r="81">
      <c r="A81" s="54">
        <f>IFERROR(__xludf.DUMMYFUNCTION("""COMPUTED_VALUE"""),88.0)</f>
        <v>88</v>
      </c>
      <c r="B81" s="52"/>
      <c r="C81" s="52"/>
      <c r="D81" s="52"/>
      <c r="E81" s="52"/>
      <c r="F81" s="52"/>
      <c r="G81" s="52"/>
    </row>
    <row r="82">
      <c r="A82" s="54">
        <f>IFERROR(__xludf.DUMMYFUNCTION("""COMPUTED_VALUE"""),112.0)</f>
        <v>112</v>
      </c>
      <c r="B82" s="52"/>
      <c r="C82" s="52"/>
      <c r="D82" s="52"/>
      <c r="E82" s="52"/>
      <c r="F82" s="52"/>
      <c r="G82" s="52"/>
    </row>
    <row r="83">
      <c r="A83" s="54">
        <f>IFERROR(__xludf.DUMMYFUNCTION("""COMPUTED_VALUE"""),110.0)</f>
        <v>110</v>
      </c>
      <c r="B83" s="52"/>
      <c r="C83" s="52"/>
      <c r="D83" s="52"/>
      <c r="E83" s="52"/>
      <c r="F83" s="52"/>
      <c r="G83" s="52"/>
    </row>
    <row r="84">
      <c r="A84" s="54">
        <f>IFERROR(__xludf.DUMMYFUNCTION("""COMPUTED_VALUE"""),125.0)</f>
        <v>125</v>
      </c>
      <c r="B84" s="52"/>
      <c r="C84" s="52"/>
      <c r="D84" s="52"/>
      <c r="E84" s="52"/>
      <c r="F84" s="52"/>
      <c r="G84" s="52"/>
    </row>
    <row r="85">
      <c r="A85" s="54">
        <f>IFERROR(__xludf.DUMMYFUNCTION("""COMPUTED_VALUE"""),119.0)</f>
        <v>119</v>
      </c>
      <c r="B85" s="52"/>
      <c r="C85" s="52"/>
      <c r="D85" s="52"/>
      <c r="E85" s="52"/>
      <c r="F85" s="52"/>
      <c r="G85" s="52"/>
    </row>
    <row r="86">
      <c r="A86" s="54">
        <f>IFERROR(__xludf.DUMMYFUNCTION("""COMPUTED_VALUE"""),138.0)</f>
        <v>138</v>
      </c>
      <c r="B86" s="52"/>
      <c r="C86" s="52"/>
      <c r="D86" s="52"/>
      <c r="E86" s="52"/>
      <c r="F86" s="52"/>
      <c r="G86" s="52"/>
    </row>
    <row r="87">
      <c r="A87" s="54">
        <f>IFERROR(__xludf.DUMMYFUNCTION("""COMPUTED_VALUE"""),104.0)</f>
        <v>104</v>
      </c>
      <c r="B87" s="52"/>
      <c r="C87" s="52"/>
      <c r="D87" s="52"/>
      <c r="E87" s="52"/>
      <c r="F87" s="52"/>
      <c r="G87" s="52"/>
    </row>
    <row r="88">
      <c r="A88" s="54">
        <f>IFERROR(__xludf.DUMMYFUNCTION("""COMPUTED_VALUE"""),139.0)</f>
        <v>139</v>
      </c>
      <c r="B88" s="52"/>
      <c r="C88" s="52"/>
      <c r="D88" s="52"/>
      <c r="E88" s="52"/>
      <c r="F88" s="52"/>
      <c r="G88" s="52"/>
    </row>
    <row r="89">
      <c r="A89" s="54">
        <f>IFERROR(__xludf.DUMMYFUNCTION("""COMPUTED_VALUE"""),160.0)</f>
        <v>160</v>
      </c>
      <c r="B89" s="52"/>
      <c r="C89" s="52"/>
      <c r="D89" s="52"/>
      <c r="E89" s="52"/>
      <c r="F89" s="52"/>
      <c r="G89" s="52"/>
    </row>
    <row r="90">
      <c r="A90" s="54">
        <f>IFERROR(__xludf.DUMMYFUNCTION("""COMPUTED_VALUE"""),115.0)</f>
        <v>115</v>
      </c>
      <c r="B90" s="52"/>
      <c r="C90" s="52"/>
      <c r="D90" s="52"/>
      <c r="E90" s="52"/>
      <c r="F90" s="52"/>
      <c r="G90" s="52"/>
    </row>
    <row r="91">
      <c r="A91" s="54">
        <f>IFERROR(__xludf.DUMMYFUNCTION("""COMPUTED_VALUE"""),123.0)</f>
        <v>123</v>
      </c>
      <c r="B91" s="52"/>
      <c r="C91" s="52"/>
      <c r="D91" s="52"/>
      <c r="E91" s="52"/>
      <c r="F91" s="52"/>
      <c r="G91" s="52"/>
    </row>
    <row r="92">
      <c r="A92" s="54">
        <f>IFERROR(__xludf.DUMMYFUNCTION("""COMPUTED_VALUE"""),131.0)</f>
        <v>131</v>
      </c>
      <c r="B92" s="52"/>
      <c r="C92" s="52"/>
      <c r="D92" s="52"/>
      <c r="E92" s="52"/>
      <c r="F92" s="52"/>
      <c r="G92" s="52"/>
    </row>
    <row r="93">
      <c r="A93" s="54">
        <f>IFERROR(__xludf.DUMMYFUNCTION("""COMPUTED_VALUE"""),132.0)</f>
        <v>132</v>
      </c>
      <c r="B93" s="52"/>
      <c r="C93" s="52"/>
      <c r="D93" s="52"/>
      <c r="E93" s="52"/>
      <c r="F93" s="52"/>
      <c r="G93" s="52"/>
    </row>
    <row r="94">
      <c r="A94" s="54">
        <f>IFERROR(__xludf.DUMMYFUNCTION("""COMPUTED_VALUE"""),112.0)</f>
        <v>112</v>
      </c>
      <c r="B94" s="52"/>
      <c r="C94" s="52"/>
      <c r="D94" s="52"/>
      <c r="E94" s="52"/>
      <c r="F94" s="52"/>
      <c r="G94" s="52"/>
    </row>
    <row r="95">
      <c r="A95" s="54">
        <f>IFERROR(__xludf.DUMMYFUNCTION("""COMPUTED_VALUE"""),103.0)</f>
        <v>103</v>
      </c>
      <c r="B95" s="52"/>
      <c r="C95" s="52"/>
      <c r="D95" s="52"/>
      <c r="E95" s="52"/>
      <c r="F95" s="52"/>
      <c r="G95" s="52"/>
    </row>
    <row r="96">
      <c r="A96" s="54">
        <f>IFERROR(__xludf.DUMMYFUNCTION("""COMPUTED_VALUE"""),153.0)</f>
        <v>153</v>
      </c>
      <c r="B96" s="52"/>
      <c r="C96" s="52"/>
      <c r="D96" s="52"/>
      <c r="E96" s="52"/>
      <c r="F96" s="52"/>
      <c r="G96" s="52"/>
    </row>
    <row r="97">
      <c r="A97" s="54">
        <f>IFERROR(__xludf.DUMMYFUNCTION("""COMPUTED_VALUE"""),108.0)</f>
        <v>108</v>
      </c>
      <c r="B97" s="52"/>
      <c r="C97" s="52"/>
      <c r="D97" s="52"/>
      <c r="E97" s="52"/>
      <c r="F97" s="52"/>
      <c r="G97" s="52"/>
    </row>
    <row r="98">
      <c r="A98" s="54">
        <f>IFERROR(__xludf.DUMMYFUNCTION("""COMPUTED_VALUE"""),122.0)</f>
        <v>122</v>
      </c>
      <c r="B98" s="52"/>
      <c r="C98" s="52"/>
      <c r="D98" s="52"/>
      <c r="E98" s="52"/>
      <c r="F98" s="52"/>
      <c r="G98" s="52"/>
    </row>
    <row r="99">
      <c r="A99" s="54">
        <f>IFERROR(__xludf.DUMMYFUNCTION("""COMPUTED_VALUE"""),102.0)</f>
        <v>102</v>
      </c>
      <c r="B99" s="52"/>
      <c r="C99" s="52"/>
      <c r="D99" s="52"/>
      <c r="E99" s="52"/>
      <c r="F99" s="52"/>
      <c r="G99" s="52"/>
    </row>
    <row r="100">
      <c r="A100" s="54">
        <f>IFERROR(__xludf.DUMMYFUNCTION("""COMPUTED_VALUE"""),102.0)</f>
        <v>102</v>
      </c>
      <c r="B100" s="52"/>
      <c r="C100" s="52"/>
      <c r="D100" s="52"/>
      <c r="E100" s="52"/>
      <c r="F100" s="52"/>
      <c r="G100" s="52"/>
    </row>
    <row r="101">
      <c r="A101" s="54">
        <f>IFERROR(__xludf.DUMMYFUNCTION("""COMPUTED_VALUE"""),122.0)</f>
        <v>122</v>
      </c>
      <c r="B101" s="52"/>
      <c r="C101" s="52"/>
      <c r="D101" s="52"/>
      <c r="E101" s="52"/>
      <c r="F101" s="52"/>
      <c r="G101" s="52"/>
    </row>
    <row r="102">
      <c r="A102" s="54">
        <f>IFERROR(__xludf.DUMMYFUNCTION("""COMPUTED_VALUE"""),126.0)</f>
        <v>126</v>
      </c>
      <c r="B102" s="52"/>
      <c r="C102" s="52"/>
      <c r="D102" s="52"/>
      <c r="E102" s="52"/>
      <c r="F102" s="52"/>
      <c r="G102" s="52"/>
    </row>
    <row r="103">
      <c r="A103" s="52"/>
      <c r="B103" s="52"/>
      <c r="C103" s="52"/>
      <c r="D103" s="52"/>
      <c r="E103" s="52"/>
      <c r="F103" s="52"/>
      <c r="G103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5" t="s">
        <v>222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>
      <c r="A2" s="53" t="str">
        <f>IFERROR(__xludf.DUMMYFUNCTION("QUERY(IMDB,""select D"")"),"RATING")</f>
        <v>RATING</v>
      </c>
      <c r="B2" s="53" t="str">
        <f>IFERROR(__xludf.DUMMYFUNCTION("QUERY(IMDB,""select E"")"),"LENGTH")</f>
        <v>LENGTH</v>
      </c>
      <c r="C2" s="52" t="str">
        <f>FORMULATEXT(B2)</f>
        <v>=QUERY(IMDB,"select E")</v>
      </c>
      <c r="D2" s="52"/>
      <c r="E2" s="52"/>
      <c r="F2" s="52"/>
      <c r="G2" s="52"/>
      <c r="H2" s="52"/>
      <c r="I2" s="52"/>
      <c r="J2" s="52"/>
      <c r="K2" s="52"/>
      <c r="L2" s="52"/>
      <c r="M2" s="52"/>
    </row>
    <row r="3">
      <c r="A3" s="54" t="str">
        <f>IFERROR(__xludf.DUMMYFUNCTION("""COMPUTED_VALUE"""),"R")</f>
        <v>R</v>
      </c>
      <c r="B3" s="54">
        <f>IFERROR(__xludf.DUMMYFUNCTION("""COMPUTED_VALUE"""),142.0)</f>
        <v>142</v>
      </c>
      <c r="C3" s="32" t="s">
        <v>223</v>
      </c>
      <c r="D3" s="32" t="s">
        <v>224</v>
      </c>
      <c r="E3" s="56" t="s">
        <v>225</v>
      </c>
      <c r="F3" s="57" t="str">
        <f>FORMULATEXT(D4)</f>
        <v>=COUNTIF($A$3:$A$102,C4)</v>
      </c>
      <c r="G3" s="52"/>
      <c r="H3" s="52"/>
      <c r="I3" s="52"/>
      <c r="J3" s="52"/>
      <c r="K3" s="52"/>
      <c r="L3" s="52"/>
      <c r="M3" s="52"/>
    </row>
    <row r="4">
      <c r="A4" s="54" t="str">
        <f>IFERROR(__xludf.DUMMYFUNCTION("""COMPUTED_VALUE"""),"R")</f>
        <v>R</v>
      </c>
      <c r="B4" s="54">
        <f>IFERROR(__xludf.DUMMYFUNCTION("""COMPUTED_VALUE"""),175.0)</f>
        <v>175</v>
      </c>
      <c r="C4" s="58" t="s">
        <v>59</v>
      </c>
      <c r="D4" s="6">
        <f t="shared" ref="D4:D11" si="1">COUNTIF($A$3:$A$102,C4)</f>
        <v>47</v>
      </c>
      <c r="E4" s="59">
        <f t="shared" ref="E4:E11" si="2">AVERAGEIF($A$3:$A$102,C4,$B$3:$B$102)</f>
        <v>138.2340426</v>
      </c>
      <c r="G4" s="52"/>
      <c r="H4" s="52"/>
      <c r="I4" s="52"/>
      <c r="J4" s="52"/>
      <c r="K4" s="52"/>
      <c r="L4" s="52"/>
      <c r="M4" s="52"/>
    </row>
    <row r="5">
      <c r="A5" s="54" t="str">
        <f>IFERROR(__xludf.DUMMYFUNCTION("""COMPUTED_VALUE"""),"PG-13")</f>
        <v>PG-13</v>
      </c>
      <c r="B5" s="54">
        <f>IFERROR(__xludf.DUMMYFUNCTION("""COMPUTED_VALUE"""),152.0)</f>
        <v>152</v>
      </c>
      <c r="C5" s="58" t="s">
        <v>64</v>
      </c>
      <c r="D5" s="6">
        <f t="shared" si="1"/>
        <v>17</v>
      </c>
      <c r="E5" s="59">
        <f t="shared" si="2"/>
        <v>156.5294118</v>
      </c>
      <c r="G5" s="52"/>
      <c r="H5" s="52"/>
      <c r="I5" s="52"/>
      <c r="J5" s="52"/>
      <c r="K5" s="52"/>
      <c r="L5" s="52"/>
      <c r="M5" s="52"/>
    </row>
    <row r="6">
      <c r="A6" s="54" t="str">
        <f>IFERROR(__xludf.DUMMYFUNCTION("""COMPUTED_VALUE"""),"R")</f>
        <v>R</v>
      </c>
      <c r="B6" s="54">
        <f>IFERROR(__xludf.DUMMYFUNCTION("""COMPUTED_VALUE"""),202.0)</f>
        <v>202</v>
      </c>
      <c r="C6" s="58" t="s">
        <v>89</v>
      </c>
      <c r="D6" s="6">
        <f t="shared" si="1"/>
        <v>13</v>
      </c>
      <c r="E6" s="59">
        <f t="shared" si="2"/>
        <v>117.9230769</v>
      </c>
      <c r="F6" s="52"/>
      <c r="G6" s="52"/>
      <c r="H6" s="52"/>
      <c r="I6" s="52"/>
      <c r="J6" s="52"/>
      <c r="K6" s="52"/>
      <c r="L6" s="52"/>
      <c r="M6" s="52"/>
    </row>
    <row r="7">
      <c r="A7" s="54" t="str">
        <f>IFERROR(__xludf.DUMMYFUNCTION("""COMPUTED_VALUE"""),"PG-13")</f>
        <v>PG-13</v>
      </c>
      <c r="B7" s="54">
        <f>IFERROR(__xludf.DUMMYFUNCTION("""COMPUTED_VALUE"""),201.0)</f>
        <v>201</v>
      </c>
      <c r="C7" s="58" t="s">
        <v>111</v>
      </c>
      <c r="D7" s="6">
        <f t="shared" si="1"/>
        <v>10</v>
      </c>
      <c r="E7" s="59">
        <f t="shared" si="2"/>
        <v>139.6</v>
      </c>
      <c r="F7" s="52"/>
      <c r="G7" s="52"/>
      <c r="H7" s="52"/>
      <c r="I7" s="52"/>
      <c r="J7" s="52"/>
      <c r="K7" s="52"/>
      <c r="L7" s="52"/>
      <c r="M7" s="52"/>
    </row>
    <row r="8">
      <c r="A8" s="54" t="str">
        <f>IFERROR(__xludf.DUMMYFUNCTION("""COMPUTED_VALUE"""),"R")</f>
        <v>R</v>
      </c>
      <c r="B8" s="54">
        <f>IFERROR(__xludf.DUMMYFUNCTION("""COMPUTED_VALUE"""),154.0)</f>
        <v>154</v>
      </c>
      <c r="C8" s="58" t="s">
        <v>132</v>
      </c>
      <c r="D8" s="6">
        <f t="shared" si="1"/>
        <v>5</v>
      </c>
      <c r="E8" s="59">
        <f t="shared" si="2"/>
        <v>92.6</v>
      </c>
      <c r="F8" s="52"/>
      <c r="G8" s="52"/>
      <c r="H8" s="52"/>
      <c r="I8" s="52"/>
      <c r="J8" s="52"/>
      <c r="K8" s="52"/>
      <c r="L8" s="52"/>
      <c r="M8" s="52"/>
    </row>
    <row r="9">
      <c r="A9" s="54" t="str">
        <f>IFERROR(__xludf.DUMMYFUNCTION("""COMPUTED_VALUE"""),"R")</f>
        <v>R</v>
      </c>
      <c r="B9" s="54">
        <f>IFERROR(__xludf.DUMMYFUNCTION("""COMPUTED_VALUE"""),195.0)</f>
        <v>195</v>
      </c>
      <c r="C9" s="58" t="s">
        <v>73</v>
      </c>
      <c r="D9" s="6">
        <f t="shared" si="1"/>
        <v>3</v>
      </c>
      <c r="E9" s="59">
        <f t="shared" si="2"/>
        <v>100</v>
      </c>
      <c r="F9" s="52"/>
      <c r="G9" s="52"/>
      <c r="H9" s="52"/>
      <c r="I9" s="52"/>
      <c r="J9" s="52"/>
      <c r="K9" s="52"/>
      <c r="L9" s="52"/>
      <c r="M9" s="52"/>
    </row>
    <row r="10">
      <c r="A10" s="54" t="str">
        <f>IFERROR(__xludf.DUMMYFUNCTION("""COMPUTED_VALUE"""),"Approved")</f>
        <v>Approved</v>
      </c>
      <c r="B10" s="54">
        <f>IFERROR(__xludf.DUMMYFUNCTION("""COMPUTED_VALUE"""),96.0)</f>
        <v>96</v>
      </c>
      <c r="C10" s="58" t="str">
        <f>""</f>
        <v/>
      </c>
      <c r="D10" s="6">
        <f t="shared" si="1"/>
        <v>3</v>
      </c>
      <c r="E10" s="59">
        <f t="shared" si="2"/>
        <v>123</v>
      </c>
      <c r="F10" s="52"/>
      <c r="G10" s="52"/>
      <c r="H10" s="52"/>
      <c r="I10" s="52"/>
      <c r="J10" s="52"/>
      <c r="K10" s="52"/>
      <c r="L10" s="52"/>
      <c r="M10" s="52"/>
    </row>
    <row r="11">
      <c r="A11" s="54" t="str">
        <f>IFERROR(__xludf.DUMMYFUNCTION("""COMPUTED_VALUE"""),"PG-13")</f>
        <v>PG-13</v>
      </c>
      <c r="B11" s="54">
        <f>IFERROR(__xludf.DUMMYFUNCTION("""COMPUTED_VALUE"""),148.0)</f>
        <v>148</v>
      </c>
      <c r="C11" s="58" t="s">
        <v>192</v>
      </c>
      <c r="D11" s="6">
        <f t="shared" si="1"/>
        <v>2</v>
      </c>
      <c r="E11" s="59">
        <f t="shared" si="2"/>
        <v>117.5</v>
      </c>
      <c r="F11" s="52"/>
      <c r="G11" s="52"/>
      <c r="H11" s="52"/>
      <c r="I11" s="52"/>
      <c r="J11" s="52"/>
      <c r="K11" s="52"/>
      <c r="L11" s="52"/>
      <c r="M11" s="52"/>
    </row>
    <row r="12">
      <c r="A12" s="54" t="str">
        <f>IFERROR(__xludf.DUMMYFUNCTION("""COMPUTED_VALUE"""),"R")</f>
        <v>R</v>
      </c>
      <c r="B12" s="54">
        <f>IFERROR(__xludf.DUMMYFUNCTION("""COMPUTED_VALUE"""),139.0)</f>
        <v>139</v>
      </c>
      <c r="C12" s="35" t="s">
        <v>226</v>
      </c>
      <c r="D12" s="60">
        <f>SUM(D4:D11)</f>
        <v>100</v>
      </c>
      <c r="E12" s="61"/>
      <c r="F12" s="52"/>
      <c r="G12" s="52"/>
      <c r="H12" s="52"/>
      <c r="I12" s="52"/>
      <c r="J12" s="52"/>
      <c r="K12" s="52"/>
      <c r="L12" s="52"/>
      <c r="M12" s="52"/>
    </row>
    <row r="13">
      <c r="A13" s="54" t="str">
        <f>IFERROR(__xludf.DUMMYFUNCTION("""COMPUTED_VALUE"""),"PG-13")</f>
        <v>PG-13</v>
      </c>
      <c r="B13" s="54">
        <f>IFERROR(__xludf.DUMMYFUNCTION("""COMPUTED_VALUE"""),178.0)</f>
        <v>178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</row>
    <row r="14">
      <c r="A14" s="54" t="str">
        <f>IFERROR(__xludf.DUMMYFUNCTION("""COMPUTED_VALUE"""),"PG-13")</f>
        <v>PG-13</v>
      </c>
      <c r="B14" s="54">
        <f>IFERROR(__xludf.DUMMYFUNCTION("""COMPUTED_VALUE"""),142.0)</f>
        <v>142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>
      <c r="A15" s="54" t="str">
        <f>IFERROR(__xludf.DUMMYFUNCTION("""COMPUTED_VALUE"""),"R")</f>
        <v>R</v>
      </c>
      <c r="B15" s="54">
        <f>IFERROR(__xludf.DUMMYFUNCTION("""COMPUTED_VALUE"""),178.0)</f>
        <v>178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>
      <c r="A16" s="54" t="str">
        <f>IFERROR(__xludf.DUMMYFUNCTION("""COMPUTED_VALUE"""),"PG-13")</f>
        <v>PG-13</v>
      </c>
      <c r="B16" s="54">
        <f>IFERROR(__xludf.DUMMYFUNCTION("""COMPUTED_VALUE"""),160.0)</f>
        <v>160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</row>
    <row r="17">
      <c r="A17" s="54" t="str">
        <f>IFERROR(__xludf.DUMMYFUNCTION("""COMPUTED_VALUE"""),"PG-13")</f>
        <v>PG-13</v>
      </c>
      <c r="B17" s="54">
        <f>IFERROR(__xludf.DUMMYFUNCTION("""COMPUTED_VALUE"""),179.0)</f>
        <v>179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>
      <c r="A18" s="54" t="str">
        <f>IFERROR(__xludf.DUMMYFUNCTION("""COMPUTED_VALUE"""),"R")</f>
        <v>R</v>
      </c>
      <c r="B18" s="54">
        <f>IFERROR(__xludf.DUMMYFUNCTION("""COMPUTED_VALUE"""),136.0)</f>
        <v>136</v>
      </c>
      <c r="C18" s="52"/>
      <c r="D18" s="52"/>
      <c r="G18" s="52"/>
      <c r="H18" s="52"/>
      <c r="I18" s="52"/>
      <c r="J18" s="52"/>
      <c r="K18" s="52"/>
      <c r="L18" s="52"/>
      <c r="M18" s="52"/>
    </row>
    <row r="19">
      <c r="A19" s="54" t="str">
        <f>IFERROR(__xludf.DUMMYFUNCTION("""COMPUTED_VALUE"""),"R")</f>
        <v>R</v>
      </c>
      <c r="B19" s="54">
        <f>IFERROR(__xludf.DUMMYFUNCTION("""COMPUTED_VALUE"""),146.0)</f>
        <v>146</v>
      </c>
      <c r="D19" s="52"/>
      <c r="G19" s="52"/>
      <c r="H19" s="52"/>
      <c r="I19" s="52"/>
      <c r="J19" s="52"/>
      <c r="K19" s="52"/>
      <c r="L19" s="52"/>
      <c r="M19" s="52"/>
    </row>
    <row r="20">
      <c r="A20" s="54" t="str">
        <f>IFERROR(__xludf.DUMMYFUNCTION("""COMPUTED_VALUE"""),"PG")</f>
        <v>PG</v>
      </c>
      <c r="B20" s="54">
        <f>IFERROR(__xludf.DUMMYFUNCTION("""COMPUTED_VALUE"""),124.0)</f>
        <v>124</v>
      </c>
    </row>
    <row r="21">
      <c r="A21" s="54" t="str">
        <f>IFERROR(__xludf.DUMMYFUNCTION("""COMPUTED_VALUE"""),"R")</f>
        <v>R</v>
      </c>
      <c r="B21" s="54">
        <f>IFERROR(__xludf.DUMMYFUNCTION("""COMPUTED_VALUE"""),133.0)</f>
        <v>133</v>
      </c>
    </row>
    <row r="22">
      <c r="A22" s="54" t="str">
        <f>IFERROR(__xludf.DUMMYFUNCTION("""COMPUTED_VALUE"""),"R")</f>
        <v>R</v>
      </c>
      <c r="B22" s="54">
        <f>IFERROR(__xludf.DUMMYFUNCTION("""COMPUTED_VALUE"""),132.0)</f>
        <v>132</v>
      </c>
    </row>
    <row r="23">
      <c r="A23" s="54" t="str">
        <f>IFERROR(__xludf.DUMMYFUNCTION("""COMPUTED_VALUE"""),"PG-13")</f>
        <v>PG-13</v>
      </c>
      <c r="B23" s="54">
        <f>IFERROR(__xludf.DUMMYFUNCTION("""COMPUTED_VALUE"""),169.0)</f>
        <v>169</v>
      </c>
    </row>
    <row r="24">
      <c r="A24" s="54" t="str">
        <f>IFERROR(__xludf.DUMMYFUNCTION("""COMPUTED_VALUE"""),"R")</f>
        <v>R</v>
      </c>
      <c r="B24" s="54">
        <f>IFERROR(__xludf.DUMMYFUNCTION("""COMPUTED_VALUE"""),130.0)</f>
        <v>130</v>
      </c>
    </row>
    <row r="25">
      <c r="A25" s="54" t="str">
        <f>IFERROR(__xludf.DUMMYFUNCTION("""COMPUTED_VALUE"""),"PG")</f>
        <v>PG</v>
      </c>
      <c r="B25" s="54">
        <f>IFERROR(__xludf.DUMMYFUNCTION("""COMPUTED_VALUE"""),125.0)</f>
        <v>125</v>
      </c>
    </row>
    <row r="26">
      <c r="A26" s="54" t="str">
        <f>IFERROR(__xludf.DUMMYFUNCTION("""COMPUTED_VALUE"""),"R")</f>
        <v>R</v>
      </c>
      <c r="B26" s="54">
        <f>IFERROR(__xludf.DUMMYFUNCTION("""COMPUTED_VALUE"""),169.0)</f>
        <v>169</v>
      </c>
    </row>
    <row r="27">
      <c r="A27" s="54" t="str">
        <f>IFERROR(__xludf.DUMMYFUNCTION("""COMPUTED_VALUE"""),"R")</f>
        <v>R</v>
      </c>
      <c r="B27" s="54">
        <f>IFERROR(__xludf.DUMMYFUNCTION("""COMPUTED_VALUE"""),189.0)</f>
        <v>189</v>
      </c>
    </row>
    <row r="28">
      <c r="A28" s="54" t="str">
        <f>IFERROR(__xludf.DUMMYFUNCTION("""COMPUTED_VALUE"""),"PG-13")</f>
        <v>PG-13</v>
      </c>
      <c r="B28" s="54">
        <f>IFERROR(__xludf.DUMMYFUNCTION("""COMPUTED_VALUE"""),116.0)</f>
        <v>116</v>
      </c>
    </row>
    <row r="29">
      <c r="A29" s="54" t="str">
        <f>IFERROR(__xludf.DUMMYFUNCTION("""COMPUTED_VALUE"""),"R")</f>
        <v>R</v>
      </c>
      <c r="B29" s="54">
        <f>IFERROR(__xludf.DUMMYFUNCTION("""COMPUTED_VALUE"""),127.0)</f>
        <v>127</v>
      </c>
    </row>
    <row r="30">
      <c r="A30" s="54" t="str">
        <f>IFERROR(__xludf.DUMMYFUNCTION("""COMPUTED_VALUE"""),"R")</f>
        <v>R</v>
      </c>
      <c r="B30" s="54">
        <f>IFERROR(__xludf.DUMMYFUNCTION("""COMPUTED_VALUE"""),118.0)</f>
        <v>118</v>
      </c>
    </row>
    <row r="31">
      <c r="A31" s="54" t="str">
        <f>IFERROR(__xludf.DUMMYFUNCTION("""COMPUTED_VALUE"""),"PG")</f>
        <v>PG</v>
      </c>
      <c r="B31" s="54">
        <f>IFERROR(__xludf.DUMMYFUNCTION("""COMPUTED_VALUE"""),121.0)</f>
        <v>121</v>
      </c>
    </row>
    <row r="32">
      <c r="A32" s="54" t="str">
        <f>IFERROR(__xludf.DUMMYFUNCTION("""COMPUTED_VALUE"""),"Not Rated")</f>
        <v>Not Rated</v>
      </c>
      <c r="B32" s="54">
        <f>IFERROR(__xludf.DUMMYFUNCTION("""COMPUTED_VALUE"""),133.0)</f>
        <v>133</v>
      </c>
    </row>
    <row r="33">
      <c r="A33" s="54" t="str">
        <f>IFERROR(__xludf.DUMMYFUNCTION("""COMPUTED_VALUE"""),"Not Rated")</f>
        <v>Not Rated</v>
      </c>
      <c r="B33" s="54">
        <f>IFERROR(__xludf.DUMMYFUNCTION("""COMPUTED_VALUE"""),207.0)</f>
        <v>207</v>
      </c>
    </row>
    <row r="34">
      <c r="A34" s="54" t="str">
        <f>IFERROR(__xludf.DUMMYFUNCTION("""COMPUTED_VALUE"""),"PG")</f>
        <v>PG</v>
      </c>
      <c r="B34" s="54">
        <f>IFERROR(__xludf.DUMMYFUNCTION("""COMPUTED_VALUE"""),130.0)</f>
        <v>130</v>
      </c>
    </row>
    <row r="35">
      <c r="A35" s="54" t="str">
        <f>IFERROR(__xludf.DUMMYFUNCTION("""COMPUTED_VALUE"""),"R")</f>
        <v>R</v>
      </c>
      <c r="B35" s="54">
        <f>IFERROR(__xludf.DUMMYFUNCTION("""COMPUTED_VALUE"""),122.0)</f>
        <v>122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>
      <c r="A36" s="54" t="str">
        <f>IFERROR(__xludf.DUMMYFUNCTION("""COMPUTED_VALUE"""),"R")</f>
        <v>R</v>
      </c>
      <c r="B36" s="54">
        <f>IFERROR(__xludf.DUMMYFUNCTION("""COMPUTED_VALUE"""),106.0)</f>
        <v>106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>
      <c r="A37" s="54" t="str">
        <f>IFERROR(__xludf.DUMMYFUNCTION("""COMPUTED_VALUE"""),"R")</f>
        <v>R</v>
      </c>
      <c r="B37" s="54">
        <f>IFERROR(__xludf.DUMMYFUNCTION("""COMPUTED_VALUE"""),112.0)</f>
        <v>112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>
      <c r="A38" s="54" t="str">
        <f>IFERROR(__xludf.DUMMYFUNCTION("""COMPUTED_VALUE"""),"PG-13")</f>
        <v>PG-13</v>
      </c>
      <c r="B38" s="54">
        <f>IFERROR(__xludf.DUMMYFUNCTION("""COMPUTED_VALUE"""),130.0)</f>
        <v>130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>
      <c r="A39" s="54" t="str">
        <f>IFERROR(__xludf.DUMMYFUNCTION("""COMPUTED_VALUE"""),"R")</f>
        <v>R</v>
      </c>
      <c r="B39" s="54">
        <f>IFERROR(__xludf.DUMMYFUNCTION("""COMPUTED_VALUE"""),151.0)</f>
        <v>151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>
      <c r="A40" s="54" t="str">
        <f>IFERROR(__xludf.DUMMYFUNCTION("""COMPUTED_VALUE"""),"R")</f>
        <v>R</v>
      </c>
      <c r="B40" s="54">
        <f>IFERROR(__xludf.DUMMYFUNCTION("""COMPUTED_VALUE"""),150.0)</f>
        <v>150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>
      <c r="A41" s="54" t="str">
        <f>IFERROR(__xludf.DUMMYFUNCTION("""COMPUTED_VALUE"""),"R")</f>
        <v>R</v>
      </c>
      <c r="B41" s="54">
        <f>IFERROR(__xludf.DUMMYFUNCTION("""COMPUTED_VALUE"""),155.0)</f>
        <v>155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>
      <c r="A42" s="54" t="str">
        <f>IFERROR(__xludf.DUMMYFUNCTION("""COMPUTED_VALUE"""),"R")</f>
        <v>R</v>
      </c>
      <c r="B42" s="54">
        <f>IFERROR(__xludf.DUMMYFUNCTION("""COMPUTED_VALUE"""),119.0)</f>
        <v>119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>
      <c r="A43" s="54" t="str">
        <f>IFERROR(__xludf.DUMMYFUNCTION("""COMPUTED_VALUE"""),"R")</f>
        <v>R</v>
      </c>
      <c r="B43" s="54">
        <f>IFERROR(__xludf.DUMMYFUNCTION("""COMPUTED_VALUE"""),106.0)</f>
        <v>106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>
      <c r="A44" s="54" t="str">
        <f>IFERROR(__xludf.DUMMYFUNCTION("""COMPUTED_VALUE"""),"R")</f>
        <v>R</v>
      </c>
      <c r="B44" s="54">
        <f>IFERROR(__xludf.DUMMYFUNCTION("""COMPUTED_VALUE"""),110.0)</f>
        <v>110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  <row r="45">
      <c r="A45" s="54" t="str">
        <f>IFERROR(__xludf.DUMMYFUNCTION("""COMPUTED_VALUE"""),"G")</f>
        <v>G</v>
      </c>
      <c r="B45" s="54">
        <f>IFERROR(__xludf.DUMMYFUNCTION("""COMPUTED_VALUE"""),88.0)</f>
        <v>88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>
      <c r="A46" s="54" t="str">
        <f>IFERROR(__xludf.DUMMYFUNCTION("""COMPUTED_VALUE"""),"R")</f>
        <v>R</v>
      </c>
      <c r="B46" s="54">
        <f>IFERROR(__xludf.DUMMYFUNCTION("""COMPUTED_VALUE"""),137.0)</f>
        <v>137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</row>
    <row r="47">
      <c r="A47" s="54" t="str">
        <f>IFERROR(__xludf.DUMMYFUNCTION("""COMPUTED_VALUE"""),"R")</f>
        <v>R</v>
      </c>
      <c r="B47" s="54">
        <f>IFERROR(__xludf.DUMMYFUNCTION("""COMPUTED_VALUE"""),155.0)</f>
        <v>155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  <row r="48">
      <c r="A48" s="54" t="str">
        <f>IFERROR(__xludf.DUMMYFUNCTION("""COMPUTED_VALUE"""),"Not Rated")</f>
        <v>Not Rated</v>
      </c>
      <c r="B48" s="54">
        <f>IFERROR(__xludf.DUMMYFUNCTION("""COMPUTED_VALUE"""),89.0)</f>
        <v>89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</row>
    <row r="49">
      <c r="A49" s="54" t="str">
        <f>IFERROR(__xludf.DUMMYFUNCTION("""COMPUTED_VALUE"""),"PG")</f>
        <v>PG</v>
      </c>
      <c r="B49" s="54">
        <f>IFERROR(__xludf.DUMMYFUNCTION("""COMPUTED_VALUE"""),116.0)</f>
        <v>116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</row>
    <row r="50">
      <c r="A50" s="54" t="str">
        <f>IFERROR(__xludf.DUMMYFUNCTION("""COMPUTED_VALUE"""),"Not Rated")</f>
        <v>Not Rated</v>
      </c>
      <c r="B50" s="54">
        <f>IFERROR(__xludf.DUMMYFUNCTION("""COMPUTED_VALUE"""),122.0)</f>
        <v>122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</row>
    <row r="51">
      <c r="A51" s="54" t="str">
        <f>IFERROR(__xludf.DUMMYFUNCTION("""COMPUTED_VALUE"""),"PG-13")</f>
        <v>PG-13</v>
      </c>
      <c r="B51" s="54">
        <f>IFERROR(__xludf.DUMMYFUNCTION("""COMPUTED_VALUE"""),165.0)</f>
        <v>165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</row>
    <row r="52">
      <c r="A52" s="54" t="str">
        <f>IFERROR(__xludf.DUMMYFUNCTION("""COMPUTED_VALUE"""),"R")</f>
        <v>R</v>
      </c>
      <c r="B52" s="54">
        <f>IFERROR(__xludf.DUMMYFUNCTION("""COMPUTED_VALUE"""),109.0)</f>
        <v>109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</row>
    <row r="53">
      <c r="A53" s="54" t="str">
        <f>IFERROR(__xludf.DUMMYFUNCTION("""COMPUTED_VALUE"""),"PG")</f>
        <v>PG</v>
      </c>
      <c r="B53" s="54">
        <f>IFERROR(__xludf.DUMMYFUNCTION("""COMPUTED_VALUE"""),102.0)</f>
        <v>102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</row>
    <row r="54">
      <c r="A54" s="54" t="str">
        <f>IFERROR(__xludf.DUMMYFUNCTION("""COMPUTED_VALUE"""),"G")</f>
        <v>G</v>
      </c>
      <c r="B54" s="54">
        <f>IFERROR(__xludf.DUMMYFUNCTION("""COMPUTED_VALUE"""),87.0)</f>
        <v>87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>
      <c r="A55" s="54" t="str">
        <f>IFERROR(__xludf.DUMMYFUNCTION("""COMPUTED_VALUE"""),"G")</f>
        <v>G</v>
      </c>
      <c r="B55" s="54">
        <f>IFERROR(__xludf.DUMMYFUNCTION("""COMPUTED_VALUE"""),87.0)</f>
        <v>87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>
      <c r="A56" s="54" t="str">
        <f>IFERROR(__xludf.DUMMYFUNCTION("""COMPUTED_VALUE"""),"R")</f>
        <v>R</v>
      </c>
      <c r="B56" s="54">
        <f>IFERROR(__xludf.DUMMYFUNCTION("""COMPUTED_VALUE"""),126.0)</f>
        <v>126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>
      <c r="A57" s="54"/>
      <c r="B57" s="54">
        <f>IFERROR(__xludf.DUMMYFUNCTION("""COMPUTED_VALUE"""),125.0)</f>
        <v>125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>
      <c r="A58" s="54" t="str">
        <f>IFERROR(__xludf.DUMMYFUNCTION("""COMPUTED_VALUE"""),"PG")</f>
        <v>PG</v>
      </c>
      <c r="B58" s="54">
        <f>IFERROR(__xludf.DUMMYFUNCTION("""COMPUTED_VALUE"""),106.0)</f>
        <v>106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</row>
    <row r="59">
      <c r="A59" s="54" t="str">
        <f>IFERROR(__xludf.DUMMYFUNCTION("""COMPUTED_VALUE"""),"Not Rated")</f>
        <v>Not Rated</v>
      </c>
      <c r="B59" s="54">
        <f>IFERROR(__xludf.DUMMYFUNCTION("""COMPUTED_VALUE"""),161.0)</f>
        <v>161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>
      <c r="A60" s="54" t="str">
        <f>IFERROR(__xludf.DUMMYFUNCTION("""COMPUTED_VALUE"""),"PG")</f>
        <v>PG</v>
      </c>
      <c r="B60" s="54">
        <f>IFERROR(__xludf.DUMMYFUNCTION("""COMPUTED_VALUE"""),117.0)</f>
        <v>117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</row>
    <row r="61">
      <c r="A61" s="54" t="str">
        <f>IFERROR(__xludf.DUMMYFUNCTION("""COMPUTED_VALUE"""),"PG-13")</f>
        <v>PG-13</v>
      </c>
      <c r="B61" s="54">
        <f>IFERROR(__xludf.DUMMYFUNCTION("""COMPUTED_VALUE"""),181.0)</f>
        <v>181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</row>
    <row r="62">
      <c r="A62" s="54" t="str">
        <f>IFERROR(__xludf.DUMMYFUNCTION("""COMPUTED_VALUE"""),"PG-13")</f>
        <v>PG-13</v>
      </c>
      <c r="B62" s="54">
        <f>IFERROR(__xludf.DUMMYFUNCTION("""COMPUTED_VALUE"""),149.0)</f>
        <v>149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>
      <c r="A63" s="54" t="str">
        <f>IFERROR(__xludf.DUMMYFUNCTION("""COMPUTED_VALUE"""),"PG")</f>
        <v>PG</v>
      </c>
      <c r="B63" s="54">
        <f>IFERROR(__xludf.DUMMYFUNCTION("""COMPUTED_VALUE"""),105.0)</f>
        <v>105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</row>
    <row r="64">
      <c r="A64" s="54" t="str">
        <f>IFERROR(__xludf.DUMMYFUNCTION("""COMPUTED_VALUE"""),"R")</f>
        <v>R</v>
      </c>
      <c r="B64" s="54">
        <f>IFERROR(__xludf.DUMMYFUNCTION("""COMPUTED_VALUE"""),165.0)</f>
        <v>165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</row>
    <row r="65">
      <c r="A65" s="54" t="str">
        <f>IFERROR(__xludf.DUMMYFUNCTION("""COMPUTED_VALUE"""),"PG-13")</f>
        <v>PG-13</v>
      </c>
      <c r="B65" s="54">
        <f>IFERROR(__xludf.DUMMYFUNCTION("""COMPUTED_VALUE"""),164.0)</f>
        <v>164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</row>
    <row r="66">
      <c r="A66" s="54" t="str">
        <f>IFERROR(__xludf.DUMMYFUNCTION("""COMPUTED_VALUE"""),"PG-13")</f>
        <v>PG-13</v>
      </c>
      <c r="B66" s="54">
        <f>IFERROR(__xludf.DUMMYFUNCTION("""COMPUTED_VALUE"""),170.0)</f>
        <v>170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</row>
    <row r="67">
      <c r="A67" s="54" t="str">
        <f>IFERROR(__xludf.DUMMYFUNCTION("""COMPUTED_VALUE"""),"PG")</f>
        <v>PG</v>
      </c>
      <c r="B67" s="54">
        <f>IFERROR(__xludf.DUMMYFUNCTION("""COMPUTED_VALUE"""),165.0)</f>
        <v>165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</row>
    <row r="68">
      <c r="A68" s="54" t="str">
        <f>IFERROR(__xludf.DUMMYFUNCTION("""COMPUTED_VALUE"""),"G")</f>
        <v>G</v>
      </c>
      <c r="B68" s="54">
        <f>IFERROR(__xludf.DUMMYFUNCTION("""COMPUTED_VALUE"""),98.0)</f>
        <v>98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</row>
    <row r="69">
      <c r="A69" s="54" t="str">
        <f>IFERROR(__xludf.DUMMYFUNCTION("""COMPUTED_VALUE"""),"R")</f>
        <v>R</v>
      </c>
      <c r="B69" s="54">
        <f>IFERROR(__xludf.DUMMYFUNCTION("""COMPUTED_VALUE"""),137.0)</f>
        <v>137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>
      <c r="A70" s="54" t="str">
        <f>IFERROR(__xludf.DUMMYFUNCTION("""COMPUTED_VALUE"""),"R")</f>
        <v>R</v>
      </c>
      <c r="B70" s="54">
        <f>IFERROR(__xludf.DUMMYFUNCTION("""COMPUTED_VALUE"""),120.0)</f>
        <v>120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</row>
    <row r="71">
      <c r="A71" s="54" t="str">
        <f>IFERROR(__xludf.DUMMYFUNCTION("""COMPUTED_VALUE"""),"R")</f>
        <v>R</v>
      </c>
      <c r="B71" s="54">
        <f>IFERROR(__xludf.DUMMYFUNCTION("""COMPUTED_VALUE"""),113.0)</f>
        <v>113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>
      <c r="A72" s="54" t="str">
        <f>IFERROR(__xludf.DUMMYFUNCTION("""COMPUTED_VALUE"""),"PG-13")</f>
        <v>PG-13</v>
      </c>
      <c r="B72" s="54">
        <f>IFERROR(__xludf.DUMMYFUNCTION("""COMPUTED_VALUE"""),134.0)</f>
        <v>134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3">
      <c r="A73" s="54" t="str">
        <f>IFERROR(__xludf.DUMMYFUNCTION("""COMPUTED_VALUE"""),"R")</f>
        <v>R</v>
      </c>
      <c r="B73" s="54">
        <f>IFERROR(__xludf.DUMMYFUNCTION("""COMPUTED_VALUE"""),229.0)</f>
        <v>229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</row>
    <row r="74">
      <c r="A74" s="54" t="str">
        <f>IFERROR(__xludf.DUMMYFUNCTION("""COMPUTED_VALUE"""),"PG")</f>
        <v>PG</v>
      </c>
      <c r="B74" s="54">
        <f>IFERROR(__xludf.DUMMYFUNCTION("""COMPUTED_VALUE"""),115.0)</f>
        <v>115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</row>
    <row r="75">
      <c r="A75" s="54" t="str">
        <f>IFERROR(__xludf.DUMMYFUNCTION("""COMPUTED_VALUE"""),"R")</f>
        <v>R</v>
      </c>
      <c r="B75" s="54">
        <f>IFERROR(__xludf.DUMMYFUNCTION("""COMPUTED_VALUE"""),146.0)</f>
        <v>146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>
      <c r="A76" s="54" t="str">
        <f>IFERROR(__xludf.DUMMYFUNCTION("""COMPUTED_VALUE"""),"R")</f>
        <v>R</v>
      </c>
      <c r="B76" s="54">
        <f>IFERROR(__xludf.DUMMYFUNCTION("""COMPUTED_VALUE"""),147.0)</f>
        <v>147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</row>
    <row r="77">
      <c r="A77" s="54" t="str">
        <f>IFERROR(__xludf.DUMMYFUNCTION("""COMPUTED_VALUE"""),"R")</f>
        <v>R</v>
      </c>
      <c r="B77" s="54">
        <f>IFERROR(__xludf.DUMMYFUNCTION("""COMPUTED_VALUE"""),117.0)</f>
        <v>117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>
      <c r="A78" s="54" t="str">
        <f>IFERROR(__xludf.DUMMYFUNCTION("""COMPUTED_VALUE"""),"Not Rated")</f>
        <v>Not Rated</v>
      </c>
      <c r="B78" s="54">
        <f>IFERROR(__xludf.DUMMYFUNCTION("""COMPUTED_VALUE"""),143.0)</f>
        <v>143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</row>
    <row r="79">
      <c r="A79" s="54" t="str">
        <f>IFERROR(__xludf.DUMMYFUNCTION("""COMPUTED_VALUE"""),"PG")</f>
        <v>PG</v>
      </c>
      <c r="B79" s="54">
        <f>IFERROR(__xludf.DUMMYFUNCTION("""COMPUTED_VALUE"""),95.0)</f>
        <v>95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0">
      <c r="A80" s="54" t="str">
        <f>IFERROR(__xludf.DUMMYFUNCTION("""COMPUTED_VALUE"""),"Approved")</f>
        <v>Approved</v>
      </c>
      <c r="B80" s="54">
        <f>IFERROR(__xludf.DUMMYFUNCTION("""COMPUTED_VALUE"""),116.0)</f>
        <v>116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</row>
    <row r="81">
      <c r="A81" s="54" t="str">
        <f>IFERROR(__xludf.DUMMYFUNCTION("""COMPUTED_VALUE"""),"Approved")</f>
        <v>Approved</v>
      </c>
      <c r="B81" s="54">
        <f>IFERROR(__xludf.DUMMYFUNCTION("""COMPUTED_VALUE"""),88.0)</f>
        <v>88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</row>
    <row r="82">
      <c r="A82" s="54" t="str">
        <f>IFERROR(__xludf.DUMMYFUNCTION("""COMPUTED_VALUE"""),"PG")</f>
        <v>PG</v>
      </c>
      <c r="B82" s="54">
        <f>IFERROR(__xludf.DUMMYFUNCTION("""COMPUTED_VALUE"""),112.0)</f>
        <v>112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</row>
    <row r="83">
      <c r="A83" s="54" t="str">
        <f>IFERROR(__xludf.DUMMYFUNCTION("""COMPUTED_VALUE"""),"Passed")</f>
        <v>Passed</v>
      </c>
      <c r="B83" s="54">
        <f>IFERROR(__xludf.DUMMYFUNCTION("""COMPUTED_VALUE"""),110.0)</f>
        <v>110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</row>
    <row r="84">
      <c r="A84" s="54" t="str">
        <f>IFERROR(__xludf.DUMMYFUNCTION("""COMPUTED_VALUE"""),"Passed")</f>
        <v>Passed</v>
      </c>
      <c r="B84" s="54">
        <f>IFERROR(__xludf.DUMMYFUNCTION("""COMPUTED_VALUE"""),125.0)</f>
        <v>125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</row>
    <row r="85">
      <c r="A85" s="54" t="str">
        <f>IFERROR(__xludf.DUMMYFUNCTION("""COMPUTED_VALUE"""),"R")</f>
        <v>R</v>
      </c>
      <c r="B85" s="54">
        <f>IFERROR(__xludf.DUMMYFUNCTION("""COMPUTED_VALUE"""),119.0)</f>
        <v>119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>
      <c r="A86" s="54" t="str">
        <f>IFERROR(__xludf.DUMMYFUNCTION("""COMPUTED_VALUE"""),"Not Rated")</f>
        <v>Not Rated</v>
      </c>
      <c r="B86" s="54">
        <f>IFERROR(__xludf.DUMMYFUNCTION("""COMPUTED_VALUE"""),138.0)</f>
        <v>138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</row>
    <row r="87">
      <c r="A87" s="54" t="str">
        <f>IFERROR(__xludf.DUMMYFUNCTION("""COMPUTED_VALUE"""),"Not Rated")</f>
        <v>Not Rated</v>
      </c>
      <c r="B87" s="54">
        <f>IFERROR(__xludf.DUMMYFUNCTION("""COMPUTED_VALUE"""),104.0)</f>
        <v>104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</row>
    <row r="88">
      <c r="A88" s="54" t="str">
        <f>IFERROR(__xludf.DUMMYFUNCTION("""COMPUTED_VALUE"""),"Not Rated")</f>
        <v>Not Rated</v>
      </c>
      <c r="B88" s="54">
        <f>IFERROR(__xludf.DUMMYFUNCTION("""COMPUTED_VALUE"""),139.0)</f>
        <v>139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>
      <c r="A89" s="54" t="str">
        <f>IFERROR(__xludf.DUMMYFUNCTION("""COMPUTED_VALUE"""),"Not Rated")</f>
        <v>Not Rated</v>
      </c>
      <c r="B89" s="54">
        <f>IFERROR(__xludf.DUMMYFUNCTION("""COMPUTED_VALUE"""),160.0)</f>
        <v>160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</row>
    <row r="90">
      <c r="A90" s="54" t="str">
        <f>IFERROR(__xludf.DUMMYFUNCTION("""COMPUTED_VALUE"""),"R")</f>
        <v>R</v>
      </c>
      <c r="B90" s="54">
        <f>IFERROR(__xludf.DUMMYFUNCTION("""COMPUTED_VALUE"""),115.0)</f>
        <v>115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</row>
    <row r="91">
      <c r="A91" s="54" t="str">
        <f>IFERROR(__xludf.DUMMYFUNCTION("""COMPUTED_VALUE"""),"PG-13")</f>
        <v>PG-13</v>
      </c>
      <c r="B91" s="54">
        <f>IFERROR(__xludf.DUMMYFUNCTION("""COMPUTED_VALUE"""),123.0)</f>
        <v>123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</row>
    <row r="92">
      <c r="A92" s="54" t="str">
        <f>IFERROR(__xludf.DUMMYFUNCTION("""COMPUTED_VALUE"""),"R")</f>
        <v>R</v>
      </c>
      <c r="B92" s="54">
        <f>IFERROR(__xludf.DUMMYFUNCTION("""COMPUTED_VALUE"""),131.0)</f>
        <v>131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</row>
    <row r="93">
      <c r="A93" s="54"/>
      <c r="B93" s="54">
        <f>IFERROR(__xludf.DUMMYFUNCTION("""COMPUTED_VALUE"""),132.0)</f>
        <v>132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</row>
    <row r="94">
      <c r="A94" s="54"/>
      <c r="B94" s="54">
        <f>IFERROR(__xludf.DUMMYFUNCTION("""COMPUTED_VALUE"""),112.0)</f>
        <v>112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</row>
    <row r="95">
      <c r="A95" s="54" t="str">
        <f>IFERROR(__xludf.DUMMYFUNCTION("""COMPUTED_VALUE"""),"G")</f>
        <v>G</v>
      </c>
      <c r="B95" s="54">
        <f>IFERROR(__xludf.DUMMYFUNCTION("""COMPUTED_VALUE"""),103.0)</f>
        <v>103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>
      <c r="A96" s="54" t="str">
        <f>IFERROR(__xludf.DUMMYFUNCTION("""COMPUTED_VALUE"""),"R")</f>
        <v>R</v>
      </c>
      <c r="B96" s="54">
        <f>IFERROR(__xludf.DUMMYFUNCTION("""COMPUTED_VALUE"""),153.0)</f>
        <v>153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</row>
    <row r="97">
      <c r="A97" s="54" t="str">
        <f>IFERROR(__xludf.DUMMYFUNCTION("""COMPUTED_VALUE"""),"R")</f>
        <v>R</v>
      </c>
      <c r="B97" s="54">
        <f>IFERROR(__xludf.DUMMYFUNCTION("""COMPUTED_VALUE"""),108.0)</f>
        <v>108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</row>
    <row r="98">
      <c r="A98" s="54" t="str">
        <f>IFERROR(__xludf.DUMMYFUNCTION("""COMPUTED_VALUE"""),"R")</f>
        <v>R</v>
      </c>
      <c r="B98" s="54">
        <f>IFERROR(__xludf.DUMMYFUNCTION("""COMPUTED_VALUE"""),122.0)</f>
        <v>122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>
      <c r="A99" s="54" t="str">
        <f>IFERROR(__xludf.DUMMYFUNCTION("""COMPUTED_VALUE"""),"R")</f>
        <v>R</v>
      </c>
      <c r="B99" s="54">
        <f>IFERROR(__xludf.DUMMYFUNCTION("""COMPUTED_VALUE"""),102.0)</f>
        <v>102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>
      <c r="A100" s="54" t="str">
        <f>IFERROR(__xludf.DUMMYFUNCTION("""COMPUTED_VALUE"""),"R")</f>
        <v>R</v>
      </c>
      <c r="B100" s="54">
        <f>IFERROR(__xludf.DUMMYFUNCTION("""COMPUTED_VALUE"""),102.0)</f>
        <v>102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</row>
    <row r="101">
      <c r="A101" s="54" t="str">
        <f>IFERROR(__xludf.DUMMYFUNCTION("""COMPUTED_VALUE"""),"R")</f>
        <v>R</v>
      </c>
      <c r="B101" s="54">
        <f>IFERROR(__xludf.DUMMYFUNCTION("""COMPUTED_VALUE"""),122.0)</f>
        <v>122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>
      <c r="A102" s="54" t="str">
        <f>IFERROR(__xludf.DUMMYFUNCTION("""COMPUTED_VALUE"""),"R")</f>
        <v>R</v>
      </c>
      <c r="B102" s="54">
        <f>IFERROR(__xludf.DUMMYFUNCTION("""COMPUTED_VALUE"""),126.0)</f>
        <v>126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</sheetData>
  <autoFilter ref="$C$3:$E$1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1" t="s">
        <v>227</v>
      </c>
      <c r="B1" s="62"/>
      <c r="C1" s="52"/>
      <c r="D1" s="52" t="str">
        <f>FORMULATEXT(A2)</f>
        <v>=QUERY(IMDB,"select E,G" )</v>
      </c>
      <c r="E1" s="52"/>
      <c r="F1" s="52"/>
      <c r="G1" s="52"/>
      <c r="H1" s="52"/>
      <c r="I1" s="52"/>
      <c r="J1" s="52"/>
    </row>
    <row r="2">
      <c r="A2" s="53" t="str">
        <f>IFERROR(__xludf.DUMMYFUNCTION("QUERY(IMDB,""select E,G"" )"),"LENGTH")</f>
        <v>LENGTH</v>
      </c>
      <c r="B2" s="53" t="str">
        <f>IFERROR(__xludf.DUMMYFUNCTION("""COMPUTED_VALUE"""),"SCORE")</f>
        <v>SCORE</v>
      </c>
      <c r="C2" s="52"/>
      <c r="D2" s="52"/>
      <c r="E2" s="52"/>
      <c r="F2" s="52"/>
      <c r="G2" s="52"/>
      <c r="H2" s="52"/>
      <c r="I2" s="52"/>
      <c r="J2" s="52"/>
    </row>
    <row r="3">
      <c r="A3" s="63">
        <f>IFERROR(__xludf.DUMMYFUNCTION("""COMPUTED_VALUE"""),142.0)</f>
        <v>142</v>
      </c>
      <c r="B3" s="63">
        <f>IFERROR(__xludf.DUMMYFUNCTION("""COMPUTED_VALUE"""),9.3)</f>
        <v>9.3</v>
      </c>
      <c r="C3" s="52"/>
      <c r="D3" s="52"/>
      <c r="E3" s="52"/>
      <c r="F3" s="52"/>
      <c r="G3" s="52"/>
      <c r="H3" s="52"/>
      <c r="I3" s="52"/>
      <c r="J3" s="52"/>
    </row>
    <row r="4">
      <c r="A4" s="63">
        <f>IFERROR(__xludf.DUMMYFUNCTION("""COMPUTED_VALUE"""),175.0)</f>
        <v>175</v>
      </c>
      <c r="B4" s="63">
        <f>IFERROR(__xludf.DUMMYFUNCTION("""COMPUTED_VALUE"""),9.2)</f>
        <v>9.2</v>
      </c>
      <c r="C4" s="52"/>
      <c r="D4" s="52"/>
      <c r="E4" s="52"/>
      <c r="F4" s="52"/>
      <c r="G4" s="52"/>
      <c r="H4" s="52"/>
      <c r="I4" s="52"/>
      <c r="J4" s="52"/>
    </row>
    <row r="5">
      <c r="A5" s="63">
        <f>IFERROR(__xludf.DUMMYFUNCTION("""COMPUTED_VALUE"""),152.0)</f>
        <v>152</v>
      </c>
      <c r="B5" s="63">
        <f>IFERROR(__xludf.DUMMYFUNCTION("""COMPUTED_VALUE"""),9.0)</f>
        <v>9</v>
      </c>
      <c r="C5" s="52"/>
      <c r="D5" s="52"/>
      <c r="E5" s="52"/>
      <c r="F5" s="52"/>
      <c r="G5" s="52"/>
      <c r="H5" s="52"/>
      <c r="I5" s="52"/>
      <c r="J5" s="52"/>
    </row>
    <row r="6">
      <c r="A6" s="63">
        <f>IFERROR(__xludf.DUMMYFUNCTION("""COMPUTED_VALUE"""),202.0)</f>
        <v>202</v>
      </c>
      <c r="B6" s="63">
        <f>IFERROR(__xludf.DUMMYFUNCTION("""COMPUTED_VALUE"""),9.0)</f>
        <v>9</v>
      </c>
      <c r="C6" s="52"/>
      <c r="D6" s="52"/>
      <c r="E6" s="52"/>
      <c r="F6" s="52"/>
      <c r="G6" s="52"/>
      <c r="H6" s="52"/>
      <c r="I6" s="52"/>
      <c r="J6" s="52"/>
    </row>
    <row r="7">
      <c r="A7" s="63">
        <f>IFERROR(__xludf.DUMMYFUNCTION("""COMPUTED_VALUE"""),201.0)</f>
        <v>201</v>
      </c>
      <c r="B7" s="63">
        <f>IFERROR(__xludf.DUMMYFUNCTION("""COMPUTED_VALUE"""),8.9)</f>
        <v>8.9</v>
      </c>
      <c r="C7" s="52"/>
      <c r="D7" s="52"/>
      <c r="E7" s="52"/>
      <c r="F7" s="52"/>
      <c r="G7" s="52"/>
      <c r="H7" s="52"/>
      <c r="I7" s="52"/>
      <c r="J7" s="52"/>
    </row>
    <row r="8">
      <c r="A8" s="63">
        <f>IFERROR(__xludf.DUMMYFUNCTION("""COMPUTED_VALUE"""),154.0)</f>
        <v>154</v>
      </c>
      <c r="B8" s="63">
        <f>IFERROR(__xludf.DUMMYFUNCTION("""COMPUTED_VALUE"""),8.9)</f>
        <v>8.9</v>
      </c>
      <c r="C8" s="52"/>
      <c r="D8" s="52"/>
      <c r="E8" s="52"/>
      <c r="F8" s="52"/>
      <c r="G8" s="52"/>
      <c r="H8" s="52"/>
      <c r="I8" s="52"/>
      <c r="J8" s="52"/>
    </row>
    <row r="9">
      <c r="A9" s="63">
        <f>IFERROR(__xludf.DUMMYFUNCTION("""COMPUTED_VALUE"""),195.0)</f>
        <v>195</v>
      </c>
      <c r="B9" s="63">
        <f>IFERROR(__xludf.DUMMYFUNCTION("""COMPUTED_VALUE"""),8.9)</f>
        <v>8.9</v>
      </c>
      <c r="C9" s="52"/>
      <c r="D9" s="52"/>
      <c r="E9" s="52"/>
      <c r="F9" s="52"/>
      <c r="G9" s="52"/>
      <c r="H9" s="52"/>
      <c r="I9" s="52"/>
      <c r="J9" s="52"/>
    </row>
    <row r="10">
      <c r="A10" s="63">
        <f>IFERROR(__xludf.DUMMYFUNCTION("""COMPUTED_VALUE"""),96.0)</f>
        <v>96</v>
      </c>
      <c r="B10" s="63">
        <f>IFERROR(__xludf.DUMMYFUNCTION("""COMPUTED_VALUE"""),8.9)</f>
        <v>8.9</v>
      </c>
      <c r="C10" s="52"/>
      <c r="D10" s="52"/>
      <c r="E10" s="52"/>
      <c r="F10" s="52"/>
      <c r="G10" s="52"/>
      <c r="H10" s="52"/>
      <c r="I10" s="52"/>
      <c r="J10" s="52"/>
    </row>
    <row r="11">
      <c r="A11" s="63">
        <f>IFERROR(__xludf.DUMMYFUNCTION("""COMPUTED_VALUE"""),148.0)</f>
        <v>148</v>
      </c>
      <c r="B11" s="63">
        <f>IFERROR(__xludf.DUMMYFUNCTION("""COMPUTED_VALUE"""),8.8)</f>
        <v>8.8</v>
      </c>
      <c r="C11" s="52"/>
      <c r="D11" s="52"/>
      <c r="E11" s="52"/>
      <c r="F11" s="52"/>
      <c r="G11" s="52"/>
      <c r="H11" s="52"/>
      <c r="I11" s="52"/>
      <c r="J11" s="52"/>
    </row>
    <row r="12">
      <c r="A12" s="63">
        <f>IFERROR(__xludf.DUMMYFUNCTION("""COMPUTED_VALUE"""),139.0)</f>
        <v>139</v>
      </c>
      <c r="B12" s="63">
        <f>IFERROR(__xludf.DUMMYFUNCTION("""COMPUTED_VALUE"""),8.8)</f>
        <v>8.8</v>
      </c>
      <c r="C12" s="52"/>
      <c r="D12" s="52"/>
      <c r="E12" s="52"/>
      <c r="F12" s="52"/>
      <c r="G12" s="52"/>
      <c r="H12" s="52"/>
      <c r="I12" s="52"/>
      <c r="J12" s="52"/>
    </row>
    <row r="13">
      <c r="A13" s="63">
        <f>IFERROR(__xludf.DUMMYFUNCTION("""COMPUTED_VALUE"""),178.0)</f>
        <v>178</v>
      </c>
      <c r="B13" s="63">
        <f>IFERROR(__xludf.DUMMYFUNCTION("""COMPUTED_VALUE"""),8.8)</f>
        <v>8.8</v>
      </c>
      <c r="C13" s="52"/>
      <c r="D13" s="52"/>
      <c r="E13" s="52"/>
      <c r="F13" s="52"/>
      <c r="G13" s="52"/>
      <c r="H13" s="52"/>
      <c r="I13" s="52"/>
      <c r="J13" s="52"/>
    </row>
    <row r="14">
      <c r="A14" s="63">
        <f>IFERROR(__xludf.DUMMYFUNCTION("""COMPUTED_VALUE"""),142.0)</f>
        <v>142</v>
      </c>
      <c r="B14" s="63">
        <f>IFERROR(__xludf.DUMMYFUNCTION("""COMPUTED_VALUE"""),8.8)</f>
        <v>8.8</v>
      </c>
      <c r="C14" s="52"/>
      <c r="D14" s="52"/>
      <c r="E14" s="52"/>
      <c r="F14" s="52"/>
      <c r="G14" s="52"/>
      <c r="H14" s="52"/>
      <c r="I14" s="52"/>
      <c r="J14" s="52"/>
    </row>
    <row r="15">
      <c r="A15" s="63">
        <f>IFERROR(__xludf.DUMMYFUNCTION("""COMPUTED_VALUE"""),178.0)</f>
        <v>178</v>
      </c>
      <c r="B15" s="63">
        <f>IFERROR(__xludf.DUMMYFUNCTION("""COMPUTED_VALUE"""),8.8)</f>
        <v>8.8</v>
      </c>
      <c r="C15" s="52"/>
      <c r="D15" s="52"/>
      <c r="E15" s="52"/>
      <c r="F15" s="52"/>
      <c r="G15" s="52"/>
      <c r="H15" s="52"/>
      <c r="I15" s="52"/>
      <c r="J15" s="52"/>
    </row>
    <row r="16">
      <c r="A16" s="63">
        <f>IFERROR(__xludf.DUMMYFUNCTION("""COMPUTED_VALUE"""),160.0)</f>
        <v>160</v>
      </c>
      <c r="B16" s="63">
        <f>IFERROR(__xludf.DUMMYFUNCTION("""COMPUTED_VALUE"""),8.7)</f>
        <v>8.7</v>
      </c>
      <c r="C16" s="52"/>
      <c r="D16" s="52"/>
      <c r="E16" s="52"/>
      <c r="F16" s="52"/>
      <c r="G16" s="52"/>
      <c r="H16" s="52"/>
      <c r="I16" s="52"/>
      <c r="J16" s="52"/>
    </row>
    <row r="17">
      <c r="A17" s="63">
        <f>IFERROR(__xludf.DUMMYFUNCTION("""COMPUTED_VALUE"""),179.0)</f>
        <v>179</v>
      </c>
      <c r="B17" s="63">
        <f>IFERROR(__xludf.DUMMYFUNCTION("""COMPUTED_VALUE"""),8.7)</f>
        <v>8.7</v>
      </c>
      <c r="C17" s="52"/>
      <c r="D17" s="52"/>
      <c r="E17" s="52"/>
      <c r="F17" s="52"/>
      <c r="G17" s="52"/>
      <c r="H17" s="52"/>
      <c r="I17" s="52"/>
      <c r="J17" s="52"/>
    </row>
    <row r="18">
      <c r="A18" s="63">
        <f>IFERROR(__xludf.DUMMYFUNCTION("""COMPUTED_VALUE"""),136.0)</f>
        <v>136</v>
      </c>
      <c r="B18" s="63">
        <f>IFERROR(__xludf.DUMMYFUNCTION("""COMPUTED_VALUE"""),8.7)</f>
        <v>8.7</v>
      </c>
      <c r="C18" s="52"/>
      <c r="D18" s="52"/>
      <c r="E18" s="52"/>
      <c r="F18" s="52"/>
      <c r="G18" s="52"/>
      <c r="H18" s="52"/>
      <c r="I18" s="52"/>
      <c r="J18" s="52"/>
    </row>
    <row r="19">
      <c r="A19" s="63">
        <f>IFERROR(__xludf.DUMMYFUNCTION("""COMPUTED_VALUE"""),146.0)</f>
        <v>146</v>
      </c>
      <c r="B19" s="63">
        <f>IFERROR(__xludf.DUMMYFUNCTION("""COMPUTED_VALUE"""),8.7)</f>
        <v>8.7</v>
      </c>
      <c r="C19" s="52"/>
      <c r="D19" s="52"/>
      <c r="E19" s="52"/>
      <c r="F19" s="52"/>
      <c r="G19" s="52"/>
      <c r="H19" s="52"/>
      <c r="I19" s="52"/>
      <c r="J19" s="52"/>
    </row>
    <row r="20">
      <c r="A20" s="63">
        <f>IFERROR(__xludf.DUMMYFUNCTION("""COMPUTED_VALUE"""),124.0)</f>
        <v>124</v>
      </c>
      <c r="B20" s="63">
        <f>IFERROR(__xludf.DUMMYFUNCTION("""COMPUTED_VALUE"""),8.7)</f>
        <v>8.7</v>
      </c>
      <c r="C20" s="52"/>
      <c r="D20" s="52"/>
      <c r="E20" s="52"/>
      <c r="F20" s="52"/>
      <c r="G20" s="52"/>
      <c r="H20" s="52"/>
      <c r="I20" s="52"/>
      <c r="J20" s="52"/>
    </row>
    <row r="21">
      <c r="A21" s="63">
        <f>IFERROR(__xludf.DUMMYFUNCTION("""COMPUTED_VALUE"""),133.0)</f>
        <v>133</v>
      </c>
      <c r="B21" s="63">
        <f>IFERROR(__xludf.DUMMYFUNCTION("""COMPUTED_VALUE"""),8.7)</f>
        <v>8.7</v>
      </c>
      <c r="C21" s="52"/>
      <c r="D21" s="52"/>
      <c r="E21" s="52"/>
      <c r="F21" s="52"/>
      <c r="G21" s="52"/>
      <c r="H21" s="52"/>
      <c r="I21" s="52"/>
      <c r="J21" s="52"/>
    </row>
    <row r="22">
      <c r="A22" s="63">
        <f>IFERROR(__xludf.DUMMYFUNCTION("""COMPUTED_VALUE"""),132.0)</f>
        <v>132</v>
      </c>
      <c r="B22" s="63">
        <f>IFERROR(__xludf.DUMMYFUNCTION("""COMPUTED_VALUE"""),8.6)</f>
        <v>8.6</v>
      </c>
      <c r="C22" s="52"/>
      <c r="D22" s="52"/>
      <c r="E22" s="52"/>
      <c r="F22" s="52"/>
      <c r="G22" s="52"/>
      <c r="H22" s="52"/>
      <c r="I22" s="52"/>
      <c r="J22" s="52"/>
    </row>
    <row r="23">
      <c r="A23" s="63">
        <f>IFERROR(__xludf.DUMMYFUNCTION("""COMPUTED_VALUE"""),169.0)</f>
        <v>169</v>
      </c>
      <c r="B23" s="63">
        <f>IFERROR(__xludf.DUMMYFUNCTION("""COMPUTED_VALUE"""),8.6)</f>
        <v>8.6</v>
      </c>
      <c r="C23" s="52"/>
      <c r="D23" s="52"/>
      <c r="E23" s="52"/>
      <c r="F23" s="52"/>
      <c r="G23" s="52"/>
      <c r="H23" s="52"/>
      <c r="I23" s="52"/>
      <c r="J23" s="52"/>
    </row>
    <row r="24">
      <c r="A24" s="63">
        <f>IFERROR(__xludf.DUMMYFUNCTION("""COMPUTED_VALUE"""),130.0)</f>
        <v>130</v>
      </c>
      <c r="B24" s="63">
        <f>IFERROR(__xludf.DUMMYFUNCTION("""COMPUTED_VALUE"""),8.6)</f>
        <v>8.6</v>
      </c>
      <c r="C24" s="52"/>
      <c r="D24" s="52"/>
      <c r="E24" s="52"/>
      <c r="F24" s="52"/>
      <c r="G24" s="52"/>
      <c r="H24" s="52"/>
      <c r="I24" s="52"/>
      <c r="J24" s="52"/>
    </row>
    <row r="25">
      <c r="A25" s="63">
        <f>IFERROR(__xludf.DUMMYFUNCTION("""COMPUTED_VALUE"""),125.0)</f>
        <v>125</v>
      </c>
      <c r="B25" s="63">
        <f>IFERROR(__xludf.DUMMYFUNCTION("""COMPUTED_VALUE"""),8.6)</f>
        <v>8.6</v>
      </c>
      <c r="C25" s="52"/>
      <c r="D25" s="52"/>
      <c r="E25" s="52"/>
      <c r="F25" s="52"/>
      <c r="G25" s="52"/>
      <c r="H25" s="52"/>
      <c r="I25" s="52"/>
      <c r="J25" s="52"/>
    </row>
    <row r="26">
      <c r="A26" s="63">
        <f>IFERROR(__xludf.DUMMYFUNCTION("""COMPUTED_VALUE"""),169.0)</f>
        <v>169</v>
      </c>
      <c r="B26" s="63">
        <f>IFERROR(__xludf.DUMMYFUNCTION("""COMPUTED_VALUE"""),8.6)</f>
        <v>8.6</v>
      </c>
      <c r="C26" s="52"/>
      <c r="D26" s="52"/>
      <c r="E26" s="52"/>
      <c r="F26" s="52"/>
      <c r="G26" s="52"/>
      <c r="H26" s="52"/>
      <c r="I26" s="52"/>
      <c r="J26" s="52"/>
    </row>
    <row r="27">
      <c r="A27" s="63">
        <f>IFERROR(__xludf.DUMMYFUNCTION("""COMPUTED_VALUE"""),189.0)</f>
        <v>189</v>
      </c>
      <c r="B27" s="63">
        <f>IFERROR(__xludf.DUMMYFUNCTION("""COMPUTED_VALUE"""),8.6)</f>
        <v>8.6</v>
      </c>
      <c r="C27" s="52"/>
      <c r="D27" s="52"/>
      <c r="E27" s="52"/>
      <c r="F27" s="52"/>
      <c r="G27" s="52"/>
      <c r="H27" s="52"/>
      <c r="I27" s="52"/>
      <c r="J27" s="52"/>
    </row>
    <row r="28">
      <c r="A28" s="63">
        <f>IFERROR(__xludf.DUMMYFUNCTION("""COMPUTED_VALUE"""),116.0)</f>
        <v>116</v>
      </c>
      <c r="B28" s="63">
        <f>IFERROR(__xludf.DUMMYFUNCTION("""COMPUTED_VALUE"""),8.6)</f>
        <v>8.6</v>
      </c>
      <c r="C28" s="52"/>
      <c r="D28" s="52"/>
      <c r="E28" s="52"/>
      <c r="F28" s="52"/>
      <c r="G28" s="52"/>
      <c r="H28" s="52"/>
      <c r="I28" s="52"/>
      <c r="J28" s="52"/>
    </row>
    <row r="29">
      <c r="A29" s="63">
        <f>IFERROR(__xludf.DUMMYFUNCTION("""COMPUTED_VALUE"""),127.0)</f>
        <v>127</v>
      </c>
      <c r="B29" s="63">
        <f>IFERROR(__xludf.DUMMYFUNCTION("""COMPUTED_VALUE"""),8.6)</f>
        <v>8.6</v>
      </c>
      <c r="C29" s="52"/>
      <c r="D29" s="52"/>
      <c r="E29" s="52"/>
      <c r="F29" s="52"/>
      <c r="G29" s="52"/>
      <c r="H29" s="52"/>
      <c r="I29" s="52"/>
      <c r="J29" s="52"/>
    </row>
    <row r="30">
      <c r="A30" s="63">
        <f>IFERROR(__xludf.DUMMYFUNCTION("""COMPUTED_VALUE"""),118.0)</f>
        <v>118</v>
      </c>
      <c r="B30" s="63">
        <f>IFERROR(__xludf.DUMMYFUNCTION("""COMPUTED_VALUE"""),8.6)</f>
        <v>8.6</v>
      </c>
      <c r="C30" s="52"/>
      <c r="D30" s="52"/>
      <c r="E30" s="52"/>
      <c r="F30" s="52"/>
      <c r="G30" s="52"/>
      <c r="H30" s="52"/>
      <c r="I30" s="52"/>
      <c r="J30" s="52"/>
    </row>
    <row r="31">
      <c r="A31" s="63">
        <f>IFERROR(__xludf.DUMMYFUNCTION("""COMPUTED_VALUE"""),121.0)</f>
        <v>121</v>
      </c>
      <c r="B31" s="63">
        <f>IFERROR(__xludf.DUMMYFUNCTION("""COMPUTED_VALUE"""),8.6)</f>
        <v>8.6</v>
      </c>
      <c r="C31" s="52"/>
      <c r="D31" s="52"/>
      <c r="E31" s="52"/>
      <c r="F31" s="52"/>
      <c r="G31" s="52"/>
      <c r="H31" s="52"/>
      <c r="I31" s="52"/>
      <c r="J31" s="52"/>
    </row>
    <row r="32">
      <c r="A32" s="63">
        <f>IFERROR(__xludf.DUMMYFUNCTION("""COMPUTED_VALUE"""),133.0)</f>
        <v>133</v>
      </c>
      <c r="B32" s="63">
        <f>IFERROR(__xludf.DUMMYFUNCTION("""COMPUTED_VALUE"""),8.6)</f>
        <v>8.6</v>
      </c>
      <c r="C32" s="52"/>
      <c r="D32" s="52"/>
      <c r="E32" s="52"/>
      <c r="F32" s="52"/>
      <c r="G32" s="52"/>
      <c r="H32" s="52"/>
      <c r="I32" s="52"/>
      <c r="J32" s="52"/>
    </row>
    <row r="33">
      <c r="A33" s="63">
        <f>IFERROR(__xludf.DUMMYFUNCTION("""COMPUTED_VALUE"""),207.0)</f>
        <v>207</v>
      </c>
      <c r="B33" s="63">
        <f>IFERROR(__xludf.DUMMYFUNCTION("""COMPUTED_VALUE"""),8.6)</f>
        <v>8.6</v>
      </c>
      <c r="C33" s="52"/>
      <c r="D33" s="52"/>
      <c r="E33" s="52"/>
      <c r="F33" s="52"/>
      <c r="G33" s="52"/>
      <c r="H33" s="52"/>
      <c r="I33" s="52"/>
      <c r="J33" s="52"/>
    </row>
    <row r="34">
      <c r="A34" s="63">
        <f>IFERROR(__xludf.DUMMYFUNCTION("""COMPUTED_VALUE"""),130.0)</f>
        <v>130</v>
      </c>
      <c r="B34" s="63">
        <f>IFERROR(__xludf.DUMMYFUNCTION("""COMPUTED_VALUE"""),8.6)</f>
        <v>8.6</v>
      </c>
      <c r="C34" s="52"/>
      <c r="D34" s="52"/>
      <c r="E34" s="52"/>
      <c r="F34" s="52"/>
      <c r="G34" s="52"/>
      <c r="H34" s="52"/>
      <c r="I34" s="52"/>
      <c r="J34" s="52"/>
    </row>
    <row r="35">
      <c r="A35" s="63">
        <f>IFERROR(__xludf.DUMMYFUNCTION("""COMPUTED_VALUE"""),122.0)</f>
        <v>122</v>
      </c>
      <c r="B35" s="63">
        <f>IFERROR(__xludf.DUMMYFUNCTION("""COMPUTED_VALUE"""),8.5)</f>
        <v>8.5</v>
      </c>
      <c r="C35" s="52"/>
      <c r="D35" s="52"/>
      <c r="E35" s="52"/>
      <c r="F35" s="52"/>
      <c r="G35" s="52"/>
      <c r="H35" s="52"/>
      <c r="I35" s="52"/>
      <c r="J35" s="52"/>
    </row>
    <row r="36">
      <c r="A36" s="63">
        <f>IFERROR(__xludf.DUMMYFUNCTION("""COMPUTED_VALUE"""),106.0)</f>
        <v>106</v>
      </c>
      <c r="B36" s="63">
        <f>IFERROR(__xludf.DUMMYFUNCTION("""COMPUTED_VALUE"""),8.5)</f>
        <v>8.5</v>
      </c>
      <c r="C36" s="52"/>
      <c r="D36" s="52"/>
      <c r="E36" s="52"/>
      <c r="F36" s="52"/>
      <c r="G36" s="52"/>
      <c r="H36" s="52"/>
      <c r="I36" s="52"/>
      <c r="J36" s="52"/>
    </row>
    <row r="37">
      <c r="A37" s="63">
        <f>IFERROR(__xludf.DUMMYFUNCTION("""COMPUTED_VALUE"""),112.0)</f>
        <v>112</v>
      </c>
      <c r="B37" s="63">
        <f>IFERROR(__xludf.DUMMYFUNCTION("""COMPUTED_VALUE"""),8.5)</f>
        <v>8.5</v>
      </c>
      <c r="C37" s="52"/>
      <c r="D37" s="52"/>
      <c r="E37" s="52"/>
      <c r="F37" s="52"/>
      <c r="G37" s="52"/>
      <c r="H37" s="52"/>
      <c r="I37" s="52"/>
      <c r="J37" s="52"/>
    </row>
    <row r="38">
      <c r="A38" s="63">
        <f>IFERROR(__xludf.DUMMYFUNCTION("""COMPUTED_VALUE"""),130.0)</f>
        <v>130</v>
      </c>
      <c r="B38" s="63">
        <f>IFERROR(__xludf.DUMMYFUNCTION("""COMPUTED_VALUE"""),8.5)</f>
        <v>8.5</v>
      </c>
      <c r="C38" s="52"/>
      <c r="D38" s="52"/>
      <c r="E38" s="52"/>
      <c r="F38" s="52"/>
      <c r="G38" s="52"/>
      <c r="H38" s="52"/>
      <c r="I38" s="52"/>
      <c r="J38" s="52"/>
    </row>
    <row r="39">
      <c r="A39" s="63">
        <f>IFERROR(__xludf.DUMMYFUNCTION("""COMPUTED_VALUE"""),151.0)</f>
        <v>151</v>
      </c>
      <c r="B39" s="63">
        <f>IFERROR(__xludf.DUMMYFUNCTION("""COMPUTED_VALUE"""),8.5)</f>
        <v>8.5</v>
      </c>
      <c r="C39" s="52"/>
      <c r="D39" s="52"/>
      <c r="E39" s="52"/>
      <c r="F39" s="52"/>
      <c r="G39" s="52"/>
      <c r="H39" s="52"/>
      <c r="I39" s="52"/>
      <c r="J39" s="52"/>
    </row>
    <row r="40">
      <c r="A40" s="63">
        <f>IFERROR(__xludf.DUMMYFUNCTION("""COMPUTED_VALUE"""),150.0)</f>
        <v>150</v>
      </c>
      <c r="B40" s="63">
        <f>IFERROR(__xludf.DUMMYFUNCTION("""COMPUTED_VALUE"""),8.5)</f>
        <v>8.5</v>
      </c>
      <c r="C40" s="52"/>
      <c r="D40" s="52"/>
      <c r="E40" s="52"/>
      <c r="F40" s="52"/>
      <c r="G40" s="52"/>
      <c r="H40" s="52"/>
      <c r="I40" s="52"/>
      <c r="J40" s="52"/>
    </row>
    <row r="41">
      <c r="A41" s="63">
        <f>IFERROR(__xludf.DUMMYFUNCTION("""COMPUTED_VALUE"""),155.0)</f>
        <v>155</v>
      </c>
      <c r="B41" s="63">
        <f>IFERROR(__xludf.DUMMYFUNCTION("""COMPUTED_VALUE"""),8.5)</f>
        <v>8.5</v>
      </c>
      <c r="C41" s="52"/>
      <c r="D41" s="52"/>
      <c r="E41" s="52"/>
      <c r="F41" s="52"/>
      <c r="G41" s="52"/>
      <c r="H41" s="52"/>
      <c r="I41" s="52"/>
      <c r="J41" s="52"/>
    </row>
    <row r="42">
      <c r="A42" s="63">
        <f>IFERROR(__xludf.DUMMYFUNCTION("""COMPUTED_VALUE"""),119.0)</f>
        <v>119</v>
      </c>
      <c r="B42" s="63">
        <f>IFERROR(__xludf.DUMMYFUNCTION("""COMPUTED_VALUE"""),8.5)</f>
        <v>8.5</v>
      </c>
      <c r="C42" s="52"/>
      <c r="D42" s="52"/>
      <c r="E42" s="52"/>
      <c r="F42" s="52"/>
      <c r="G42" s="52"/>
      <c r="H42" s="52"/>
      <c r="I42" s="52"/>
      <c r="J42" s="52"/>
    </row>
    <row r="43">
      <c r="A43" s="63">
        <f>IFERROR(__xludf.DUMMYFUNCTION("""COMPUTED_VALUE"""),106.0)</f>
        <v>106</v>
      </c>
      <c r="B43" s="63">
        <f>IFERROR(__xludf.DUMMYFUNCTION("""COMPUTED_VALUE"""),8.5)</f>
        <v>8.5</v>
      </c>
      <c r="C43" s="52"/>
      <c r="D43" s="52"/>
      <c r="E43" s="52"/>
      <c r="F43" s="52"/>
      <c r="G43" s="52"/>
      <c r="H43" s="52"/>
      <c r="I43" s="52"/>
      <c r="J43" s="52"/>
    </row>
    <row r="44">
      <c r="A44" s="63">
        <f>IFERROR(__xludf.DUMMYFUNCTION("""COMPUTED_VALUE"""),110.0)</f>
        <v>110</v>
      </c>
      <c r="B44" s="63">
        <f>IFERROR(__xludf.DUMMYFUNCTION("""COMPUTED_VALUE"""),8.5)</f>
        <v>8.5</v>
      </c>
      <c r="C44" s="52"/>
      <c r="D44" s="52"/>
      <c r="E44" s="52"/>
      <c r="F44" s="52"/>
      <c r="G44" s="52"/>
      <c r="H44" s="52"/>
      <c r="I44" s="52"/>
      <c r="J44" s="52"/>
    </row>
    <row r="45">
      <c r="A45" s="63">
        <f>IFERROR(__xludf.DUMMYFUNCTION("""COMPUTED_VALUE"""),88.0)</f>
        <v>88</v>
      </c>
      <c r="B45" s="63">
        <f>IFERROR(__xludf.DUMMYFUNCTION("""COMPUTED_VALUE"""),8.5)</f>
        <v>8.5</v>
      </c>
      <c r="C45" s="52"/>
      <c r="D45" s="52"/>
      <c r="E45" s="52"/>
      <c r="F45" s="52"/>
      <c r="G45" s="52"/>
      <c r="H45" s="52"/>
      <c r="I45" s="52"/>
      <c r="J45" s="52"/>
    </row>
    <row r="46">
      <c r="A46" s="63">
        <f>IFERROR(__xludf.DUMMYFUNCTION("""COMPUTED_VALUE"""),137.0)</f>
        <v>137</v>
      </c>
      <c r="B46" s="63">
        <f>IFERROR(__xludf.DUMMYFUNCTION("""COMPUTED_VALUE"""),8.5)</f>
        <v>8.5</v>
      </c>
      <c r="C46" s="52"/>
      <c r="D46" s="52"/>
      <c r="E46" s="52"/>
      <c r="F46" s="52"/>
      <c r="G46" s="52"/>
      <c r="H46" s="52"/>
      <c r="I46" s="52"/>
      <c r="J46" s="52"/>
    </row>
    <row r="47">
      <c r="A47" s="63">
        <f>IFERROR(__xludf.DUMMYFUNCTION("""COMPUTED_VALUE"""),155.0)</f>
        <v>155</v>
      </c>
      <c r="B47" s="63">
        <f>IFERROR(__xludf.DUMMYFUNCTION("""COMPUTED_VALUE"""),8.5)</f>
        <v>8.5</v>
      </c>
      <c r="C47" s="52"/>
      <c r="D47" s="52"/>
      <c r="E47" s="52"/>
      <c r="F47" s="52"/>
      <c r="G47" s="52"/>
      <c r="H47" s="52"/>
      <c r="I47" s="52"/>
      <c r="J47" s="52"/>
    </row>
    <row r="48">
      <c r="A48" s="63">
        <f>IFERROR(__xludf.DUMMYFUNCTION("""COMPUTED_VALUE"""),89.0)</f>
        <v>89</v>
      </c>
      <c r="B48" s="63">
        <f>IFERROR(__xludf.DUMMYFUNCTION("""COMPUTED_VALUE"""),8.5)</f>
        <v>8.5</v>
      </c>
      <c r="C48" s="52"/>
      <c r="D48" s="52"/>
      <c r="E48" s="52"/>
      <c r="F48" s="52"/>
      <c r="G48" s="52"/>
      <c r="H48" s="52"/>
      <c r="I48" s="52"/>
      <c r="J48" s="52"/>
    </row>
    <row r="49">
      <c r="A49" s="63">
        <f>IFERROR(__xludf.DUMMYFUNCTION("""COMPUTED_VALUE"""),116.0)</f>
        <v>116</v>
      </c>
      <c r="B49" s="63">
        <f>IFERROR(__xludf.DUMMYFUNCTION("""COMPUTED_VALUE"""),8.5)</f>
        <v>8.5</v>
      </c>
      <c r="C49" s="52"/>
      <c r="D49" s="52"/>
      <c r="E49" s="52"/>
      <c r="F49" s="52"/>
      <c r="G49" s="52"/>
      <c r="H49" s="52"/>
      <c r="I49" s="52"/>
      <c r="J49" s="52"/>
    </row>
    <row r="50">
      <c r="A50" s="63">
        <f>IFERROR(__xludf.DUMMYFUNCTION("""COMPUTED_VALUE"""),122.0)</f>
        <v>122</v>
      </c>
      <c r="B50" s="63">
        <f>IFERROR(__xludf.DUMMYFUNCTION("""COMPUTED_VALUE"""),8.5)</f>
        <v>8.5</v>
      </c>
      <c r="C50" s="52"/>
      <c r="D50" s="52"/>
      <c r="E50" s="52"/>
      <c r="F50" s="52"/>
      <c r="G50" s="52"/>
      <c r="H50" s="52"/>
      <c r="I50" s="52"/>
      <c r="J50" s="52"/>
    </row>
    <row r="51">
      <c r="A51" s="63">
        <f>IFERROR(__xludf.DUMMYFUNCTION("""COMPUTED_VALUE"""),165.0)</f>
        <v>165</v>
      </c>
      <c r="B51" s="63">
        <f>IFERROR(__xludf.DUMMYFUNCTION("""COMPUTED_VALUE"""),8.5)</f>
        <v>8.5</v>
      </c>
      <c r="C51" s="52"/>
      <c r="D51" s="52"/>
      <c r="E51" s="52"/>
      <c r="F51" s="52"/>
      <c r="G51" s="52"/>
      <c r="H51" s="52"/>
      <c r="I51" s="52"/>
      <c r="J51" s="52"/>
    </row>
    <row r="52">
      <c r="A52" s="63">
        <f>IFERROR(__xludf.DUMMYFUNCTION("""COMPUTED_VALUE"""),109.0)</f>
        <v>109</v>
      </c>
      <c r="B52" s="63">
        <f>IFERROR(__xludf.DUMMYFUNCTION("""COMPUTED_VALUE"""),8.5)</f>
        <v>8.5</v>
      </c>
      <c r="C52" s="52"/>
      <c r="D52" s="52"/>
      <c r="E52" s="52"/>
      <c r="F52" s="52"/>
      <c r="G52" s="52"/>
      <c r="H52" s="52"/>
      <c r="I52" s="52"/>
      <c r="J52" s="52"/>
    </row>
    <row r="53">
      <c r="A53" s="63">
        <f>IFERROR(__xludf.DUMMYFUNCTION("""COMPUTED_VALUE"""),102.0)</f>
        <v>102</v>
      </c>
      <c r="B53" s="63">
        <f>IFERROR(__xludf.DUMMYFUNCTION("""COMPUTED_VALUE"""),8.5)</f>
        <v>8.5</v>
      </c>
      <c r="C53" s="52"/>
      <c r="D53" s="52"/>
      <c r="E53" s="52"/>
      <c r="F53" s="52"/>
      <c r="G53" s="52"/>
      <c r="H53" s="52"/>
      <c r="I53" s="52"/>
      <c r="J53" s="52"/>
    </row>
    <row r="54">
      <c r="A54" s="63">
        <f>IFERROR(__xludf.DUMMYFUNCTION("""COMPUTED_VALUE"""),87.0)</f>
        <v>87</v>
      </c>
      <c r="B54" s="63">
        <f>IFERROR(__xludf.DUMMYFUNCTION("""COMPUTED_VALUE"""),8.5)</f>
        <v>8.5</v>
      </c>
      <c r="C54" s="52"/>
      <c r="D54" s="52"/>
      <c r="E54" s="52"/>
      <c r="F54" s="52"/>
      <c r="G54" s="52"/>
      <c r="H54" s="52"/>
      <c r="I54" s="52"/>
      <c r="J54" s="52"/>
    </row>
    <row r="55">
      <c r="A55" s="63">
        <f>IFERROR(__xludf.DUMMYFUNCTION("""COMPUTED_VALUE"""),87.0)</f>
        <v>87</v>
      </c>
      <c r="B55" s="63">
        <f>IFERROR(__xludf.DUMMYFUNCTION("""COMPUTED_VALUE"""),8.5)</f>
        <v>8.5</v>
      </c>
      <c r="C55" s="52"/>
      <c r="D55" s="52"/>
      <c r="E55" s="52"/>
      <c r="F55" s="52"/>
      <c r="G55" s="52"/>
      <c r="H55" s="52"/>
      <c r="I55" s="52"/>
      <c r="J55" s="52"/>
    </row>
    <row r="56">
      <c r="A56" s="63">
        <f>IFERROR(__xludf.DUMMYFUNCTION("""COMPUTED_VALUE"""),126.0)</f>
        <v>126</v>
      </c>
      <c r="B56" s="63">
        <f>IFERROR(__xludf.DUMMYFUNCTION("""COMPUTED_VALUE"""),8.4)</f>
        <v>8.4</v>
      </c>
      <c r="C56" s="52"/>
      <c r="D56" s="52"/>
      <c r="E56" s="52"/>
      <c r="F56" s="52"/>
      <c r="G56" s="52"/>
      <c r="H56" s="52"/>
      <c r="I56" s="52"/>
      <c r="J56" s="52"/>
    </row>
    <row r="57">
      <c r="A57" s="63">
        <f>IFERROR(__xludf.DUMMYFUNCTION("""COMPUTED_VALUE"""),125.0)</f>
        <v>125</v>
      </c>
      <c r="B57" s="63">
        <f>IFERROR(__xludf.DUMMYFUNCTION("""COMPUTED_VALUE"""),8.4)</f>
        <v>8.4</v>
      </c>
      <c r="C57" s="52"/>
      <c r="D57" s="52"/>
      <c r="E57" s="52"/>
      <c r="F57" s="52"/>
      <c r="G57" s="52"/>
      <c r="H57" s="52"/>
      <c r="I57" s="52"/>
      <c r="J57" s="52"/>
    </row>
    <row r="58">
      <c r="A58" s="63">
        <f>IFERROR(__xludf.DUMMYFUNCTION("""COMPUTED_VALUE"""),106.0)</f>
        <v>106</v>
      </c>
      <c r="B58" s="63">
        <f>IFERROR(__xludf.DUMMYFUNCTION("""COMPUTED_VALUE"""),8.4)</f>
        <v>8.4</v>
      </c>
      <c r="C58" s="52"/>
      <c r="D58" s="52"/>
      <c r="E58" s="52"/>
      <c r="F58" s="52"/>
      <c r="G58" s="52"/>
      <c r="H58" s="52"/>
      <c r="I58" s="52"/>
      <c r="J58" s="52"/>
    </row>
    <row r="59">
      <c r="A59" s="63">
        <f>IFERROR(__xludf.DUMMYFUNCTION("""COMPUTED_VALUE"""),161.0)</f>
        <v>161</v>
      </c>
      <c r="B59" s="63">
        <f>IFERROR(__xludf.DUMMYFUNCTION("""COMPUTED_VALUE"""),8.4)</f>
        <v>8.4</v>
      </c>
      <c r="C59" s="52"/>
      <c r="D59" s="52"/>
      <c r="E59" s="52"/>
      <c r="F59" s="52"/>
      <c r="G59" s="52"/>
      <c r="H59" s="52"/>
      <c r="I59" s="52"/>
      <c r="J59" s="52"/>
    </row>
    <row r="60">
      <c r="A60" s="63">
        <f>IFERROR(__xludf.DUMMYFUNCTION("""COMPUTED_VALUE"""),117.0)</f>
        <v>117</v>
      </c>
      <c r="B60" s="63">
        <f>IFERROR(__xludf.DUMMYFUNCTION("""COMPUTED_VALUE"""),8.4)</f>
        <v>8.4</v>
      </c>
      <c r="C60" s="52"/>
      <c r="D60" s="52"/>
      <c r="E60" s="52"/>
      <c r="F60" s="52"/>
      <c r="G60" s="52"/>
      <c r="H60" s="52"/>
      <c r="I60" s="52"/>
      <c r="J60" s="52"/>
    </row>
    <row r="61">
      <c r="A61" s="63">
        <f>IFERROR(__xludf.DUMMYFUNCTION("""COMPUTED_VALUE"""),181.0)</f>
        <v>181</v>
      </c>
      <c r="B61" s="63">
        <f>IFERROR(__xludf.DUMMYFUNCTION("""COMPUTED_VALUE"""),8.4)</f>
        <v>8.4</v>
      </c>
      <c r="C61" s="52"/>
      <c r="D61" s="52"/>
      <c r="E61" s="52"/>
      <c r="F61" s="52"/>
      <c r="G61" s="52"/>
      <c r="H61" s="52"/>
      <c r="I61" s="52"/>
      <c r="J61" s="52"/>
    </row>
    <row r="62">
      <c r="A62" s="63">
        <f>IFERROR(__xludf.DUMMYFUNCTION("""COMPUTED_VALUE"""),149.0)</f>
        <v>149</v>
      </c>
      <c r="B62" s="63">
        <f>IFERROR(__xludf.DUMMYFUNCTION("""COMPUTED_VALUE"""),8.4)</f>
        <v>8.4</v>
      </c>
      <c r="C62" s="52"/>
      <c r="D62" s="52"/>
      <c r="E62" s="52"/>
      <c r="F62" s="52"/>
      <c r="G62" s="52"/>
      <c r="H62" s="52"/>
      <c r="I62" s="52"/>
      <c r="J62" s="52"/>
    </row>
    <row r="63">
      <c r="A63" s="63">
        <f>IFERROR(__xludf.DUMMYFUNCTION("""COMPUTED_VALUE"""),105.0)</f>
        <v>105</v>
      </c>
      <c r="B63" s="63">
        <f>IFERROR(__xludf.DUMMYFUNCTION("""COMPUTED_VALUE"""),8.4)</f>
        <v>8.4</v>
      </c>
      <c r="C63" s="52"/>
      <c r="D63" s="52"/>
      <c r="E63" s="52"/>
      <c r="F63" s="52"/>
      <c r="G63" s="52"/>
      <c r="H63" s="52"/>
      <c r="I63" s="52"/>
      <c r="J63" s="52"/>
    </row>
    <row r="64">
      <c r="A64" s="63">
        <f>IFERROR(__xludf.DUMMYFUNCTION("""COMPUTED_VALUE"""),165.0)</f>
        <v>165</v>
      </c>
      <c r="B64" s="63">
        <f>IFERROR(__xludf.DUMMYFUNCTION("""COMPUTED_VALUE"""),8.4)</f>
        <v>8.4</v>
      </c>
      <c r="C64" s="52"/>
      <c r="D64" s="52"/>
      <c r="E64" s="52"/>
      <c r="F64" s="52"/>
      <c r="G64" s="52"/>
      <c r="H64" s="52"/>
      <c r="I64" s="52"/>
      <c r="J64" s="52"/>
    </row>
    <row r="65">
      <c r="A65" s="63">
        <f>IFERROR(__xludf.DUMMYFUNCTION("""COMPUTED_VALUE"""),164.0)</f>
        <v>164</v>
      </c>
      <c r="B65" s="63">
        <f>IFERROR(__xludf.DUMMYFUNCTION("""COMPUTED_VALUE"""),8.4)</f>
        <v>8.4</v>
      </c>
      <c r="C65" s="52"/>
      <c r="D65" s="52"/>
      <c r="E65" s="52"/>
      <c r="F65" s="52"/>
      <c r="G65" s="52"/>
      <c r="H65" s="52"/>
      <c r="I65" s="52"/>
      <c r="J65" s="52"/>
    </row>
    <row r="66">
      <c r="A66" s="63">
        <f>IFERROR(__xludf.DUMMYFUNCTION("""COMPUTED_VALUE"""),170.0)</f>
        <v>170</v>
      </c>
      <c r="B66" s="63">
        <f>IFERROR(__xludf.DUMMYFUNCTION("""COMPUTED_VALUE"""),8.4)</f>
        <v>8.4</v>
      </c>
      <c r="C66" s="52"/>
      <c r="D66" s="52"/>
      <c r="E66" s="52"/>
      <c r="F66" s="52"/>
      <c r="G66" s="52"/>
      <c r="H66" s="52"/>
      <c r="I66" s="52"/>
      <c r="J66" s="52"/>
    </row>
    <row r="67">
      <c r="A67" s="63">
        <f>IFERROR(__xludf.DUMMYFUNCTION("""COMPUTED_VALUE"""),165.0)</f>
        <v>165</v>
      </c>
      <c r="B67" s="63">
        <f>IFERROR(__xludf.DUMMYFUNCTION("""COMPUTED_VALUE"""),8.4)</f>
        <v>8.4</v>
      </c>
      <c r="C67" s="52"/>
      <c r="D67" s="52"/>
      <c r="E67" s="52"/>
      <c r="F67" s="52"/>
      <c r="G67" s="52"/>
      <c r="H67" s="52"/>
      <c r="I67" s="52"/>
      <c r="J67" s="52"/>
    </row>
    <row r="68">
      <c r="A68" s="63">
        <f>IFERROR(__xludf.DUMMYFUNCTION("""COMPUTED_VALUE"""),98.0)</f>
        <v>98</v>
      </c>
      <c r="B68" s="63">
        <f>IFERROR(__xludf.DUMMYFUNCTION("""COMPUTED_VALUE"""),8.4)</f>
        <v>8.4</v>
      </c>
      <c r="C68" s="52"/>
      <c r="D68" s="52"/>
      <c r="E68" s="52"/>
      <c r="F68" s="52"/>
      <c r="G68" s="52"/>
      <c r="H68" s="52"/>
      <c r="I68" s="52"/>
      <c r="J68" s="52"/>
    </row>
    <row r="69">
      <c r="A69" s="63">
        <f>IFERROR(__xludf.DUMMYFUNCTION("""COMPUTED_VALUE"""),137.0)</f>
        <v>137</v>
      </c>
      <c r="B69" s="63">
        <f>IFERROR(__xludf.DUMMYFUNCTION("""COMPUTED_VALUE"""),8.4)</f>
        <v>8.4</v>
      </c>
      <c r="C69" s="52"/>
      <c r="D69" s="52"/>
      <c r="E69" s="52"/>
      <c r="F69" s="52"/>
      <c r="G69" s="52"/>
      <c r="H69" s="52"/>
      <c r="I69" s="52"/>
      <c r="J69" s="52"/>
    </row>
    <row r="70">
      <c r="A70" s="63">
        <f>IFERROR(__xludf.DUMMYFUNCTION("""COMPUTED_VALUE"""),120.0)</f>
        <v>120</v>
      </c>
      <c r="B70" s="63">
        <f>IFERROR(__xludf.DUMMYFUNCTION("""COMPUTED_VALUE"""),8.4)</f>
        <v>8.4</v>
      </c>
      <c r="C70" s="52"/>
      <c r="D70" s="52"/>
      <c r="E70" s="52"/>
      <c r="F70" s="52"/>
      <c r="G70" s="52"/>
      <c r="H70" s="52"/>
      <c r="I70" s="52"/>
      <c r="J70" s="52"/>
    </row>
    <row r="71">
      <c r="A71" s="63">
        <f>IFERROR(__xludf.DUMMYFUNCTION("""COMPUTED_VALUE"""),113.0)</f>
        <v>113</v>
      </c>
      <c r="B71" s="63">
        <f>IFERROR(__xludf.DUMMYFUNCTION("""COMPUTED_VALUE"""),8.4)</f>
        <v>8.4</v>
      </c>
      <c r="C71" s="52"/>
      <c r="D71" s="52"/>
      <c r="E71" s="52"/>
      <c r="F71" s="52"/>
      <c r="G71" s="52"/>
      <c r="H71" s="52"/>
      <c r="I71" s="52"/>
      <c r="J71" s="52"/>
    </row>
    <row r="72">
      <c r="A72" s="63">
        <f>IFERROR(__xludf.DUMMYFUNCTION("""COMPUTED_VALUE"""),134.0)</f>
        <v>134</v>
      </c>
      <c r="B72" s="63">
        <f>IFERROR(__xludf.DUMMYFUNCTION("""COMPUTED_VALUE"""),8.4)</f>
        <v>8.4</v>
      </c>
      <c r="C72" s="52"/>
      <c r="D72" s="52"/>
      <c r="E72" s="52"/>
      <c r="F72" s="52"/>
      <c r="G72" s="52"/>
      <c r="H72" s="52"/>
      <c r="I72" s="52"/>
      <c r="J72" s="52"/>
    </row>
    <row r="73">
      <c r="A73" s="63">
        <f>IFERROR(__xludf.DUMMYFUNCTION("""COMPUTED_VALUE"""),229.0)</f>
        <v>229</v>
      </c>
      <c r="B73" s="63">
        <f>IFERROR(__xludf.DUMMYFUNCTION("""COMPUTED_VALUE"""),8.4)</f>
        <v>8.4</v>
      </c>
      <c r="C73" s="52"/>
      <c r="D73" s="52"/>
      <c r="E73" s="52"/>
      <c r="F73" s="52"/>
      <c r="G73" s="52"/>
      <c r="H73" s="52"/>
      <c r="I73" s="52"/>
      <c r="J73" s="52"/>
    </row>
    <row r="74">
      <c r="A74" s="63">
        <f>IFERROR(__xludf.DUMMYFUNCTION("""COMPUTED_VALUE"""),115.0)</f>
        <v>115</v>
      </c>
      <c r="B74" s="63">
        <f>IFERROR(__xludf.DUMMYFUNCTION("""COMPUTED_VALUE"""),8.4)</f>
        <v>8.4</v>
      </c>
      <c r="C74" s="52"/>
      <c r="D74" s="52"/>
      <c r="E74" s="52"/>
      <c r="F74" s="52"/>
      <c r="G74" s="52"/>
      <c r="H74" s="52"/>
      <c r="I74" s="52"/>
      <c r="J74" s="52"/>
    </row>
    <row r="75">
      <c r="A75" s="63">
        <f>IFERROR(__xludf.DUMMYFUNCTION("""COMPUTED_VALUE"""),146.0)</f>
        <v>146</v>
      </c>
      <c r="B75" s="63">
        <f>IFERROR(__xludf.DUMMYFUNCTION("""COMPUTED_VALUE"""),8.4)</f>
        <v>8.4</v>
      </c>
      <c r="C75" s="52"/>
      <c r="D75" s="52"/>
      <c r="E75" s="52"/>
      <c r="F75" s="52"/>
      <c r="G75" s="52"/>
      <c r="H75" s="52"/>
      <c r="I75" s="52"/>
      <c r="J75" s="52"/>
    </row>
    <row r="76">
      <c r="A76" s="63">
        <f>IFERROR(__xludf.DUMMYFUNCTION("""COMPUTED_VALUE"""),147.0)</f>
        <v>147</v>
      </c>
      <c r="B76" s="63">
        <f>IFERROR(__xludf.DUMMYFUNCTION("""COMPUTED_VALUE"""),8.4)</f>
        <v>8.4</v>
      </c>
      <c r="C76" s="52"/>
      <c r="D76" s="52"/>
      <c r="E76" s="52"/>
      <c r="F76" s="52"/>
      <c r="G76" s="52"/>
      <c r="H76" s="52"/>
      <c r="I76" s="52"/>
      <c r="J76" s="52"/>
    </row>
    <row r="77">
      <c r="A77" s="63">
        <f>IFERROR(__xludf.DUMMYFUNCTION("""COMPUTED_VALUE"""),117.0)</f>
        <v>117</v>
      </c>
      <c r="B77" s="63">
        <f>IFERROR(__xludf.DUMMYFUNCTION("""COMPUTED_VALUE"""),8.4)</f>
        <v>8.4</v>
      </c>
      <c r="C77" s="52"/>
      <c r="D77" s="52"/>
      <c r="E77" s="52"/>
      <c r="F77" s="52"/>
      <c r="G77" s="52"/>
      <c r="H77" s="52"/>
      <c r="I77" s="52"/>
      <c r="J77" s="52"/>
    </row>
    <row r="78">
      <c r="A78" s="63">
        <f>IFERROR(__xludf.DUMMYFUNCTION("""COMPUTED_VALUE"""),143.0)</f>
        <v>143</v>
      </c>
      <c r="B78" s="63">
        <f>IFERROR(__xludf.DUMMYFUNCTION("""COMPUTED_VALUE"""),8.4)</f>
        <v>8.4</v>
      </c>
      <c r="C78" s="52"/>
      <c r="D78" s="52"/>
      <c r="E78" s="52"/>
      <c r="F78" s="52"/>
      <c r="G78" s="52"/>
      <c r="H78" s="52"/>
      <c r="I78" s="52"/>
      <c r="J78" s="52"/>
    </row>
    <row r="79">
      <c r="A79" s="63">
        <f>IFERROR(__xludf.DUMMYFUNCTION("""COMPUTED_VALUE"""),95.0)</f>
        <v>95</v>
      </c>
      <c r="B79" s="63">
        <f>IFERROR(__xludf.DUMMYFUNCTION("""COMPUTED_VALUE"""),8.4)</f>
        <v>8.4</v>
      </c>
      <c r="C79" s="52"/>
      <c r="D79" s="52"/>
      <c r="E79" s="52"/>
      <c r="F79" s="52"/>
      <c r="G79" s="52"/>
      <c r="H79" s="52"/>
      <c r="I79" s="52"/>
      <c r="J79" s="52"/>
    </row>
    <row r="80">
      <c r="A80" s="63">
        <f>IFERROR(__xludf.DUMMYFUNCTION("""COMPUTED_VALUE"""),116.0)</f>
        <v>116</v>
      </c>
      <c r="B80" s="63">
        <f>IFERROR(__xludf.DUMMYFUNCTION("""COMPUTED_VALUE"""),8.4)</f>
        <v>8.4</v>
      </c>
      <c r="C80" s="52"/>
      <c r="D80" s="52"/>
      <c r="E80" s="52"/>
      <c r="F80" s="52"/>
      <c r="G80" s="52"/>
      <c r="H80" s="52"/>
      <c r="I80" s="52"/>
      <c r="J80" s="52"/>
    </row>
    <row r="81">
      <c r="A81" s="63">
        <f>IFERROR(__xludf.DUMMYFUNCTION("""COMPUTED_VALUE"""),88.0)</f>
        <v>88</v>
      </c>
      <c r="B81" s="63">
        <f>IFERROR(__xludf.DUMMYFUNCTION("""COMPUTED_VALUE"""),8.4)</f>
        <v>8.4</v>
      </c>
      <c r="C81" s="52"/>
      <c r="D81" s="52"/>
      <c r="E81" s="52"/>
      <c r="F81" s="52"/>
      <c r="G81" s="52"/>
      <c r="H81" s="52"/>
      <c r="I81" s="52"/>
      <c r="J81" s="52"/>
    </row>
    <row r="82">
      <c r="A82" s="63">
        <f>IFERROR(__xludf.DUMMYFUNCTION("""COMPUTED_VALUE"""),112.0)</f>
        <v>112</v>
      </c>
      <c r="B82" s="63">
        <f>IFERROR(__xludf.DUMMYFUNCTION("""COMPUTED_VALUE"""),8.4)</f>
        <v>8.4</v>
      </c>
      <c r="C82" s="52"/>
      <c r="D82" s="52"/>
      <c r="E82" s="52"/>
      <c r="F82" s="52"/>
      <c r="G82" s="52"/>
      <c r="H82" s="52"/>
      <c r="I82" s="52"/>
      <c r="J82" s="52"/>
    </row>
    <row r="83">
      <c r="A83" s="63">
        <f>IFERROR(__xludf.DUMMYFUNCTION("""COMPUTED_VALUE"""),110.0)</f>
        <v>110</v>
      </c>
      <c r="B83" s="63">
        <f>IFERROR(__xludf.DUMMYFUNCTION("""COMPUTED_VALUE"""),8.4)</f>
        <v>8.4</v>
      </c>
      <c r="C83" s="52"/>
      <c r="D83" s="52"/>
      <c r="E83" s="52"/>
      <c r="F83" s="52"/>
      <c r="G83" s="52"/>
      <c r="H83" s="52"/>
      <c r="I83" s="52"/>
      <c r="J83" s="52"/>
    </row>
    <row r="84">
      <c r="A84" s="63">
        <f>IFERROR(__xludf.DUMMYFUNCTION("""COMPUTED_VALUE"""),125.0)</f>
        <v>125</v>
      </c>
      <c r="B84" s="63">
        <f>IFERROR(__xludf.DUMMYFUNCTION("""COMPUTED_VALUE"""),8.4)</f>
        <v>8.4</v>
      </c>
      <c r="C84" s="52"/>
      <c r="D84" s="52"/>
      <c r="E84" s="52"/>
      <c r="F84" s="52"/>
      <c r="G84" s="52"/>
      <c r="H84" s="52"/>
      <c r="I84" s="52"/>
      <c r="J84" s="52"/>
    </row>
    <row r="85">
      <c r="A85" s="63">
        <f>IFERROR(__xludf.DUMMYFUNCTION("""COMPUTED_VALUE"""),119.0)</f>
        <v>119</v>
      </c>
      <c r="B85" s="63">
        <f>IFERROR(__xludf.DUMMYFUNCTION("""COMPUTED_VALUE"""),8.3)</f>
        <v>8.3</v>
      </c>
      <c r="C85" s="52"/>
      <c r="D85" s="52"/>
      <c r="E85" s="52"/>
      <c r="F85" s="52"/>
      <c r="G85" s="52"/>
      <c r="H85" s="52"/>
      <c r="I85" s="52"/>
      <c r="J85" s="52"/>
    </row>
    <row r="86">
      <c r="A86" s="63">
        <f>IFERROR(__xludf.DUMMYFUNCTION("""COMPUTED_VALUE"""),138.0)</f>
        <v>138</v>
      </c>
      <c r="B86" s="63">
        <f>IFERROR(__xludf.DUMMYFUNCTION("""COMPUTED_VALUE"""),8.3)</f>
        <v>8.3</v>
      </c>
      <c r="C86" s="52"/>
      <c r="D86" s="52"/>
      <c r="E86" s="52"/>
      <c r="F86" s="52"/>
      <c r="G86" s="52"/>
      <c r="H86" s="52"/>
      <c r="I86" s="52"/>
      <c r="J86" s="52"/>
    </row>
    <row r="87">
      <c r="A87" s="63">
        <f>IFERROR(__xludf.DUMMYFUNCTION("""COMPUTED_VALUE"""),104.0)</f>
        <v>104</v>
      </c>
      <c r="B87" s="63">
        <f>IFERROR(__xludf.DUMMYFUNCTION("""COMPUTED_VALUE"""),8.3)</f>
        <v>8.3</v>
      </c>
      <c r="C87" s="52"/>
      <c r="D87" s="52"/>
      <c r="E87" s="52"/>
      <c r="F87" s="52"/>
      <c r="G87" s="52"/>
      <c r="H87" s="52"/>
      <c r="I87" s="52"/>
      <c r="J87" s="52"/>
    </row>
    <row r="88">
      <c r="A88" s="63">
        <f>IFERROR(__xludf.DUMMYFUNCTION("""COMPUTED_VALUE"""),139.0)</f>
        <v>139</v>
      </c>
      <c r="B88" s="63">
        <f>IFERROR(__xludf.DUMMYFUNCTION("""COMPUTED_VALUE"""),8.3)</f>
        <v>8.3</v>
      </c>
      <c r="C88" s="52"/>
      <c r="D88" s="52"/>
      <c r="E88" s="52"/>
      <c r="F88" s="52"/>
      <c r="G88" s="52"/>
      <c r="H88" s="52"/>
      <c r="I88" s="52"/>
      <c r="J88" s="52"/>
    </row>
    <row r="89">
      <c r="A89" s="63">
        <f>IFERROR(__xludf.DUMMYFUNCTION("""COMPUTED_VALUE"""),160.0)</f>
        <v>160</v>
      </c>
      <c r="B89" s="63">
        <f>IFERROR(__xludf.DUMMYFUNCTION("""COMPUTED_VALUE"""),8.3)</f>
        <v>8.3</v>
      </c>
      <c r="C89" s="52"/>
      <c r="D89" s="52"/>
      <c r="E89" s="52"/>
      <c r="F89" s="52"/>
      <c r="G89" s="52"/>
      <c r="H89" s="52"/>
      <c r="I89" s="52"/>
      <c r="J89" s="52"/>
    </row>
    <row r="90">
      <c r="A90" s="63">
        <f>IFERROR(__xludf.DUMMYFUNCTION("""COMPUTED_VALUE"""),115.0)</f>
        <v>115</v>
      </c>
      <c r="B90" s="63">
        <f>IFERROR(__xludf.DUMMYFUNCTION("""COMPUTED_VALUE"""),8.3)</f>
        <v>8.3</v>
      </c>
      <c r="C90" s="52"/>
      <c r="D90" s="52"/>
      <c r="E90" s="52"/>
      <c r="F90" s="52"/>
      <c r="G90" s="52"/>
      <c r="H90" s="52"/>
      <c r="I90" s="52"/>
      <c r="J90" s="52"/>
    </row>
    <row r="91">
      <c r="A91" s="63">
        <f>IFERROR(__xludf.DUMMYFUNCTION("""COMPUTED_VALUE"""),123.0)</f>
        <v>123</v>
      </c>
      <c r="B91" s="63">
        <f>IFERROR(__xludf.DUMMYFUNCTION("""COMPUTED_VALUE"""),8.3)</f>
        <v>8.3</v>
      </c>
      <c r="C91" s="52"/>
      <c r="D91" s="52"/>
      <c r="E91" s="52"/>
      <c r="F91" s="52"/>
      <c r="G91" s="52"/>
      <c r="H91" s="52"/>
      <c r="I91" s="52"/>
      <c r="J91" s="52"/>
    </row>
    <row r="92">
      <c r="A92" s="63">
        <f>IFERROR(__xludf.DUMMYFUNCTION("""COMPUTED_VALUE"""),131.0)</f>
        <v>131</v>
      </c>
      <c r="B92" s="63">
        <f>IFERROR(__xludf.DUMMYFUNCTION("""COMPUTED_VALUE"""),8.3)</f>
        <v>8.3</v>
      </c>
      <c r="C92" s="52"/>
      <c r="D92" s="52"/>
      <c r="E92" s="52"/>
      <c r="F92" s="52"/>
      <c r="G92" s="52"/>
      <c r="H92" s="52"/>
      <c r="I92" s="52"/>
      <c r="J92" s="52"/>
    </row>
    <row r="93">
      <c r="A93" s="63">
        <f>IFERROR(__xludf.DUMMYFUNCTION("""COMPUTED_VALUE"""),132.0)</f>
        <v>132</v>
      </c>
      <c r="B93" s="63">
        <f>IFERROR(__xludf.DUMMYFUNCTION("""COMPUTED_VALUE"""),8.3)</f>
        <v>8.3</v>
      </c>
      <c r="C93" s="52"/>
      <c r="D93" s="52"/>
      <c r="E93" s="52"/>
      <c r="F93" s="52"/>
      <c r="G93" s="52"/>
      <c r="H93" s="52"/>
      <c r="I93" s="52"/>
      <c r="J93" s="52"/>
    </row>
    <row r="94">
      <c r="A94" s="63">
        <f>IFERROR(__xludf.DUMMYFUNCTION("""COMPUTED_VALUE"""),112.0)</f>
        <v>112</v>
      </c>
      <c r="B94" s="63">
        <f>IFERROR(__xludf.DUMMYFUNCTION("""COMPUTED_VALUE"""),8.3)</f>
        <v>8.3</v>
      </c>
      <c r="C94" s="52"/>
      <c r="D94" s="52"/>
      <c r="E94" s="52"/>
      <c r="F94" s="52"/>
      <c r="G94" s="52"/>
      <c r="H94" s="52"/>
      <c r="I94" s="52"/>
      <c r="J94" s="52"/>
    </row>
    <row r="95">
      <c r="A95" s="63">
        <f>IFERROR(__xludf.DUMMYFUNCTION("""COMPUTED_VALUE"""),103.0)</f>
        <v>103</v>
      </c>
      <c r="B95" s="63">
        <f>IFERROR(__xludf.DUMMYFUNCTION("""COMPUTED_VALUE"""),8.3)</f>
        <v>8.3</v>
      </c>
      <c r="C95" s="52"/>
      <c r="D95" s="52"/>
      <c r="E95" s="52"/>
      <c r="F95" s="52"/>
      <c r="G95" s="52"/>
      <c r="H95" s="52"/>
      <c r="I95" s="52"/>
      <c r="J95" s="52"/>
    </row>
    <row r="96">
      <c r="A96" s="63">
        <f>IFERROR(__xludf.DUMMYFUNCTION("""COMPUTED_VALUE"""),153.0)</f>
        <v>153</v>
      </c>
      <c r="B96" s="63">
        <f>IFERROR(__xludf.DUMMYFUNCTION("""COMPUTED_VALUE"""),8.3)</f>
        <v>8.3</v>
      </c>
      <c r="C96" s="52"/>
      <c r="D96" s="52"/>
      <c r="E96" s="52"/>
      <c r="F96" s="52"/>
      <c r="G96" s="52"/>
      <c r="H96" s="52"/>
      <c r="I96" s="52"/>
      <c r="J96" s="52"/>
    </row>
    <row r="97">
      <c r="A97" s="63">
        <f>IFERROR(__xludf.DUMMYFUNCTION("""COMPUTED_VALUE"""),108.0)</f>
        <v>108</v>
      </c>
      <c r="B97" s="63">
        <f>IFERROR(__xludf.DUMMYFUNCTION("""COMPUTED_VALUE"""),8.3)</f>
        <v>8.3</v>
      </c>
      <c r="C97" s="52"/>
      <c r="D97" s="52"/>
      <c r="E97" s="52"/>
      <c r="F97" s="52"/>
      <c r="G97" s="52"/>
      <c r="H97" s="52"/>
      <c r="I97" s="52"/>
      <c r="J97" s="52"/>
    </row>
    <row r="98">
      <c r="A98" s="63">
        <f>IFERROR(__xludf.DUMMYFUNCTION("""COMPUTED_VALUE"""),122.0)</f>
        <v>122</v>
      </c>
      <c r="B98" s="63">
        <f>IFERROR(__xludf.DUMMYFUNCTION("""COMPUTED_VALUE"""),8.3)</f>
        <v>8.3</v>
      </c>
      <c r="C98" s="52"/>
      <c r="D98" s="52"/>
      <c r="E98" s="52"/>
      <c r="F98" s="52"/>
      <c r="G98" s="52"/>
      <c r="H98" s="52"/>
      <c r="I98" s="52"/>
      <c r="J98" s="52"/>
    </row>
    <row r="99">
      <c r="A99" s="63">
        <f>IFERROR(__xludf.DUMMYFUNCTION("""COMPUTED_VALUE"""),102.0)</f>
        <v>102</v>
      </c>
      <c r="B99" s="63">
        <f>IFERROR(__xludf.DUMMYFUNCTION("""COMPUTED_VALUE"""),8.3)</f>
        <v>8.3</v>
      </c>
      <c r="C99" s="52"/>
      <c r="D99" s="52"/>
      <c r="E99" s="52"/>
      <c r="F99" s="52"/>
      <c r="G99" s="52"/>
      <c r="H99" s="52"/>
      <c r="I99" s="52"/>
      <c r="J99" s="52"/>
    </row>
    <row r="100">
      <c r="A100" s="63">
        <f>IFERROR(__xludf.DUMMYFUNCTION("""COMPUTED_VALUE"""),102.0)</f>
        <v>102</v>
      </c>
      <c r="B100" s="63">
        <f>IFERROR(__xludf.DUMMYFUNCTION("""COMPUTED_VALUE"""),8.3)</f>
        <v>8.3</v>
      </c>
      <c r="C100" s="52"/>
      <c r="D100" s="52"/>
      <c r="E100" s="52"/>
      <c r="F100" s="52"/>
      <c r="G100" s="52"/>
      <c r="H100" s="52"/>
      <c r="I100" s="52"/>
      <c r="J100" s="52"/>
    </row>
    <row r="101">
      <c r="A101" s="63">
        <f>IFERROR(__xludf.DUMMYFUNCTION("""COMPUTED_VALUE"""),122.0)</f>
        <v>122</v>
      </c>
      <c r="B101" s="63">
        <f>IFERROR(__xludf.DUMMYFUNCTION("""COMPUTED_VALUE"""),8.3)</f>
        <v>8.3</v>
      </c>
      <c r="C101" s="52"/>
      <c r="D101" s="52"/>
      <c r="E101" s="52"/>
      <c r="F101" s="52"/>
      <c r="G101" s="52"/>
      <c r="H101" s="52"/>
      <c r="I101" s="52"/>
      <c r="J101" s="52"/>
    </row>
    <row r="102">
      <c r="A102" s="63">
        <f>IFERROR(__xludf.DUMMYFUNCTION("""COMPUTED_VALUE"""),126.0)</f>
        <v>126</v>
      </c>
      <c r="B102" s="63">
        <f>IFERROR(__xludf.DUMMYFUNCTION("""COMPUTED_VALUE"""),8.3)</f>
        <v>8.3</v>
      </c>
      <c r="C102" s="52"/>
      <c r="D102" s="52"/>
      <c r="E102" s="52"/>
      <c r="F102" s="52"/>
      <c r="G102" s="52"/>
      <c r="H102" s="52"/>
      <c r="I102" s="52"/>
      <c r="J102" s="52"/>
    </row>
    <row r="103">
      <c r="A103" s="64"/>
      <c r="B103" s="64"/>
      <c r="C103" s="52"/>
      <c r="D103" s="52"/>
      <c r="E103" s="52"/>
      <c r="F103" s="52"/>
      <c r="G103" s="52"/>
      <c r="H103" s="52"/>
      <c r="I103" s="52"/>
      <c r="J103" s="5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>
      <c r="A2" s="65" t="s">
        <v>228</v>
      </c>
      <c r="B2" s="65" t="s">
        <v>43</v>
      </c>
      <c r="C2" s="65" t="s">
        <v>45</v>
      </c>
      <c r="D2" s="65" t="s">
        <v>46</v>
      </c>
      <c r="E2" s="65" t="s">
        <v>47</v>
      </c>
      <c r="F2" s="65" t="s">
        <v>48</v>
      </c>
      <c r="G2" s="65" t="s">
        <v>229</v>
      </c>
      <c r="H2" s="52"/>
      <c r="I2" s="52"/>
      <c r="J2" s="52"/>
      <c r="K2" s="52"/>
      <c r="L2" s="52"/>
      <c r="M2" s="52"/>
      <c r="N2" s="52"/>
    </row>
    <row r="3">
      <c r="A3" s="66" t="s">
        <v>230</v>
      </c>
      <c r="B3" s="67">
        <v>100.0</v>
      </c>
      <c r="C3" s="67">
        <v>150.0</v>
      </c>
      <c r="D3" s="67">
        <v>120.0</v>
      </c>
      <c r="E3" s="67">
        <v>200.0</v>
      </c>
      <c r="F3" s="67">
        <v>250.0</v>
      </c>
      <c r="G3" s="67">
        <v>280.0</v>
      </c>
      <c r="H3" s="52"/>
      <c r="I3" s="52"/>
      <c r="J3" s="52"/>
      <c r="K3" s="52"/>
      <c r="L3" s="52"/>
      <c r="M3" s="52"/>
      <c r="N3" s="52"/>
    </row>
    <row r="4">
      <c r="A4" s="66" t="s">
        <v>231</v>
      </c>
      <c r="B4" s="67">
        <v>126.88799719098066</v>
      </c>
      <c r="C4" s="67">
        <v>170.88870439714992</v>
      </c>
      <c r="D4" s="67">
        <v>142.64637122605373</v>
      </c>
      <c r="E4" s="67">
        <v>253.5209184365507</v>
      </c>
      <c r="F4" s="67">
        <v>499.2126195432237</v>
      </c>
      <c r="G4" s="67">
        <v>502.4374311077543</v>
      </c>
      <c r="H4" s="52"/>
      <c r="I4" s="52"/>
      <c r="J4" s="52"/>
      <c r="K4" s="52"/>
      <c r="L4" s="52"/>
      <c r="M4" s="52"/>
      <c r="N4" s="52"/>
    </row>
    <row r="5">
      <c r="A5" s="66" t="s">
        <v>232</v>
      </c>
      <c r="B5" s="67">
        <v>147.24731015739928</v>
      </c>
      <c r="C5" s="67">
        <v>277.21561537313573</v>
      </c>
      <c r="D5" s="67">
        <v>178.32225228956293</v>
      </c>
      <c r="E5" s="67">
        <v>322.6107470169171</v>
      </c>
      <c r="F5" s="67">
        <v>304.3110173199509</v>
      </c>
      <c r="G5" s="67">
        <v>539.5086552216105</v>
      </c>
      <c r="H5" s="52"/>
      <c r="I5" s="52"/>
      <c r="J5" s="52"/>
      <c r="K5" s="52"/>
      <c r="L5" s="52"/>
      <c r="M5" s="52"/>
      <c r="N5" s="52"/>
    </row>
    <row r="6">
      <c r="A6" s="66" t="s">
        <v>233</v>
      </c>
      <c r="B6" s="67">
        <v>175.60203635967272</v>
      </c>
      <c r="C6" s="67">
        <v>183.76398381987647</v>
      </c>
      <c r="D6" s="67">
        <v>229.56008310259634</v>
      </c>
      <c r="E6" s="67">
        <v>355.9664728262975</v>
      </c>
      <c r="F6" s="67">
        <v>463.43615247826153</v>
      </c>
      <c r="G6" s="67">
        <v>537.9064612728903</v>
      </c>
      <c r="H6" s="52"/>
      <c r="I6" s="52"/>
      <c r="J6" s="52"/>
      <c r="K6" s="52"/>
      <c r="L6" s="52"/>
      <c r="M6" s="52"/>
      <c r="N6" s="52"/>
    </row>
    <row r="7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</row>
    <row r="8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</row>
    <row r="9">
      <c r="A9" s="1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</row>
    <row r="10">
      <c r="A10" s="2"/>
      <c r="B10" s="68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</row>
    <row r="11">
      <c r="A11" s="2"/>
      <c r="B11" s="68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</row>
    <row r="12">
      <c r="A12" s="2"/>
      <c r="B12" s="68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>
      <c r="A13" s="2"/>
      <c r="B13" s="68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</row>
  </sheetData>
  <drawing r:id="rId1"/>
</worksheet>
</file>