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lg\Desktop\DOX\DEF\"/>
    </mc:Choice>
  </mc:AlternateContent>
  <xr:revisionPtr revIDLastSave="0" documentId="13_ncr:1_{FA6AFE8E-39CA-4708-93FF-90034D5B08DB}" xr6:coauthVersionLast="47" xr6:coauthVersionMax="47" xr10:uidLastSave="{00000000-0000-0000-0000-000000000000}"/>
  <bookViews>
    <workbookView xWindow="-120" yWindow="-120" windowWidth="29040" windowHeight="15840" activeTab="1" xr2:uid="{F6FEE69F-82B9-4A1A-9DBE-EBFF43AC107E}"/>
  </bookViews>
  <sheets>
    <sheet name="PRICING" sheetId="7" r:id="rId1"/>
    <sheet name="_FREIGHT" sheetId="14" r:id="rId2"/>
    <sheet name="_I" sheetId="15" r:id="rId3"/>
    <sheet name="_D" sheetId="5" r:id="rId4"/>
    <sheet name="_STRIKES" sheetId="11" r:id="rId5"/>
    <sheet name="_HINGES" sheetId="10" r:id="rId6"/>
    <sheet name="_KERF" sheetId="12" r:id="rId7"/>
    <sheet name="_THRESHOLDS" sheetId="13" r:id="rId8"/>
    <sheet name="PAINT" sheetId="9" r:id="rId9"/>
    <sheet name="_M_" sheetId="6" r:id="rId10"/>
  </sheets>
  <definedNames>
    <definedName name="_xlnm._FilterDatabase" localSheetId="3" hidden="1">_D!$A$1:$R$53</definedName>
    <definedName name="_xlnm._FilterDatabase" localSheetId="0" hidden="1">PRICING!$E$3:$G$3</definedName>
    <definedName name="REGIONS">_D!$G$22:$H$26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2" i="14" l="1"/>
  <c r="M53" i="14"/>
  <c r="O55" i="14" s="1"/>
  <c r="M52" i="14"/>
  <c r="N76" i="14"/>
  <c r="N77" i="14"/>
  <c r="S78" i="14"/>
  <c r="S77" i="14"/>
  <c r="S76" i="14"/>
  <c r="S75" i="14"/>
  <c r="S74" i="14"/>
  <c r="S73" i="14"/>
  <c r="S72" i="14"/>
  <c r="S71" i="14"/>
  <c r="S70" i="14"/>
  <c r="S65" i="14"/>
  <c r="S64" i="14"/>
  <c r="S63" i="14"/>
  <c r="S62" i="14"/>
  <c r="S61" i="14"/>
  <c r="S60" i="14"/>
  <c r="S59" i="14"/>
  <c r="S58" i="14"/>
  <c r="S57" i="14"/>
  <c r="S52" i="14"/>
  <c r="S51" i="14"/>
  <c r="S50" i="14"/>
  <c r="S49" i="14"/>
  <c r="S48" i="14"/>
  <c r="S47" i="14"/>
  <c r="S46" i="14"/>
  <c r="S45" i="14"/>
  <c r="S44" i="14"/>
  <c r="S31" i="14"/>
  <c r="S39" i="14"/>
  <c r="S38" i="14"/>
  <c r="S37" i="14"/>
  <c r="S36" i="14"/>
  <c r="S35" i="14"/>
  <c r="S34" i="14"/>
  <c r="S33" i="14"/>
  <c r="S32" i="14"/>
  <c r="S26" i="14"/>
  <c r="S25" i="14"/>
  <c r="S24" i="14"/>
  <c r="S23" i="14"/>
  <c r="S22" i="14"/>
  <c r="S21" i="14"/>
  <c r="S20" i="14"/>
  <c r="S19" i="14"/>
  <c r="S18" i="14"/>
  <c r="J48" i="14"/>
  <c r="H48" i="14"/>
  <c r="H51" i="14"/>
  <c r="J13" i="14" s="1" a="1"/>
  <c r="J13" i="14" s="1"/>
  <c r="K15" i="14" s="1"/>
  <c r="J15" i="14" s="1"/>
  <c r="J16" i="14" s="1"/>
  <c r="I18" i="14" s="1"/>
  <c r="I47" i="14"/>
  <c r="H47" i="14"/>
  <c r="H49" i="14" s="1"/>
  <c r="J49" i="14" s="1" a="1"/>
  <c r="J49" i="14" s="1"/>
  <c r="J12" i="14" s="1"/>
  <c r="E47" i="14" a="1"/>
  <c r="E47" i="14" s="1"/>
  <c r="B47" i="14" a="1"/>
  <c r="B47" i="14" s="1"/>
  <c r="C47" i="14" a="1"/>
  <c r="C47" i="14" s="1"/>
  <c r="C6" i="6" a="1"/>
  <c r="C6" i="6" s="1"/>
  <c r="B33" i="14"/>
  <c r="B36" i="14" s="1"/>
  <c r="E20" i="14"/>
  <c r="D20" i="14"/>
  <c r="C20" i="14"/>
  <c r="E8" i="14"/>
  <c r="E9" i="14" s="1"/>
  <c r="D9" i="14" s="1"/>
  <c r="E10" i="14" s="1"/>
  <c r="D10" i="14" s="1"/>
  <c r="K26" i="7"/>
  <c r="K27" i="7" s="1"/>
  <c r="P54" i="14" l="1"/>
  <c r="O53" i="14"/>
  <c r="P51" i="14"/>
  <c r="P52" i="14"/>
  <c r="Q52" i="14" s="1"/>
  <c r="O51" i="14"/>
  <c r="Q51" i="14" s="1"/>
  <c r="P53" i="14"/>
  <c r="P55" i="14"/>
  <c r="Q55" i="14" s="1"/>
  <c r="O54" i="14"/>
  <c r="M55" i="14"/>
  <c r="K6" i="14"/>
  <c r="K10" i="14"/>
  <c r="J10" i="14" s="1"/>
  <c r="I51" i="14"/>
  <c r="C22" i="14"/>
  <c r="B29" i="14" s="1"/>
  <c r="B30" i="14" s="1"/>
  <c r="D47" i="14"/>
  <c r="D8" i="14"/>
  <c r="J28" i="7"/>
  <c r="J11" i="14" l="1"/>
  <c r="Q54" i="14"/>
  <c r="Q53" i="14"/>
  <c r="C23" i="14"/>
  <c r="E12" i="14"/>
  <c r="C24" i="14"/>
  <c r="B31" i="14"/>
  <c r="B28" i="14" s="1"/>
  <c r="D12" i="14" s="1"/>
  <c r="D13" i="14" s="1"/>
  <c r="B34" i="14" s="1" a="1"/>
  <c r="B34" i="14" s="1"/>
  <c r="D14" i="14" s="1"/>
  <c r="C25" i="14"/>
  <c r="I68" i="14" l="1" a="1"/>
  <c r="I68" i="14" s="1"/>
  <c r="G74" i="14" a="1"/>
  <c r="G74" i="14" s="1"/>
  <c r="N56" i="14" a="1"/>
  <c r="N56" i="14" s="1"/>
  <c r="Q5" i="14" s="1"/>
  <c r="N67" i="14" a="1"/>
  <c r="N67" i="14" s="1"/>
  <c r="B35" i="14" a="1"/>
  <c r="B35" i="14" s="1"/>
  <c r="D15" i="14" s="1"/>
  <c r="D29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<sst xmlns="http://schemas.openxmlformats.org/spreadsheetml/2006/main" count="1692" uniqueCount="607">
  <si>
    <t>UPS (U10)</t>
  </si>
  <si>
    <t>BUNDLE</t>
  </si>
  <si>
    <t>WEATHERSTRIP</t>
  </si>
  <si>
    <t>PART</t>
  </si>
  <si>
    <t>DESCRIPTION</t>
  </si>
  <si>
    <t>W/S KF 90M 97" 500VP BLK</t>
  </si>
  <si>
    <t>W/S KF 90M 37" 500VP BGE</t>
  </si>
  <si>
    <t>W/S KF 90M 37" 500VP BRN</t>
  </si>
  <si>
    <t>W/S KF 90M 37" 500VP WHT</t>
  </si>
  <si>
    <t>W/S KF 90M 82" 500VP BRN</t>
  </si>
  <si>
    <t>W/S KF 90M 82" 500VP BGE</t>
  </si>
  <si>
    <t>#</t>
  </si>
  <si>
    <t>W/S KF 90M 97" 500VP WHT</t>
  </si>
  <si>
    <t>W/S KF 90M 97" 500VP BRN</t>
  </si>
  <si>
    <t>W/S KF 90M 37" MAG349 BRN</t>
  </si>
  <si>
    <t>PEMKO W/S 20 FT WT 1 SET/BAG</t>
  </si>
  <si>
    <t>PEMKO W/S 17 FT BR 1 SET/BAG</t>
  </si>
  <si>
    <t>PEKO W/S 20 FT BR 1 SET/BAG</t>
  </si>
  <si>
    <t>PEKO W/S 20 FT WT 1 SET/BAG</t>
  </si>
  <si>
    <t>W/S KF 90M 81" Q-LON 825VP BRN</t>
  </si>
  <si>
    <t>W/S KF 90M 37" 650VP BRN</t>
  </si>
  <si>
    <t>W/S KF 90M 82" 650VP WHT</t>
  </si>
  <si>
    <t>W/S KF 90M 37" 650VP WHT</t>
  </si>
  <si>
    <t>W/S KF 90M 97" 650VP WHT</t>
  </si>
  <si>
    <t>W/S KF 90M 82" 650BP BRN</t>
  </si>
  <si>
    <t>W/S KF 90M 97" 650VP BRN</t>
  </si>
  <si>
    <t>W/S KF 90M 82" 730VP WHT</t>
  </si>
  <si>
    <t>(TSTK,DB, &amp; DB COVER)</t>
  </si>
  <si>
    <t>3 IN 1 BAGS</t>
  </si>
  <si>
    <t>BRASS STRIKES / PRIME COVER</t>
  </si>
  <si>
    <t>BRASS STRIKES / IVORY COVER</t>
  </si>
  <si>
    <t>BRASS STRIKES / BRIGHT WHT COVER</t>
  </si>
  <si>
    <t>DULL CHROME STRIKES / IVORY COVER</t>
  </si>
  <si>
    <t>DULL CHROME STRIKES / BRIGHT WHITE COVER</t>
  </si>
  <si>
    <t>DULL CHROME STRIKES / PRIME COVER</t>
  </si>
  <si>
    <t>OIL RUBBED STRIKES / IVORY COVER</t>
  </si>
  <si>
    <t>OIL RUBBED STRIKES / BRIGHT WHITE COVER</t>
  </si>
  <si>
    <t>CASING HARDWARE</t>
  </si>
  <si>
    <t>CASING RETAINER BAG WHT</t>
  </si>
  <si>
    <t>CASING RETAINER BAG BLK</t>
  </si>
  <si>
    <t>CASING CORNER 4 PACK BLACK</t>
  </si>
  <si>
    <t>CASING CORNER 4 PACK WHITE</t>
  </si>
  <si>
    <t>TYPE</t>
  </si>
  <si>
    <t>PRICE</t>
  </si>
  <si>
    <t>S56 CASING CORNER 4 PACK WHT</t>
  </si>
  <si>
    <t>S56 CASING CORNER 4 PACK BLK</t>
  </si>
  <si>
    <t>CASING REMOVAL TOOL</t>
  </si>
  <si>
    <t>CLOSER REINFORCEMENTS</t>
  </si>
  <si>
    <t>PARALLEL ARM CLOSER REINF</t>
  </si>
  <si>
    <t>REGULAR ARM CLOSER REINF</t>
  </si>
  <si>
    <t>PEEPS</t>
  </si>
  <si>
    <t>||</t>
  </si>
  <si>
    <t xml:space="preserve"> </t>
  </si>
  <si>
    <t>GLASS TOP SCREWS</t>
  </si>
  <si>
    <t>GLASS STOP SCREWS WHT 18/PACK</t>
  </si>
  <si>
    <t>GLASS STOP SCREWS BLK 18/PACK</t>
  </si>
  <si>
    <t>MUTES</t>
  </si>
  <si>
    <t>PUNCHED MUTES WITH RUBBER PLUGS</t>
  </si>
  <si>
    <t>SIZE</t>
  </si>
  <si>
    <t>PB</t>
  </si>
  <si>
    <t>US15, US26D, US10B</t>
  </si>
  <si>
    <t>SIZE  ["]</t>
  </si>
  <si>
    <t>BB</t>
  </si>
  <si>
    <t>NRP</t>
  </si>
  <si>
    <t>SPR</t>
  </si>
  <si>
    <t>HW</t>
  </si>
  <si>
    <t>NPR</t>
  </si>
  <si>
    <t>PART# 6491125</t>
  </si>
  <si>
    <t>US19-FLAT BLACK</t>
  </si>
  <si>
    <t>[ADD] 8%</t>
  </si>
  <si>
    <t>[ADD]35%</t>
  </si>
  <si>
    <t>HINGES</t>
  </si>
  <si>
    <t>SPECIAL:</t>
  </si>
  <si>
    <t>BRFITHNG</t>
  </si>
  <si>
    <t>BRFITNPR</t>
  </si>
  <si>
    <t>BRFITSPR</t>
  </si>
  <si>
    <t>#[LIST] -&gt;</t>
  </si>
  <si>
    <t>L^</t>
  </si>
  <si>
    <t>M^</t>
  </si>
  <si>
    <t>&gt;RES</t>
  </si>
  <si>
    <t>&gt;REF</t>
  </si>
  <si>
    <t>::FN</t>
  </si>
  <si>
    <t>PRICE INCREASE</t>
  </si>
  <si>
    <t>GROSS MARGIN</t>
  </si>
  <si>
    <t>FINISHES:</t>
  </si>
  <si>
    <t>US15</t>
  </si>
  <si>
    <t>SATIN NICKEL</t>
  </si>
  <si>
    <t>US10B</t>
  </si>
  <si>
    <t>US26D</t>
  </si>
  <si>
    <t>US19</t>
  </si>
  <si>
    <t>OIL RUBBED BRONZE</t>
  </si>
  <si>
    <t>DULL CHROME</t>
  </si>
  <si>
    <t>FLAT BLACK</t>
  </si>
  <si>
    <t xml:space="preserve">12 OZ CANS </t>
  </si>
  <si>
    <t>SPECIAL COLOR (24 CAN MIN)</t>
  </si>
  <si>
    <t>TAN</t>
  </si>
  <si>
    <t>REDIFRAME BROWN</t>
  </si>
  <si>
    <t>BRITE WHITE</t>
  </si>
  <si>
    <t>ALUSTEEL</t>
  </si>
  <si>
    <t>BLACK</t>
  </si>
  <si>
    <t>GRAY PRIME</t>
  </si>
  <si>
    <t>IVORY</t>
  </si>
  <si>
    <t>LIGHT GRAY</t>
  </si>
  <si>
    <t>MOJAVE BROWN</t>
  </si>
  <si>
    <t>NAME</t>
  </si>
  <si>
    <t>ALIAS</t>
  </si>
  <si>
    <t>WHT, BRWHT</t>
  </si>
  <si>
    <t>RFB, BROWN</t>
  </si>
  <si>
    <t>BLK</t>
  </si>
  <si>
    <t>PRIME</t>
  </si>
  <si>
    <t>GALLONS</t>
  </si>
  <si>
    <t>61-3771 BRIGHT</t>
  </si>
  <si>
    <t>SPECIAL COLOR</t>
  </si>
  <si>
    <t>*GALLONS ENTERED ON SEPARATE QUOTE/ORDER</t>
  </si>
  <si>
    <t>*GALLONS MUST DROP-SHIP FROM CALDWELL (GET QT FROM PURCHASING)</t>
  </si>
  <si>
    <t>*NO SETUP FEE FOR SPECIAL COLOR SPRAY PAINT</t>
  </si>
  <si>
    <t>*AEROSOL CANS GROUD SHIP ONLY</t>
  </si>
  <si>
    <t>FINISH</t>
  </si>
  <si>
    <t>WIDTH</t>
  </si>
  <si>
    <t>HEIGHT</t>
  </si>
  <si>
    <t>DEPTH</t>
  </si>
  <si>
    <t>5/8"</t>
  </si>
  <si>
    <t>TYPE A</t>
  </si>
  <si>
    <t>TYPE B</t>
  </si>
  <si>
    <t>HNG</t>
  </si>
  <si>
    <t>1/4"</t>
  </si>
  <si>
    <t>US3</t>
  </si>
  <si>
    <t>US4</t>
  </si>
  <si>
    <t>US32D</t>
  </si>
  <si>
    <t>RC 1762</t>
  </si>
  <si>
    <t>32D</t>
  </si>
  <si>
    <t>BENCHMARK</t>
  </si>
  <si>
    <t>BB,NRP</t>
  </si>
  <si>
    <t>RD/SQ</t>
  </si>
  <si>
    <t>&gt;&gt;&gt;</t>
  </si>
  <si>
    <t>DULL CHR</t>
  </si>
  <si>
    <t>BR</t>
  </si>
  <si>
    <t>RC1749 #11852</t>
  </si>
  <si>
    <t>RC1749 #11850</t>
  </si>
  <si>
    <t>US25D</t>
  </si>
  <si>
    <t>M17617</t>
  </si>
  <si>
    <t>US26D, DC</t>
  </si>
  <si>
    <t>HVY</t>
  </si>
  <si>
    <t>BB, W/NRP</t>
  </si>
  <si>
    <t>M110077</t>
  </si>
  <si>
    <t>SPRING TENSION PIN</t>
  </si>
  <si>
    <t>VIEWER 1756 185D US26D #086149</t>
  </si>
  <si>
    <t>IC LOCKSET 3710 US26D #193132</t>
  </si>
  <si>
    <t>CONSTR CORE 3981 BLUE #017767</t>
  </si>
  <si>
    <t>BLUE CTRL KEY 3984 IC6 #126422</t>
  </si>
  <si>
    <t>SPRING</t>
  </si>
  <si>
    <t>RD/SQ 1754</t>
  </si>
  <si>
    <t>US26D-LH</t>
  </si>
  <si>
    <t>US26D-RH</t>
  </si>
  <si>
    <t>RD/SQ 1816</t>
  </si>
  <si>
    <t>RD/SQ 1817</t>
  </si>
  <si>
    <t>BFITHNG</t>
  </si>
  <si>
    <t>BRFITNRP</t>
  </si>
  <si>
    <t>BUY REDIFIT HINGES</t>
  </si>
  <si>
    <t>BUY REDIFIT NRP HINGES</t>
  </si>
  <si>
    <t>BUY REDIFIT SPRING HINGES</t>
  </si>
  <si>
    <t>STRIKES</t>
  </si>
  <si>
    <t>T STK PKG BROWN</t>
  </si>
  <si>
    <t>T STK PKG BRONZE</t>
  </si>
  <si>
    <t>T STK PKG DULL CHROME</t>
  </si>
  <si>
    <t>T STK PKG OIL RUBBED BRONZE</t>
  </si>
  <si>
    <t>T STK FLAT BLACK</t>
  </si>
  <si>
    <t>DB STK PKG BROWN</t>
  </si>
  <si>
    <t>DB STK PKG BRONZE</t>
  </si>
  <si>
    <t>DB STK PKG DULL CHROME</t>
  </si>
  <si>
    <t>DB STK PKG OIL RUBBED BRONZE</t>
  </si>
  <si>
    <t>DB FLAT BLACK</t>
  </si>
  <si>
    <t>SP PRICE</t>
  </si>
  <si>
    <t>$2.10 LIST</t>
  </si>
  <si>
    <t>$2.80 LIST</t>
  </si>
  <si>
    <t>REV FB STK PKG BROWN</t>
  </si>
  <si>
    <t>REV FB STK PKG BRIGHT WHITE</t>
  </si>
  <si>
    <t>REV FB STK PKG PRIME</t>
  </si>
  <si>
    <t>REV FB STK PKG IVORY</t>
  </si>
  <si>
    <t>REV FB STK PKG BLACK</t>
  </si>
  <si>
    <t>REV FB STK PKG LIGHT GRAY</t>
  </si>
  <si>
    <t>REV FB STK PKG TAN</t>
  </si>
  <si>
    <t>REV FB STK PKG MOJAVE BROWN</t>
  </si>
  <si>
    <t>REV FB STK PKG ALUSTEEL</t>
  </si>
  <si>
    <t>REV FB STK PKG CUSTOM COLOR</t>
  </si>
  <si>
    <t>ROLLER LATCH STK PKG DULL CHROME</t>
  </si>
  <si>
    <t>ROLLER LATCH STK PKG BROWN</t>
  </si>
  <si>
    <t>STRIKE COVERS</t>
  </si>
  <si>
    <t>DB CVR PKG PRIME</t>
  </si>
  <si>
    <t>DB CVR PKG BROWN</t>
  </si>
  <si>
    <t>DB CVR PKG IVORY</t>
  </si>
  <si>
    <t>DB CVR PKG BRIGHT WHITE</t>
  </si>
  <si>
    <t>DB CVR PKG CUSTOM COLOR</t>
  </si>
  <si>
    <t>DB CVR PKG BLACK</t>
  </si>
  <si>
    <t>DB CVR PKG LIGHT GRAY</t>
  </si>
  <si>
    <t>DB CVR PKG MOJAVE BROWN</t>
  </si>
  <si>
    <t>214 DB CVR PKG GRAY PRIME</t>
  </si>
  <si>
    <t>REV FB CVR PKG BROWN</t>
  </si>
  <si>
    <t>REV FB CVR PKG BRIGHT WHITE</t>
  </si>
  <si>
    <t>REV FB CVR PKG PRIME</t>
  </si>
  <si>
    <t>REV FB CVR PKG IVORY</t>
  </si>
  <si>
    <t>REV FB CVR PKG TAN</t>
  </si>
  <si>
    <t>REV FB CVR PKG MOJAVE BROWN</t>
  </si>
  <si>
    <t>REV FB CVR PKG CUSTOM COLOR</t>
  </si>
  <si>
    <t>ASA STK PLATE CVR W/SCREWS PRIME</t>
  </si>
  <si>
    <t>PEMKO</t>
  </si>
  <si>
    <t>W/S</t>
  </si>
  <si>
    <t>KF</t>
  </si>
  <si>
    <t>90M</t>
  </si>
  <si>
    <t>97"</t>
  </si>
  <si>
    <t>37"</t>
  </si>
  <si>
    <t>82"</t>
  </si>
  <si>
    <t>17'</t>
  </si>
  <si>
    <t>20'</t>
  </si>
  <si>
    <t>500VP</t>
  </si>
  <si>
    <t>81"</t>
  </si>
  <si>
    <t>1 SET/BAG</t>
  </si>
  <si>
    <t>BGE</t>
  </si>
  <si>
    <t>BRN</t>
  </si>
  <si>
    <t>WHT</t>
  </si>
  <si>
    <t>HT</t>
  </si>
  <si>
    <t>NRN</t>
  </si>
  <si>
    <t>650VP</t>
  </si>
  <si>
    <t>730VP</t>
  </si>
  <si>
    <t>825VP</t>
  </si>
  <si>
    <t>Q-LON</t>
  </si>
  <si>
    <t>65VP0</t>
  </si>
  <si>
    <t>THRESHOLDS</t>
  </si>
  <si>
    <t>DB</t>
  </si>
  <si>
    <t>T/H</t>
  </si>
  <si>
    <t>FIS</t>
  </si>
  <si>
    <t>558-30"</t>
  </si>
  <si>
    <t>CS</t>
  </si>
  <si>
    <t>558-32"</t>
  </si>
  <si>
    <t>558-72"</t>
  </si>
  <si>
    <t>558-36"</t>
  </si>
  <si>
    <t>ADA</t>
  </si>
  <si>
    <t>SDL</t>
  </si>
  <si>
    <t>TB</t>
  </si>
  <si>
    <t>4916-30"</t>
  </si>
  <si>
    <t>4916-72"</t>
  </si>
  <si>
    <t>5916-30"</t>
  </si>
  <si>
    <t>5916-32"</t>
  </si>
  <si>
    <t>5916-36"</t>
  </si>
  <si>
    <t>5916-72"</t>
  </si>
  <si>
    <t>6916-30"</t>
  </si>
  <si>
    <t>6916-32"</t>
  </si>
  <si>
    <t>6916-36"</t>
  </si>
  <si>
    <t>6916-72"</t>
  </si>
  <si>
    <t>4916-32"</t>
  </si>
  <si>
    <t>4916-36"</t>
  </si>
  <si>
    <t>438-30"</t>
  </si>
  <si>
    <t>438-32"</t>
  </si>
  <si>
    <t>438-36"</t>
  </si>
  <si>
    <t>438-72"</t>
  </si>
  <si>
    <t>538-30"</t>
  </si>
  <si>
    <t>538-32"</t>
  </si>
  <si>
    <t>538-36"</t>
  </si>
  <si>
    <t>538-72"</t>
  </si>
  <si>
    <t>DUNBARTON</t>
  </si>
  <si>
    <t>638-30"</t>
  </si>
  <si>
    <t>638-32"</t>
  </si>
  <si>
    <t>638-36"</t>
  </si>
  <si>
    <t>638-72"</t>
  </si>
  <si>
    <t>OS</t>
  </si>
  <si>
    <t>BMPR HIGH</t>
  </si>
  <si>
    <t>EXT</t>
  </si>
  <si>
    <t>INSWING</t>
  </si>
  <si>
    <t>3/4"-30"</t>
  </si>
  <si>
    <t>3/4"-32"</t>
  </si>
  <si>
    <t>3/4"-36"</t>
  </si>
  <si>
    <t>3/4"-72"</t>
  </si>
  <si>
    <t xml:space="preserve">2"-30" </t>
  </si>
  <si>
    <t>2"-32"</t>
  </si>
  <si>
    <t>2"-36"</t>
  </si>
  <si>
    <t>2"-72"</t>
  </si>
  <si>
    <t>4916-32 5/32"</t>
  </si>
  <si>
    <t>4916-36 5/32"</t>
  </si>
  <si>
    <t>5916-32 5/32"</t>
  </si>
  <si>
    <t>6916-32 5/32"</t>
  </si>
  <si>
    <t>6916-36 5/32"</t>
  </si>
  <si>
    <t>438-32 5/32"</t>
  </si>
  <si>
    <t>438-36 5/32"</t>
  </si>
  <si>
    <t>538-32 5/32"</t>
  </si>
  <si>
    <t>538-36 5/32"</t>
  </si>
  <si>
    <t>638-32 5/32"</t>
  </si>
  <si>
    <t>CS, NONTCH</t>
  </si>
  <si>
    <t>BEXT-DB</t>
  </si>
  <si>
    <t>BTHOLD-DB</t>
  </si>
  <si>
    <t>&gt;&gt;=</t>
  </si>
  <si>
    <t>&lt;&lt;</t>
  </si>
  <si>
    <t>LTL</t>
  </si>
  <si>
    <t>CONSTRAINT</t>
  </si>
  <si>
    <t>FIELD</t>
  </si>
  <si>
    <t>RES</t>
  </si>
  <si>
    <t>&lt;$&gt;</t>
  </si>
  <si>
    <t xml:space="preserve"> &lt;#&gt;</t>
  </si>
  <si>
    <t>BOX DIMENSIONS</t>
  </si>
  <si>
    <t xml:space="preserve"> &lt;{%FROM [UPS.COM]}</t>
  </si>
  <si>
    <t xml:space="preserve">?-LONGEST: </t>
  </si>
  <si>
    <t xml:space="preserve">?-OVER 48": </t>
  </si>
  <si>
    <t xml:space="preserve">?-OVER 96": </t>
  </si>
  <si>
    <t xml:space="preserve"> %  (1-3)</t>
  </si>
  <si>
    <t>%  (FROM-TO)</t>
  </si>
  <si>
    <t>%  (CITY, STATE)</t>
  </si>
  <si>
    <t>%  (5/BOX)</t>
  </si>
  <si>
    <t xml:space="preserve">  NUMBER OF FRAMES:</t>
  </si>
  <si>
    <t xml:space="preserve">  SHIP TO:</t>
  </si>
  <si>
    <t xml:space="preserve">  QUOTE SUBTOTAL :</t>
  </si>
  <si>
    <t xml:space="preserve">  QUOTE WEIGHT:</t>
  </si>
  <si>
    <t>+PAKING WEIGHT:</t>
  </si>
  <si>
    <t>= TOTAL WEIGHT:</t>
  </si>
  <si>
    <t>/NUM BOXEN:</t>
  </si>
  <si>
    <t xml:space="preserve">  FREIGHT AMNT:</t>
  </si>
  <si>
    <r>
      <rPr>
        <u/>
        <sz val="11"/>
        <color theme="0"/>
        <rFont val="Calibri"/>
        <family val="2"/>
        <scheme val="minor"/>
      </rPr>
      <t>+</t>
    </r>
    <r>
      <rPr>
        <b/>
        <u/>
        <sz val="11"/>
        <color theme="0"/>
        <rFont val="Calibri"/>
        <family val="2"/>
        <scheme val="minor"/>
      </rPr>
      <t>[ADDERS]:</t>
    </r>
  </si>
  <si>
    <t>TOTAL:</t>
  </si>
  <si>
    <r>
      <t>+</t>
    </r>
    <r>
      <rPr>
        <b/>
        <u/>
        <sz val="11"/>
        <color theme="0"/>
        <rFont val="Calibri"/>
        <family val="2"/>
        <scheme val="minor"/>
      </rPr>
      <t>[HANDLING]</t>
    </r>
    <r>
      <rPr>
        <u/>
        <sz val="11"/>
        <color theme="0"/>
        <rFont val="Calibri"/>
        <family val="2"/>
        <scheme val="minor"/>
      </rPr>
      <t>:</t>
    </r>
  </si>
  <si>
    <r>
      <t>&gt;=</t>
    </r>
    <r>
      <rPr>
        <b/>
        <u/>
        <sz val="11"/>
        <color theme="0"/>
        <rFont val="Calibri"/>
        <family val="2"/>
        <scheme val="minor"/>
      </rPr>
      <t xml:space="preserve"> [FREIGHT]</t>
    </r>
    <r>
      <rPr>
        <u/>
        <sz val="11"/>
        <color theme="0"/>
        <rFont val="Calibri"/>
        <family val="2"/>
        <scheme val="minor"/>
      </rPr>
      <t>:</t>
    </r>
  </si>
  <si>
    <t>|</t>
  </si>
  <si>
    <t>&lt;% ADDER:</t>
  </si>
  <si>
    <t>$15/BOX</t>
  </si>
  <si>
    <t>$100/BOX</t>
  </si>
  <si>
    <t xml:space="preserve">!= SIZE ADDER: </t>
  </si>
  <si>
    <t>&lt;- FN()</t>
  </si>
  <si>
    <t xml:space="preserve">*SIZE ADDER = </t>
  </si>
  <si>
    <t xml:space="preserve">[ADDERS] : </t>
  </si>
  <si>
    <t xml:space="preserve">*WEIGHT ADDER = </t>
  </si>
  <si>
    <t>[HANDLING]</t>
  </si>
  <si>
    <t>*USE SIZE :</t>
  </si>
  <si>
    <t>*IF(WEIGHT &gt;50)</t>
  </si>
  <si>
    <t xml:space="preserve">*OP CODE: </t>
  </si>
  <si>
    <t xml:space="preserve">%OUTCOME&gt;: </t>
  </si>
  <si>
    <t>%OUTCOME &gt;:</t>
  </si>
  <si>
    <t>%OUTCOME        ::</t>
  </si>
  <si>
    <t>.</t>
  </si>
  <si>
    <t>%%%</t>
  </si>
  <si>
    <t>ADDRESS()</t>
  </si>
  <si>
    <t>COL</t>
  </si>
  <si>
    <t>ROW</t>
  </si>
  <si>
    <t>%ADDER RESULT</t>
  </si>
  <si>
    <t>&gt;&gt; VARIABLES</t>
  </si>
  <si>
    <t xml:space="preserve"># OF: </t>
  </si>
  <si>
    <t>[FREIGHT]</t>
  </si>
  <si>
    <t>DO</t>
  </si>
  <si>
    <t>NOT</t>
  </si>
  <si>
    <t>TOUCH</t>
  </si>
  <si>
    <t>!</t>
  </si>
  <si>
    <t>CASE</t>
  </si>
  <si>
    <t>OVER 48"</t>
  </si>
  <si>
    <t>OVER 96"</t>
  </si>
  <si>
    <t>$SIZE MOD</t>
  </si>
  <si>
    <t>*OP CODE -&gt; "%B"</t>
  </si>
  <si>
    <t>*OP CODE -&gt; "%C"</t>
  </si>
  <si>
    <t>*OP CODE -&gt; "%A"</t>
  </si>
  <si>
    <t>DEFAULT</t>
  </si>
  <si>
    <t>ADD</t>
  </si>
  <si>
    <t>15/BOX</t>
  </si>
  <si>
    <t>100/BO</t>
  </si>
  <si>
    <t>SET</t>
  </si>
  <si>
    <t>FN</t>
  </si>
  <si>
    <t>ARGS</t>
  </si>
  <si>
    <t>$$$</t>
  </si>
  <si>
    <t xml:space="preserve">  ZIP CODES:</t>
  </si>
  <si>
    <t xml:space="preserve">+SKID WEIGHT: </t>
  </si>
  <si>
    <t xml:space="preserve"> %  (3-75)</t>
  </si>
  <si>
    <r>
      <t xml:space="preserve"> &lt;</t>
    </r>
    <r>
      <rPr>
        <u/>
        <sz val="12"/>
        <color rgb="FF00B0F0"/>
        <rFont val="Calibri"/>
        <family val="2"/>
        <scheme val="minor"/>
      </rPr>
      <t>75</t>
    </r>
    <r>
      <rPr>
        <u/>
        <sz val="10"/>
        <color rgb="FF00B0F0"/>
        <rFont val="Calibri"/>
        <family val="2"/>
        <scheme val="minor"/>
      </rPr>
      <t>#/</t>
    </r>
    <r>
      <rPr>
        <u/>
        <sz val="12"/>
        <color rgb="FF00B0F0"/>
        <rFont val="Calibri"/>
        <family val="2"/>
        <scheme val="minor"/>
      </rPr>
      <t>25</t>
    </r>
    <r>
      <rPr>
        <u/>
        <sz val="10"/>
        <color rgb="FF00B0F0"/>
        <rFont val="Calibri"/>
        <family val="2"/>
        <scheme val="minor"/>
      </rPr>
      <t>FRMS&gt;</t>
    </r>
  </si>
  <si>
    <t>=TOTAL WEIGHT:</t>
  </si>
  <si>
    <t xml:space="preserve"> &lt;%OP_CODE&gt;</t>
  </si>
  <si>
    <r>
      <t>?</t>
    </r>
    <r>
      <rPr>
        <b/>
        <u/>
        <sz val="11"/>
        <color theme="0"/>
        <rFont val="Calibri"/>
        <family val="2"/>
        <scheme val="minor"/>
      </rPr>
      <t>[HAS ANY{...}]</t>
    </r>
    <r>
      <rPr>
        <u/>
        <sz val="11"/>
        <color theme="0"/>
        <rFont val="Calibri"/>
        <family val="2"/>
        <scheme val="minor"/>
      </rPr>
      <t>:</t>
    </r>
  </si>
  <si>
    <r>
      <t>?</t>
    </r>
    <r>
      <rPr>
        <b/>
        <u/>
        <sz val="11"/>
        <color theme="0"/>
        <rFont val="Calibri"/>
        <family val="2"/>
        <scheme val="minor"/>
      </rPr>
      <t>[TO JOBSITE]</t>
    </r>
    <r>
      <rPr>
        <u/>
        <sz val="11"/>
        <color theme="0"/>
        <rFont val="Calibri"/>
        <family val="2"/>
        <scheme val="minor"/>
      </rPr>
      <t>:</t>
    </r>
  </si>
  <si>
    <r>
      <t>+</t>
    </r>
    <r>
      <rPr>
        <b/>
        <u/>
        <sz val="11"/>
        <color theme="0"/>
        <rFont val="Calibri"/>
        <family val="2"/>
        <scheme val="minor"/>
      </rPr>
      <t>[ADDERS]</t>
    </r>
    <r>
      <rPr>
        <u/>
        <sz val="11"/>
        <color theme="0"/>
        <rFont val="Calibri"/>
        <family val="2"/>
        <scheme val="minor"/>
      </rPr>
      <t>:</t>
    </r>
  </si>
  <si>
    <r>
      <rPr>
        <u/>
        <sz val="11"/>
        <color theme="0"/>
        <rFont val="Calibri"/>
        <family val="2"/>
        <scheme val="minor"/>
      </rPr>
      <t>&gt;=</t>
    </r>
    <r>
      <rPr>
        <b/>
        <u/>
        <sz val="11"/>
        <color theme="0"/>
        <rFont val="Calibri"/>
        <family val="2"/>
        <scheme val="minor"/>
      </rPr>
      <t>[TOTAL]:</t>
    </r>
  </si>
  <si>
    <t xml:space="preserve">  ZIP CODES: </t>
  </si>
  <si>
    <t xml:space="preserve">  SHIP TO: </t>
  </si>
  <si>
    <t xml:space="preserve">  FREIGHT AMOUNT:</t>
  </si>
  <si>
    <t>FRAMES/BIFOLDS</t>
  </si>
  <si>
    <t>DOORS,RIFTS,MIRRORS</t>
  </si>
  <si>
    <t>&lt;BOOL&gt;</t>
  </si>
  <si>
    <t>OP :&gt;</t>
  </si>
  <si>
    <t>∇[CLASS] =</t>
  </si>
  <si>
    <r>
      <rPr>
        <u/>
        <sz val="11"/>
        <color theme="0"/>
        <rFont val="Calibri"/>
        <family val="2"/>
        <scheme val="minor"/>
      </rPr>
      <t>∇</t>
    </r>
    <r>
      <rPr>
        <b/>
        <u/>
        <sz val="11"/>
        <color theme="0"/>
        <rFont val="Calibri"/>
        <family val="2"/>
        <scheme val="minor"/>
      </rPr>
      <t>[CLASS]</t>
    </r>
  </si>
  <si>
    <t>U10</t>
  </si>
  <si>
    <t>N</t>
  </si>
  <si>
    <t>?[ANY (OVER 8')]:</t>
  </si>
  <si>
    <t>=[RESULT]     :</t>
  </si>
  <si>
    <r>
      <rPr>
        <u/>
        <sz val="11"/>
        <color rgb="FFFF0000"/>
        <rFont val="Calibri"/>
        <family val="2"/>
        <scheme val="minor"/>
      </rPr>
      <t>[</t>
    </r>
    <r>
      <rPr>
        <b/>
        <u/>
        <sz val="11"/>
        <color rgb="FFFF0000"/>
        <rFont val="Calibri"/>
        <family val="2"/>
        <scheme val="minor"/>
      </rPr>
      <t>ENTER</t>
    </r>
    <r>
      <rPr>
        <u/>
        <sz val="11"/>
        <color rgb="FFFF0000"/>
        <rFont val="Calibri"/>
        <family val="2"/>
        <scheme val="minor"/>
      </rPr>
      <t>]</t>
    </r>
    <r>
      <rPr>
        <b/>
        <u/>
        <sz val="11"/>
        <color rgb="FFFF0000"/>
        <rFont val="Calibri"/>
        <family val="2"/>
        <scheme val="minor"/>
      </rPr>
      <t>&gt;&gt;&gt;:</t>
    </r>
  </si>
  <si>
    <r>
      <t xml:space="preserve">UPRIGHTS </t>
    </r>
    <r>
      <rPr>
        <sz val="8"/>
        <color rgb="FF92D050"/>
        <rFont val="Calibri"/>
        <family val="2"/>
        <scheme val="minor"/>
      </rPr>
      <t>(+2)</t>
    </r>
  </si>
  <si>
    <r>
      <t xml:space="preserve">WALL </t>
    </r>
    <r>
      <rPr>
        <sz val="8"/>
        <color rgb="FF92D050"/>
        <rFont val="Calibri"/>
        <family val="2"/>
        <scheme val="minor"/>
      </rPr>
      <t>(+2)</t>
    </r>
  </si>
  <si>
    <t>!? {DOORS,RIFTS,
MIRRORS}</t>
  </si>
  <si>
    <t>@ [NUM OF FRMS]</t>
  </si>
  <si>
    <t>%  (UPS GRND)   &lt;$&gt;</t>
  </si>
  <si>
    <t xml:space="preserve"> &lt;∇&gt;</t>
  </si>
  <si>
    <r>
      <t>% (</t>
    </r>
    <r>
      <rPr>
        <u/>
        <sz val="12"/>
        <color theme="1" tint="0.14999847407452621"/>
        <rFont val="Calibri"/>
        <family val="2"/>
        <scheme val="minor"/>
      </rPr>
      <t>Y</t>
    </r>
    <r>
      <rPr>
        <u/>
        <sz val="10"/>
        <color theme="1" tint="0.14999847407452621"/>
        <rFont val="Calibri"/>
        <family val="2"/>
        <scheme val="minor"/>
      </rPr>
      <t>,</t>
    </r>
    <r>
      <rPr>
        <u/>
        <sz val="12"/>
        <color theme="1" tint="0.14999847407452621"/>
        <rFont val="Calibri"/>
        <family val="2"/>
        <scheme val="minor"/>
      </rPr>
      <t>N</t>
    </r>
    <r>
      <rPr>
        <u/>
        <sz val="10"/>
        <color theme="1" tint="0.14999847407452621"/>
        <rFont val="Calibri"/>
        <family val="2"/>
        <scheme val="minor"/>
      </rPr>
      <t>) OR (</t>
    </r>
    <r>
      <rPr>
        <u/>
        <sz val="12"/>
        <color theme="1" tint="0.14999847407452621"/>
        <rFont val="Calibri"/>
        <family val="2"/>
        <scheme val="minor"/>
      </rPr>
      <t>T</t>
    </r>
    <r>
      <rPr>
        <u/>
        <sz val="10"/>
        <color theme="1" tint="0.14999847407452621"/>
        <rFont val="Calibri"/>
        <family val="2"/>
        <scheme val="minor"/>
      </rPr>
      <t>,</t>
    </r>
    <r>
      <rPr>
        <u/>
        <sz val="12"/>
        <color theme="1" tint="0.14999847407452621"/>
        <rFont val="Calibri"/>
        <family val="2"/>
        <scheme val="minor"/>
      </rPr>
      <t>F</t>
    </r>
    <r>
      <rPr>
        <u/>
        <sz val="10"/>
        <color theme="1" tint="0.14999847407452621"/>
        <rFont val="Calibri"/>
        <family val="2"/>
        <scheme val="minor"/>
      </rPr>
      <t>)</t>
    </r>
  </si>
  <si>
    <t>&lt;T&gt;</t>
  </si>
  <si>
    <t xml:space="preserve">  CARRIER: </t>
  </si>
  <si>
    <t>∇[CARRIER]</t>
  </si>
  <si>
    <t>&lt;{%FROM[RETRANS]}</t>
  </si>
  <si>
    <t>%OUTCOME   ::</t>
  </si>
  <si>
    <t>CONWAY</t>
  </si>
  <si>
    <t>L70/L60</t>
  </si>
  <si>
    <t>ODFL/CONWAY</t>
  </si>
  <si>
    <t>*NAME</t>
  </si>
  <si>
    <t>*CODE</t>
  </si>
  <si>
    <t>?%HAS{}</t>
  </si>
  <si>
    <t>?%HAS 8'</t>
  </si>
  <si>
    <t xml:space="preserve">?% # OF SKIDS: </t>
  </si>
  <si>
    <t>@UPS.COM</t>
  </si>
  <si>
    <r>
      <t>v</t>
    </r>
    <r>
      <rPr>
        <b/>
        <sz val="11"/>
        <color rgb="FFFF0000"/>
        <rFont val="Calibri"/>
        <family val="2"/>
        <scheme val="minor"/>
      </rPr>
      <t>[CLICK HERE]</t>
    </r>
    <r>
      <rPr>
        <sz val="11"/>
        <color rgb="FFFF0000"/>
        <rFont val="Calibri"/>
        <family val="2"/>
        <scheme val="minor"/>
      </rPr>
      <t>v</t>
    </r>
  </si>
  <si>
    <r>
      <t>v[</t>
    </r>
    <r>
      <rPr>
        <b/>
        <sz val="11"/>
        <color rgb="FFFF0000"/>
        <rFont val="Calibri"/>
        <family val="2"/>
        <scheme val="minor"/>
      </rPr>
      <t>CLICK HERE</t>
    </r>
    <r>
      <rPr>
        <sz val="11"/>
        <color rgb="FFFF0000"/>
        <rFont val="Calibri"/>
        <family val="2"/>
        <scheme val="minor"/>
      </rPr>
      <t>]V</t>
    </r>
  </si>
  <si>
    <t>@RETRANS.wut</t>
  </si>
  <si>
    <t xml:space="preserve">  MILES: </t>
  </si>
  <si>
    <t xml:space="preserve">  NUMBER OF FRAMES
  x (PRICE//PIECE)</t>
  </si>
  <si>
    <t xml:space="preserve"> %  (&gt;75)</t>
  </si>
  <si>
    <t xml:space="preserve"> &lt;@&gt;</t>
  </si>
  <si>
    <t>REGIONS</t>
  </si>
  <si>
    <t>SOUTH</t>
  </si>
  <si>
    <t>NORTHEAST</t>
  </si>
  <si>
    <t>CENTRAL</t>
  </si>
  <si>
    <t>WEST</t>
  </si>
  <si>
    <t>MIDWEST</t>
  </si>
  <si>
    <t>CT,NY,DE,OH,MA,PA,MD,RI,ME,VA,NH,WV,NJ</t>
  </si>
  <si>
    <t>AL,FL,GA,MS,NC,SC,TN</t>
  </si>
  <si>
    <t>AR,NM,CO,OK,KS,TX,LA,WY,MO</t>
  </si>
  <si>
    <t>AZ,NV,CA,OR,ID,UT,MT,WA</t>
  </si>
  <si>
    <t>IA,MN,IL,ND,IN,NE,KY,SD,MI,WI</t>
  </si>
  <si>
    <t>&lt;MATCH()</t>
  </si>
  <si>
    <t>MEMBERS</t>
  </si>
  <si>
    <t>@</t>
  </si>
  <si>
    <t>QTY</t>
  </si>
  <si>
    <t>WEIGHT</t>
  </si>
  <si>
    <t>PRD</t>
  </si>
  <si>
    <t>DIST</t>
  </si>
  <si>
    <t>RAW /
PRIMED</t>
  </si>
  <si>
    <t>DOOR</t>
  </si>
  <si>
    <t>RF/RFX</t>
  </si>
  <si>
    <t>MIRROR</t>
  </si>
  <si>
    <t>BIFOLD</t>
  </si>
  <si>
    <t>1/4 TRUCK</t>
  </si>
  <si>
    <t>1/2 TRUCK</t>
  </si>
  <si>
    <t>3/4 TRUCK</t>
  </si>
  <si>
    <t>FULL TRK</t>
  </si>
  <si>
    <t>FREIGHT MATRIX</t>
  </si>
  <si>
    <t>&gt;VARIABLES</t>
  </si>
  <si>
    <t>ALABAMA</t>
  </si>
  <si>
    <t>AL</t>
  </si>
  <si>
    <t>STATES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</si>
  <si>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</si>
  <si>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</si>
  <si>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</si>
  <si>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</si>
  <si>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</si>
  <si>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</si>
  <si>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</si>
  <si>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</si>
  <si>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</si>
  <si>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</si>
  <si>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</si>
  <si>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</si>
  <si>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</si>
  <si>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</si>
  <si>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</si>
  <si>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</si>
  <si>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</si>
  <si>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</si>
  <si>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</si>
  <si>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</si>
  <si>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</t>
  </si>
  <si>
    <t>IDAHO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</si>
  <si>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</si>
  <si>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</si>
  <si>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</si>
  <si>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</si>
  <si>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</si>
  <si>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</si>
  <si>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</si>
  <si>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</si>
  <si>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</si>
  <si>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</si>
  <si>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</si>
  <si>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</si>
  <si>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</si>
  <si>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</si>
  <si>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</si>
  <si>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</si>
  <si>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</si>
  <si>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</si>
  <si>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</si>
  <si>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</si>
  <si>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</si>
  <si>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</si>
  <si>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</si>
  <si>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</si>
  <si>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</si>
  <si>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</si>
  <si>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</si>
  <si>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</si>
  <si>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</si>
  <si>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</si>
  <si>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</si>
  <si>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</si>
  <si>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</si>
  <si>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</si>
  <si>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</si>
  <si>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</si>
  <si>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</si>
  <si>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</si>
  <si>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</si>
  <si>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</si>
  <si>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</si>
  <si>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</si>
  <si>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</si>
  <si>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</si>
  <si>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</si>
  <si>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</si>
  <si>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</si>
  <si>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</si>
  <si>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</si>
  <si>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</si>
  <si>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</si>
  <si>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</si>
  <si>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</si>
  <si>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</si>
  <si>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</si>
  <si>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</si>
  <si>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</si>
  <si>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</si>
  <si>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</si>
  <si>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</si>
  <si>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</si>
  <si>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</si>
  <si>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</si>
  <si>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</si>
  <si>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</si>
  <si>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</si>
  <si>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WASHINGTON</t>
  </si>
  <si>
    <t>WA</t>
  </si>
  <si>
    <t>WEST VIRGINIA</t>
  </si>
  <si>
    <t>WV</t>
  </si>
  <si>
    <t>VIRGINIA</t>
  </si>
  <si>
    <t>VA</t>
  </si>
  <si>
    <t>WISCONSIN</t>
  </si>
  <si>
    <t>WI</t>
  </si>
  <si>
    <t>WYOMING</t>
  </si>
  <si>
    <t>WY</t>
  </si>
  <si>
    <t>%</t>
  </si>
  <si>
    <t>ETC</t>
  </si>
  <si>
    <t>REGION</t>
  </si>
  <si>
    <r>
      <t xml:space="preserve">1/2 90 PEEP  </t>
    </r>
    <r>
      <rPr>
        <b/>
        <sz val="11"/>
        <color rgb="FF92D050"/>
        <rFont val="Calibri"/>
        <family val="2"/>
        <scheme val="minor"/>
      </rPr>
      <t>|</t>
    </r>
    <r>
      <rPr>
        <sz val="11"/>
        <color rgb="FF92D050"/>
        <rFont val="Calibri"/>
        <family val="2"/>
        <scheme val="minor"/>
      </rPr>
      <t xml:space="preserve"> </t>
    </r>
    <r>
      <rPr>
        <i/>
        <sz val="11"/>
        <color rgb="FF92D050"/>
        <rFont val="Calibri"/>
        <family val="2"/>
        <scheme val="minor"/>
      </rPr>
      <t>$17.38 LIST</t>
    </r>
  </si>
  <si>
    <r>
      <rPr>
        <b/>
        <i/>
        <sz val="11"/>
        <color rgb="FF92D050"/>
        <rFont val="Calibri"/>
        <family val="2"/>
        <scheme val="minor"/>
      </rPr>
      <t>US10B</t>
    </r>
    <r>
      <rPr>
        <sz val="11"/>
        <color rgb="FF92D050"/>
        <rFont val="Calibri"/>
        <family val="2"/>
        <scheme val="minor"/>
      </rPr>
      <t xml:space="preserve"> 1/2 MODEL:DD01-160UL </t>
    </r>
    <r>
      <rPr>
        <b/>
        <sz val="11"/>
        <color rgb="FF92D050"/>
        <rFont val="Calibri"/>
        <family val="2"/>
        <scheme val="minor"/>
      </rPr>
      <t>|</t>
    </r>
    <r>
      <rPr>
        <sz val="11"/>
        <color rgb="FF92D050"/>
        <rFont val="Calibri"/>
        <family val="2"/>
        <scheme val="minor"/>
      </rPr>
      <t xml:space="preserve"> </t>
    </r>
    <r>
      <rPr>
        <i/>
        <sz val="11"/>
        <color rgb="FF92D050"/>
        <rFont val="Calibri"/>
        <family val="2"/>
        <scheme val="minor"/>
      </rPr>
      <t>$2.79</t>
    </r>
    <r>
      <rPr>
        <sz val="11"/>
        <color rgb="FF92D050"/>
        <rFont val="Calibri"/>
        <family val="2"/>
        <scheme val="minor"/>
      </rPr>
      <t xml:space="preserve"> LIST</t>
    </r>
  </si>
  <si>
    <r>
      <rPr>
        <b/>
        <i/>
        <sz val="11"/>
        <color rgb="FF92D050"/>
        <rFont val="Calibri"/>
        <family val="2"/>
        <scheme val="minor"/>
      </rPr>
      <t>US10B</t>
    </r>
    <r>
      <rPr>
        <sz val="11"/>
        <color rgb="FF92D050"/>
        <rFont val="Calibri"/>
        <family val="2"/>
        <scheme val="minor"/>
      </rPr>
      <t xml:space="preserve"> 9/16" MODEL:D001-160UL </t>
    </r>
    <r>
      <rPr>
        <b/>
        <sz val="11"/>
        <color rgb="FF92D050"/>
        <rFont val="Calibri"/>
        <family val="2"/>
        <scheme val="minor"/>
      </rPr>
      <t>|</t>
    </r>
    <r>
      <rPr>
        <sz val="11"/>
        <color rgb="FF92D050"/>
        <rFont val="Calibri"/>
        <family val="2"/>
        <scheme val="minor"/>
      </rPr>
      <t xml:space="preserve"> $</t>
    </r>
    <r>
      <rPr>
        <i/>
        <sz val="11"/>
        <color rgb="FF92D050"/>
        <rFont val="Calibri"/>
        <family val="2"/>
        <scheme val="minor"/>
      </rPr>
      <t>5.11</t>
    </r>
    <r>
      <rPr>
        <sz val="11"/>
        <color rgb="FF92D050"/>
        <rFont val="Calibri"/>
        <family val="2"/>
        <scheme val="minor"/>
      </rPr>
      <t xml:space="preserve"> LIST</t>
    </r>
  </si>
  <si>
    <t>PENSYLVANIA</t>
  </si>
  <si>
    <t>RHODE ISLAND</t>
  </si>
  <si>
    <t>NEW HAMPSHITE</t>
  </si>
  <si>
    <t>CODE</t>
  </si>
  <si>
    <t xml:space="preserve">* PARSE STATE: </t>
  </si>
  <si>
    <t>* USE MILES:</t>
  </si>
  <si>
    <t>%NAME</t>
  </si>
  <si>
    <t>%CODE</t>
  </si>
  <si>
    <t>[SOUTH]</t>
  </si>
  <si>
    <t>!RES</t>
  </si>
  <si>
    <t>COUNTIF(R51:R55, REGIONS)</t>
  </si>
  <si>
    <t>MATCH(R51:R55, REGIONS)</t>
  </si>
  <si>
    <t>MATCH(REGIONS,R51:R55)</t>
  </si>
  <si>
    <t>VLOOKUP(H4,C4:C14,1,0)</t>
  </si>
  <si>
    <t>[NORTHEAST]</t>
  </si>
  <si>
    <t>[CENTRAL]</t>
  </si>
  <si>
    <t>[WEST]</t>
  </si>
  <si>
    <t>[MIDWEST]</t>
  </si>
  <si>
    <t>:ZONE&gt;:</t>
  </si>
  <si>
    <t>%  (CITY,STATE)</t>
  </si>
  <si>
    <t xml:space="preserve">  STEP TOTAL:</t>
  </si>
  <si>
    <t>wi</t>
  </si>
  <si>
    <t>ORDER NO.</t>
  </si>
  <si>
    <t>SHIP DATE</t>
  </si>
  <si>
    <t>BILL TO</t>
  </si>
  <si>
    <t>AAAAAAAA  BBBBBBBB  CCCCCCCC</t>
  </si>
  <si>
    <t>99999  NORTHWEESTISH  BLORADST</t>
  </si>
  <si>
    <t>ANYTOWN  USA 66666</t>
  </si>
  <si>
    <t>EMAIL</t>
  </si>
  <si>
    <t>555-555-5555</t>
  </si>
  <si>
    <t>SHIP TO</t>
  </si>
  <si>
    <t>PHONE:</t>
  </si>
  <si>
    <t>FAX:</t>
  </si>
  <si>
    <t>GOOGLEGOOGLEGOOGLE@GOOGLE.ASS</t>
  </si>
  <si>
    <t>CARRIER</t>
  </si>
  <si>
    <t>BUNDARTON CRUNK</t>
  </si>
  <si>
    <t>TERMS</t>
  </si>
  <si>
    <t>SOLDTO  PO#</t>
  </si>
  <si>
    <t>SHIPTO  PO#</t>
  </si>
  <si>
    <t>SANTA  FUCKING  CLAUSE  IXVI</t>
  </si>
  <si>
    <t>FREIGHT TERMS</t>
  </si>
  <si>
    <t>SALES REP</t>
  </si>
  <si>
    <t>CNT</t>
  </si>
  <si>
    <t>USA</t>
  </si>
  <si>
    <t>OP</t>
  </si>
  <si>
    <t>QT</t>
  </si>
  <si>
    <t>WH</t>
  </si>
  <si>
    <t>PRIORITY</t>
  </si>
  <si>
    <t>ARBOR  TERRORISM  CNT</t>
  </si>
  <si>
    <t>1001  TECHNOLOGY  DRIVE</t>
  </si>
  <si>
    <t>PO BOX 8577</t>
  </si>
  <si>
    <t xml:space="preserve">  DOTHAN AL</t>
  </si>
  <si>
    <r>
      <rPr>
        <b/>
        <sz val="8"/>
        <color theme="1"/>
        <rFont val="Calibri"/>
        <family val="2"/>
        <scheme val="minor"/>
      </rPr>
      <t>PHN</t>
    </r>
    <r>
      <rPr>
        <sz val="8"/>
        <color theme="1"/>
        <rFont val="Calibri"/>
        <family val="2"/>
        <scheme val="minor"/>
      </rPr>
      <t>: 800-633-7553 / 334-794-066</t>
    </r>
  </si>
  <si>
    <r>
      <rPr>
        <b/>
        <sz val="8"/>
        <color theme="1"/>
        <rFont val="Calibri"/>
        <family val="2"/>
        <scheme val="minor"/>
      </rPr>
      <t>FAX</t>
    </r>
    <r>
      <rPr>
        <sz val="8"/>
        <color theme="1"/>
        <rFont val="Calibri"/>
        <family val="2"/>
        <scheme val="minor"/>
      </rPr>
      <t>: 334-794-9184</t>
    </r>
  </si>
  <si>
    <t>UNIT PRICE</t>
  </si>
  <si>
    <t>EXTD PRICE</t>
  </si>
  <si>
    <t>PART # /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</si>
</sst>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6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rgb="FF92D050"/>
      <name val="Calibri"/>
      <family val="2"/>
      <scheme val="minor"/>
    </font>
    <font>
      <i/>
      <u/>
      <sz val="10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32"/>
      <color theme="1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0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92D05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0"/>
      <color theme="1" tint="0.14999847407452621"/>
      <name val="Calibri"/>
      <family val="2"/>
      <scheme val="minor"/>
    </font>
    <font>
      <u/>
      <sz val="12"/>
      <color theme="1" tint="0.14999847407452621"/>
      <name val="Calibri"/>
      <family val="2"/>
      <scheme val="minor"/>
    </font>
    <font>
      <u val="singleAccounting"/>
      <sz val="11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u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u/>
      <sz val="16"/>
      <color rgb="FF92D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u val="double"/>
      <sz val="16"/>
      <color rgb="FF92D050"/>
      <name val="Calibri"/>
      <family val="2"/>
      <scheme val="minor"/>
    </font>
    <font>
      <b/>
      <u/>
      <sz val="11"/>
      <color rgb="FF92D050"/>
      <name val="Calibri"/>
      <family val="2"/>
      <scheme val="minor"/>
    </font>
    <font>
      <b/>
      <sz val="8"/>
      <color rgb="FF92D050"/>
      <name val="Calibri"/>
      <family val="2"/>
      <scheme val="minor"/>
    </font>
    <font>
      <b/>
      <u val="double"/>
      <sz val="20"/>
      <color rgb="FF92D05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4"/>
      <color rgb="FFFBDE2D"/>
      <name val="Courier New"/>
      <family val="3"/>
    </font>
    <font>
      <b/>
      <sz val="13"/>
      <color rgb="FF5F9025"/>
      <name val="Roboto"/>
    </font>
    <font>
      <sz val="12"/>
      <color rgb="FF0A0101"/>
      <name val="Helvetica"/>
      <family val="2"/>
    </font>
    <font>
      <i/>
      <sz val="10"/>
      <color rgb="FF92D050"/>
      <name val="Arial Unicode MS"/>
    </font>
    <font>
      <sz val="11"/>
      <color rgb="FFD0021B"/>
      <name val="Consolas"/>
      <family val="3"/>
    </font>
    <font>
      <b/>
      <sz val="10"/>
      <color rgb="FF363636"/>
      <name val="Arial Unicode MS"/>
    </font>
    <font>
      <sz val="10"/>
      <color rgb="FFFFC000"/>
      <name val="Var(--ff-mono)"/>
    </font>
    <font>
      <b/>
      <sz val="11"/>
      <color rgb="FFFFFF0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4"/>
      <color rgb="FF08080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/>
      <top/>
      <bottom/>
      <diagonal/>
    </border>
    <border>
      <left/>
      <right style="thin">
        <color rgb="FF92D050"/>
      </right>
      <top/>
      <bottom/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/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/>
      <top style="thin">
        <color rgb="FF92D050"/>
      </top>
      <bottom/>
      <diagonal/>
    </border>
    <border>
      <left/>
      <right/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indexed="64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FF000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indexed="64"/>
      </top>
      <bottom style="thin">
        <color indexed="64"/>
      </bottom>
      <diagonal/>
    </border>
    <border>
      <left style="thin">
        <color rgb="FF92D050"/>
      </left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/>
      <bottom/>
      <diagonal/>
    </border>
    <border>
      <left style="thin">
        <color rgb="FF92D050"/>
      </left>
      <right style="medium">
        <color rgb="FF92D050"/>
      </right>
      <top/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/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00B0F0"/>
      </left>
      <right style="thin">
        <color rgb="FF92D050"/>
      </right>
      <top style="thin">
        <color rgb="FF00B0F0"/>
      </top>
      <bottom style="medium">
        <color rgb="FF92D050"/>
      </bottom>
      <diagonal/>
    </border>
    <border>
      <left style="thin">
        <color rgb="FFFF000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/>
      <right/>
      <top/>
      <bottom style="thin">
        <color rgb="FFFFFF00"/>
      </bottom>
      <diagonal/>
    </border>
    <border>
      <left style="thin">
        <color rgb="FF92D050"/>
      </left>
      <right style="thin">
        <color rgb="FF92D050"/>
      </right>
      <top style="thin">
        <color indexed="64"/>
      </top>
      <bottom style="thin">
        <color rgb="FF92D05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rgb="FFFFFF00"/>
      </top>
      <bottom/>
      <diagonal/>
    </border>
    <border>
      <left/>
      <right style="medium">
        <color rgb="FF92D050"/>
      </right>
      <top style="thin">
        <color indexed="64"/>
      </top>
      <bottom/>
      <diagonal/>
    </border>
    <border>
      <left style="medium">
        <color rgb="FF92D050"/>
      </left>
      <right style="thin">
        <color rgb="FF92D050"/>
      </right>
      <top/>
      <bottom/>
      <diagonal/>
    </border>
    <border>
      <left style="medium">
        <color rgb="FF92D050"/>
      </left>
      <right style="thin">
        <color rgb="FF92D050"/>
      </right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 style="thin">
        <color rgb="FF92D050"/>
      </left>
      <right style="thin">
        <color rgb="FF92D050"/>
      </right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/>
      <diagonal/>
    </border>
    <border>
      <left style="thin">
        <color rgb="FF92D050"/>
      </left>
      <right/>
      <top style="medium">
        <color rgb="FF92D050"/>
      </top>
      <bottom style="thin">
        <color indexed="64"/>
      </bottom>
      <diagonal/>
    </border>
    <border>
      <left/>
      <right/>
      <top style="medium">
        <color rgb="FF92D050"/>
      </top>
      <bottom style="thin">
        <color indexed="64"/>
      </bottom>
      <diagonal/>
    </border>
    <border>
      <left/>
      <right style="medium">
        <color rgb="FF92D050"/>
      </right>
      <top style="medium">
        <color rgb="FF92D050"/>
      </top>
      <bottom style="thin">
        <color indexed="64"/>
      </bottom>
      <diagonal/>
    </border>
    <border>
      <left style="medium">
        <color rgb="FF92D050"/>
      </left>
      <right style="thin">
        <color rgb="FF92D050"/>
      </right>
      <top style="thin">
        <color indexed="64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/>
      <bottom style="thin">
        <color indexed="64"/>
      </bottom>
      <diagonal/>
    </border>
    <border>
      <left/>
      <right style="medium">
        <color rgb="FF92D050"/>
      </right>
      <top style="thin">
        <color rgb="FF92D050"/>
      </top>
      <bottom/>
      <diagonal/>
    </border>
    <border>
      <left style="medium">
        <color rgb="FF92D050"/>
      </left>
      <right style="thin">
        <color rgb="FF92D050"/>
      </right>
      <top style="thin">
        <color indexed="64"/>
      </top>
      <bottom style="thin">
        <color indexed="64"/>
      </bottom>
      <diagonal/>
    </border>
    <border>
      <left/>
      <right style="medium">
        <color rgb="FF92D050"/>
      </right>
      <top/>
      <bottom style="thin">
        <color indexed="64"/>
      </bottom>
      <diagonal/>
    </border>
    <border>
      <left style="medium">
        <color rgb="FF92D050"/>
      </left>
      <right style="thin">
        <color rgb="FF92D050"/>
      </right>
      <top style="thin">
        <color indexed="64"/>
      </top>
      <bottom style="medium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 style="medium">
        <color rgb="FF92D050"/>
      </right>
      <top/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/>
      <bottom style="medium">
        <color rgb="FF92D050"/>
      </bottom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 style="thin">
        <color rgb="FF92D050"/>
      </right>
      <top/>
      <bottom style="medium">
        <color rgb="FF92D050"/>
      </bottom>
      <diagonal/>
    </border>
    <border>
      <left style="thin">
        <color rgb="FF00B0F0"/>
      </left>
      <right/>
      <top style="thin">
        <color rgb="FF00B0F0"/>
      </top>
      <bottom style="medium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/>
      <bottom style="thin">
        <color rgb="FFFFC000"/>
      </bottom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medium">
        <color rgb="FF92D050"/>
      </left>
      <right/>
      <top style="thin">
        <color rgb="FFFFC000"/>
      </top>
      <bottom/>
      <diagonal/>
    </border>
    <border>
      <left style="medium">
        <color rgb="FF92D050"/>
      </left>
      <right/>
      <top/>
      <bottom style="thin">
        <color rgb="FFFFC000"/>
      </bottom>
      <diagonal/>
    </border>
    <border>
      <left style="medium">
        <color rgb="FF92D050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/>
      <bottom style="medium">
        <color rgb="FF92D050"/>
      </bottom>
      <diagonal/>
    </border>
    <border>
      <left style="thin">
        <color rgb="FFFFC000"/>
      </left>
      <right style="medium">
        <color rgb="FF92D050"/>
      </right>
      <top style="thin">
        <color rgb="FFFFC000"/>
      </top>
      <bottom/>
      <diagonal/>
    </border>
    <border>
      <left style="thin">
        <color rgb="FFFFC000"/>
      </left>
      <right style="medium">
        <color rgb="FF92D050"/>
      </right>
      <top/>
      <bottom/>
      <diagonal/>
    </border>
    <border>
      <left style="thin">
        <color rgb="FFFFC000"/>
      </left>
      <right style="medium">
        <color rgb="FF92D050"/>
      </right>
      <top/>
      <bottom style="thin">
        <color rgb="FFFFC000"/>
      </bottom>
      <diagonal/>
    </border>
    <border>
      <left style="thin">
        <color rgb="FFFF0000"/>
      </left>
      <right style="thin">
        <color rgb="FFFF000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/>
      <right/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 style="medium">
        <color rgb="FF92D050"/>
      </right>
      <top/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thin">
        <color rgb="FF92D050"/>
      </left>
      <right/>
      <top/>
      <bottom style="medium">
        <color rgb="FF92D050"/>
      </bottom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/>
      <top style="medium">
        <color rgb="FF92D050"/>
      </top>
      <bottom/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/>
      <right style="thin">
        <color indexed="64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indexed="64"/>
      </right>
      <top/>
      <bottom style="medium">
        <color rgb="FF92D050"/>
      </bottom>
      <diagonal/>
    </border>
    <border>
      <left/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/>
      <top style="thin">
        <color rgb="FF92D050"/>
      </top>
      <bottom style="medium">
        <color rgb="FF92D050"/>
      </bottom>
      <diagonal/>
    </border>
    <border>
      <left/>
      <right/>
      <top style="thin">
        <color rgb="FF92D050"/>
      </top>
      <bottom style="medium">
        <color rgb="FF92D050"/>
      </bottom>
      <diagonal/>
    </border>
    <border>
      <left/>
      <right style="medium">
        <color indexed="64"/>
      </right>
      <top style="thin">
        <color rgb="FF92D050"/>
      </top>
      <bottom style="medium">
        <color rgb="FF92D050"/>
      </bottom>
      <diagonal/>
    </border>
    <border>
      <left/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/>
      <top style="thin">
        <color indexed="64"/>
      </top>
      <bottom style="medium">
        <color rgb="FF92D050"/>
      </bottom>
      <diagonal/>
    </border>
    <border>
      <left/>
      <right/>
      <top style="thin">
        <color indexed="64"/>
      </top>
      <bottom style="medium">
        <color rgb="FF92D050"/>
      </bottom>
      <diagonal/>
    </border>
    <border>
      <left/>
      <right style="thin">
        <color rgb="FF92D050"/>
      </right>
      <top style="thin">
        <color indexed="64"/>
      </top>
      <bottom style="medium">
        <color rgb="FF92D050"/>
      </bottom>
      <diagonal/>
    </border>
    <border>
      <left/>
      <right style="medium">
        <color indexed="64"/>
      </right>
      <top/>
      <bottom style="medium">
        <color rgb="FF92D050"/>
      </bottom>
      <diagonal/>
    </border>
    <border>
      <left style="medium">
        <color rgb="FF92D050"/>
      </left>
      <right/>
      <top style="medium">
        <color rgb="FF92D050"/>
      </top>
      <bottom style="medium">
        <color rgb="FF92D050"/>
      </bottom>
      <diagonal/>
    </border>
    <border>
      <left/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theme="2" tint="-0.249977111117893"/>
      </bottom>
      <diagonal/>
    </border>
    <border>
      <left style="thin">
        <color rgb="FFFF0000"/>
      </left>
      <right style="thin">
        <color rgb="FFFF0000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theme="2" tint="-0.249977111117893"/>
      </bottom>
      <diagonal/>
    </border>
    <border>
      <left style="thin">
        <color rgb="FFFF0000"/>
      </left>
      <right style="thin">
        <color rgb="FFFF0000"/>
      </right>
      <top style="medium">
        <color rgb="FF92D050"/>
      </top>
      <bottom style="thin">
        <color theme="2" tint="-0.249977111117893"/>
      </bottom>
      <diagonal/>
    </border>
    <border>
      <left style="thin">
        <color rgb="FFFF0000"/>
      </left>
      <right style="thin">
        <color rgb="FFFF0000"/>
      </right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44" fontId="39" fillId="0" borderId="0" applyFont="0" applyFill="0" applyBorder="0" applyAlignment="0" applyProtection="0"/>
  </cellStyleXfs>
  <cellXfs count="776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2" fillId="0" borderId="22" xfId="0" applyFont="1" applyBorder="1"/>
    <xf numFmtId="0" fontId="0" fillId="0" borderId="21" xfId="0" applyBorder="1"/>
    <xf numFmtId="0" fontId="2" fillId="0" borderId="25" xfId="0" applyFont="1" applyBorder="1"/>
    <xf numFmtId="0" fontId="0" fillId="0" borderId="0" xfId="0" applyProtection="1">
      <protection locked="0"/>
    </xf>
    <xf numFmtId="0" fontId="0" fillId="0" borderId="11" xfId="0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2" xfId="0" applyFon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6" xfId="0" applyFont="1" applyFill="1" applyBorder="1" applyProtection="1">
      <protection locked="0"/>
    </xf>
    <xf numFmtId="0" fontId="0" fillId="0" borderId="5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0" xfId="0" applyFont="1" applyBorder="1" applyProtection="1">
      <protection locked="0"/>
    </xf>
    <xf numFmtId="0" fontId="5" fillId="2" borderId="0" xfId="0" applyNumberFormat="1" applyFont="1" applyFill="1" applyBorder="1" applyProtection="1">
      <protection locked="0"/>
    </xf>
    <xf numFmtId="0" fontId="0" fillId="0" borderId="3" xfId="0" applyBorder="1" applyProtection="1">
      <protection locked="0"/>
    </xf>
    <xf numFmtId="0" fontId="5" fillId="2" borderId="0" xfId="0" applyFon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26" xfId="0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27" xfId="0" applyFont="1" applyBorder="1"/>
    <xf numFmtId="0" fontId="2" fillId="0" borderId="28" xfId="0" applyFont="1" applyBorder="1"/>
    <xf numFmtId="0" fontId="2" fillId="0" borderId="1" xfId="0" applyFont="1" applyBorder="1"/>
    <xf numFmtId="0" fontId="0" fillId="0" borderId="25" xfId="0" applyBorder="1"/>
    <xf numFmtId="0" fontId="0" fillId="0" borderId="29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12" fontId="0" fillId="0" borderId="30" xfId="0" applyNumberFormat="1" applyBorder="1" applyProtection="1">
      <protection locked="0"/>
    </xf>
    <xf numFmtId="8" fontId="0" fillId="0" borderId="31" xfId="0" applyNumberFormat="1" applyBorder="1" applyProtection="1">
      <protection locked="0"/>
    </xf>
    <xf numFmtId="0" fontId="0" fillId="0" borderId="30" xfId="0" applyBorder="1" applyProtection="1">
      <protection locked="0"/>
    </xf>
    <xf numFmtId="0" fontId="0" fillId="0" borderId="0" xfId="0" applyAlignment="1">
      <alignment horizontal="right"/>
    </xf>
    <xf numFmtId="0" fontId="4" fillId="3" borderId="24" xfId="0" applyFont="1" applyFill="1" applyBorder="1" applyProtection="1">
      <protection locked="0"/>
    </xf>
    <xf numFmtId="0" fontId="7" fillId="3" borderId="23" xfId="0" applyFont="1" applyFill="1" applyBorder="1" applyProtection="1">
      <protection locked="0"/>
    </xf>
    <xf numFmtId="0" fontId="0" fillId="4" borderId="0" xfId="0" applyFont="1" applyFill="1" applyBorder="1" applyProtection="1">
      <protection locked="0"/>
    </xf>
    <xf numFmtId="0" fontId="0" fillId="2" borderId="0" xfId="0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11" fillId="2" borderId="0" xfId="0" quotePrefix="1" applyFont="1" applyFill="1" applyBorder="1" applyAlignment="1">
      <alignment horizontal="right"/>
    </xf>
    <xf numFmtId="0" fontId="0" fillId="2" borderId="0" xfId="0" applyFill="1" applyBorder="1"/>
    <xf numFmtId="0" fontId="12" fillId="2" borderId="0" xfId="0" applyFont="1" applyFill="1" applyBorder="1" applyAlignment="1"/>
    <xf numFmtId="0" fontId="12" fillId="2" borderId="4" xfId="0" applyFont="1" applyFill="1" applyBorder="1" applyAlignment="1"/>
    <xf numFmtId="0" fontId="12" fillId="2" borderId="5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8" fillId="2" borderId="40" xfId="0" applyFont="1" applyFill="1" applyBorder="1" applyAlignment="1">
      <alignment horizontal="center"/>
    </xf>
    <xf numFmtId="0" fontId="8" fillId="2" borderId="41" xfId="0" quotePrefix="1" applyFont="1" applyFill="1" applyBorder="1" applyAlignment="1">
      <alignment horizontal="right"/>
    </xf>
    <xf numFmtId="0" fontId="13" fillId="2" borderId="42" xfId="0" applyFont="1" applyFill="1" applyBorder="1" applyAlignment="1">
      <alignment horizontal="left"/>
    </xf>
    <xf numFmtId="0" fontId="13" fillId="2" borderId="44" xfId="0" applyFont="1" applyFill="1" applyBorder="1" applyAlignment="1">
      <alignment horizontal="left"/>
    </xf>
    <xf numFmtId="0" fontId="13" fillId="2" borderId="42" xfId="0" quotePrefix="1" applyFont="1" applyFill="1" applyBorder="1" applyAlignment="1">
      <alignment horizontal="left"/>
    </xf>
    <xf numFmtId="0" fontId="4" fillId="2" borderId="33" xfId="0" applyFont="1" applyFill="1" applyBorder="1"/>
    <xf numFmtId="0" fontId="4" fillId="2" borderId="46" xfId="0" applyFont="1" applyFill="1" applyBorder="1"/>
    <xf numFmtId="0" fontId="12" fillId="2" borderId="48" xfId="0" applyFont="1" applyFill="1" applyBorder="1" applyAlignment="1"/>
    <xf numFmtId="0" fontId="0" fillId="2" borderId="49" xfId="0" applyFill="1" applyBorder="1"/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44" fontId="4" fillId="2" borderId="46" xfId="1" applyFont="1" applyFill="1" applyBorder="1"/>
    <xf numFmtId="44" fontId="4" fillId="2" borderId="46" xfId="0" applyNumberFormat="1" applyFont="1" applyFill="1" applyBorder="1"/>
    <xf numFmtId="0" fontId="13" fillId="2" borderId="47" xfId="0" applyFont="1" applyFill="1" applyBorder="1"/>
    <xf numFmtId="0" fontId="16" fillId="2" borderId="0" xfId="0" applyFont="1" applyFill="1" applyBorder="1" applyAlignment="1">
      <alignment horizontal="right"/>
    </xf>
    <xf numFmtId="0" fontId="14" fillId="2" borderId="5" xfId="0" applyFont="1" applyFill="1" applyBorder="1"/>
    <xf numFmtId="0" fontId="14" fillId="2" borderId="5" xfId="0" quotePrefix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4" fillId="2" borderId="53" xfId="0" applyFont="1" applyFill="1" applyBorder="1"/>
    <xf numFmtId="0" fontId="4" fillId="2" borderId="42" xfId="0" applyFont="1" applyFill="1" applyBorder="1"/>
    <xf numFmtId="0" fontId="4" fillId="2" borderId="54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13" fillId="2" borderId="0" xfId="0" applyFont="1" applyFill="1" applyBorder="1"/>
    <xf numFmtId="0" fontId="4" fillId="2" borderId="48" xfId="0" applyFont="1" applyFill="1" applyBorder="1" applyAlignment="1">
      <alignment horizontal="center"/>
    </xf>
    <xf numFmtId="0" fontId="4" fillId="2" borderId="49" xfId="0" quotePrefix="1" applyFont="1" applyFill="1" applyBorder="1" applyAlignment="1">
      <alignment horizontal="right"/>
    </xf>
    <xf numFmtId="0" fontId="13" fillId="2" borderId="49" xfId="0" applyFont="1" applyFill="1" applyBorder="1"/>
    <xf numFmtId="0" fontId="4" fillId="2" borderId="43" xfId="0" applyFont="1" applyFill="1" applyBorder="1"/>
    <xf numFmtId="0" fontId="14" fillId="2" borderId="5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4" fillId="2" borderId="57" xfId="0" applyFont="1" applyFill="1" applyBorder="1"/>
    <xf numFmtId="0" fontId="4" fillId="2" borderId="50" xfId="0" applyFont="1" applyFill="1" applyBorder="1"/>
    <xf numFmtId="0" fontId="13" fillId="2" borderId="58" xfId="0" applyFont="1" applyFill="1" applyBorder="1"/>
    <xf numFmtId="0" fontId="13" fillId="2" borderId="59" xfId="0" applyFont="1" applyFill="1" applyBorder="1" applyAlignment="1">
      <alignment horizontal="left"/>
    </xf>
    <xf numFmtId="0" fontId="13" fillId="2" borderId="60" xfId="0" applyFont="1" applyFill="1" applyBorder="1" applyAlignment="1">
      <alignment horizontal="left"/>
    </xf>
    <xf numFmtId="0" fontId="4" fillId="2" borderId="61" xfId="0" applyFont="1" applyFill="1" applyBorder="1" applyAlignment="1">
      <alignment horizontal="center"/>
    </xf>
    <xf numFmtId="0" fontId="8" fillId="2" borderId="56" xfId="0" applyFont="1" applyFill="1" applyBorder="1" applyAlignment="1">
      <alignment horizontal="center"/>
    </xf>
    <xf numFmtId="0" fontId="0" fillId="2" borderId="62" xfId="0" applyFill="1" applyBorder="1" applyAlignment="1">
      <alignment horizontal="right"/>
    </xf>
    <xf numFmtId="0" fontId="13" fillId="2" borderId="42" xfId="0" applyFont="1" applyFill="1" applyBorder="1"/>
    <xf numFmtId="0" fontId="8" fillId="2" borderId="63" xfId="0" quotePrefix="1" applyFont="1" applyFill="1" applyBorder="1" applyAlignment="1">
      <alignment horizontal="right"/>
    </xf>
    <xf numFmtId="0" fontId="4" fillId="2" borderId="64" xfId="0" applyFont="1" applyFill="1" applyBorder="1" applyAlignment="1">
      <alignment horizontal="center"/>
    </xf>
    <xf numFmtId="0" fontId="17" fillId="3" borderId="65" xfId="0" applyFont="1" applyFill="1" applyBorder="1" applyAlignment="1">
      <alignment horizontal="right"/>
    </xf>
    <xf numFmtId="0" fontId="13" fillId="2" borderId="39" xfId="0" applyFont="1" applyFill="1" applyBorder="1" applyAlignment="1">
      <alignment horizontal="right"/>
    </xf>
    <xf numFmtId="0" fontId="0" fillId="5" borderId="66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22" fillId="6" borderId="0" xfId="0" applyFont="1" applyFill="1"/>
    <xf numFmtId="0" fontId="22" fillId="6" borderId="0" xfId="0" applyFont="1" applyFill="1" applyAlignment="1">
      <alignment horizontal="center"/>
    </xf>
    <xf numFmtId="0" fontId="22" fillId="6" borderId="0" xfId="0" applyFont="1" applyFill="1" applyAlignment="1">
      <alignment horizontal="right"/>
    </xf>
    <xf numFmtId="0" fontId="13" fillId="6" borderId="68" xfId="0" applyFont="1" applyFill="1" applyBorder="1"/>
    <xf numFmtId="0" fontId="13" fillId="6" borderId="68" xfId="0" applyFont="1" applyFill="1" applyBorder="1" applyAlignment="1">
      <alignment horizontal="right"/>
    </xf>
    <xf numFmtId="0" fontId="0" fillId="2" borderId="48" xfId="0" applyFill="1" applyBorder="1"/>
    <xf numFmtId="0" fontId="0" fillId="0" borderId="70" xfId="0" applyBorder="1"/>
    <xf numFmtId="0" fontId="4" fillId="2" borderId="37" xfId="0" applyFont="1" applyFill="1" applyBorder="1"/>
    <xf numFmtId="0" fontId="9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right" vertical="center"/>
    </xf>
    <xf numFmtId="0" fontId="4" fillId="2" borderId="46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9" fillId="2" borderId="0" xfId="0" quotePrefix="1" applyFont="1" applyFill="1" applyBorder="1" applyAlignment="1">
      <alignment horizontal="left"/>
    </xf>
    <xf numFmtId="0" fontId="9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/>
    </xf>
    <xf numFmtId="0" fontId="9" fillId="2" borderId="48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0" xfId="0" quotePrefix="1" applyFont="1" applyFill="1" applyBorder="1" applyAlignment="1">
      <alignment horizontal="left" vertical="center"/>
    </xf>
    <xf numFmtId="0" fontId="10" fillId="2" borderId="0" xfId="0" quotePrefix="1" applyFont="1" applyFill="1" applyBorder="1" applyAlignment="1">
      <alignment horizontal="left"/>
    </xf>
    <xf numFmtId="0" fontId="13" fillId="6" borderId="68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 wrapText="1"/>
    </xf>
    <xf numFmtId="0" fontId="14" fillId="2" borderId="73" xfId="0" quotePrefix="1" applyFont="1" applyFill="1" applyBorder="1" applyAlignment="1">
      <alignment horizontal="center"/>
    </xf>
    <xf numFmtId="0" fontId="4" fillId="2" borderId="74" xfId="0" applyFont="1" applyFill="1" applyBorder="1"/>
    <xf numFmtId="0" fontId="4" fillId="2" borderId="74" xfId="0" applyFont="1" applyFill="1" applyBorder="1" applyAlignment="1">
      <alignment vertical="center"/>
    </xf>
    <xf numFmtId="0" fontId="4" fillId="2" borderId="75" xfId="0" applyFont="1" applyFill="1" applyBorder="1"/>
    <xf numFmtId="0" fontId="10" fillId="2" borderId="76" xfId="0" applyFont="1" applyFill="1" applyBorder="1" applyAlignment="1">
      <alignment horizontal="left"/>
    </xf>
    <xf numFmtId="0" fontId="4" fillId="2" borderId="78" xfId="0" applyFont="1" applyFill="1" applyBorder="1"/>
    <xf numFmtId="0" fontId="0" fillId="2" borderId="0" xfId="0" applyFill="1" applyBorder="1" applyAlignment="1">
      <alignment vertical="center"/>
    </xf>
    <xf numFmtId="0" fontId="0" fillId="2" borderId="81" xfId="0" applyFill="1" applyBorder="1"/>
    <xf numFmtId="0" fontId="4" fillId="2" borderId="85" xfId="0" applyFont="1" applyFill="1" applyBorder="1"/>
    <xf numFmtId="0" fontId="4" fillId="2" borderId="86" xfId="0" applyFont="1" applyFill="1" applyBorder="1"/>
    <xf numFmtId="0" fontId="0" fillId="2" borderId="87" xfId="0" applyFill="1" applyBorder="1"/>
    <xf numFmtId="0" fontId="4" fillId="2" borderId="88" xfId="0" applyFont="1" applyFill="1" applyBorder="1"/>
    <xf numFmtId="0" fontId="0" fillId="2" borderId="43" xfId="0" applyFill="1" applyBorder="1"/>
    <xf numFmtId="0" fontId="0" fillId="2" borderId="89" xfId="0" applyFill="1" applyBorder="1"/>
    <xf numFmtId="0" fontId="0" fillId="2" borderId="73" xfId="0" applyFill="1" applyBorder="1"/>
    <xf numFmtId="0" fontId="0" fillId="2" borderId="59" xfId="0" applyFill="1" applyBorder="1"/>
    <xf numFmtId="0" fontId="4" fillId="2" borderId="88" xfId="0" applyFont="1" applyFill="1" applyBorder="1" applyAlignment="1">
      <alignment vertical="center"/>
    </xf>
    <xf numFmtId="0" fontId="0" fillId="2" borderId="59" xfId="0" applyFill="1" applyBorder="1" applyAlignment="1">
      <alignment vertical="center"/>
    </xf>
    <xf numFmtId="0" fontId="15" fillId="2" borderId="59" xfId="0" applyFont="1" applyFill="1" applyBorder="1" applyAlignment="1">
      <alignment horizontal="right"/>
    </xf>
    <xf numFmtId="0" fontId="13" fillId="2" borderId="59" xfId="0" applyFont="1" applyFill="1" applyBorder="1" applyAlignment="1">
      <alignment horizontal="right"/>
    </xf>
    <xf numFmtId="0" fontId="4" fillId="2" borderId="90" xfId="0" applyFont="1" applyFill="1" applyBorder="1"/>
    <xf numFmtId="0" fontId="4" fillId="2" borderId="91" xfId="0" applyFont="1" applyFill="1" applyBorder="1"/>
    <xf numFmtId="0" fontId="4" fillId="2" borderId="87" xfId="0" applyFont="1" applyFill="1" applyBorder="1" applyAlignment="1">
      <alignment horizontal="center"/>
    </xf>
    <xf numFmtId="0" fontId="14" fillId="2" borderId="92" xfId="0" applyFont="1" applyFill="1" applyBorder="1" applyAlignment="1">
      <alignment horizontal="center"/>
    </xf>
    <xf numFmtId="0" fontId="4" fillId="2" borderId="92" xfId="0" applyFont="1" applyFill="1" applyBorder="1" applyAlignment="1">
      <alignment horizontal="center"/>
    </xf>
    <xf numFmtId="0" fontId="15" fillId="2" borderId="43" xfId="0" applyFont="1" applyFill="1" applyBorder="1"/>
    <xf numFmtId="0" fontId="4" fillId="2" borderId="93" xfId="0" applyFont="1" applyFill="1" applyBorder="1"/>
    <xf numFmtId="0" fontId="0" fillId="2" borderId="94" xfId="0" applyFill="1" applyBorder="1"/>
    <xf numFmtId="0" fontId="0" fillId="2" borderId="76" xfId="0" applyFill="1" applyBorder="1"/>
    <xf numFmtId="0" fontId="0" fillId="2" borderId="38" xfId="0" applyFill="1" applyBorder="1"/>
    <xf numFmtId="0" fontId="9" fillId="2" borderId="76" xfId="0" applyFont="1" applyFill="1" applyBorder="1" applyAlignment="1">
      <alignment horizontal="left"/>
    </xf>
    <xf numFmtId="0" fontId="0" fillId="2" borderId="95" xfId="0" applyFill="1" applyBorder="1"/>
    <xf numFmtId="0" fontId="0" fillId="0" borderId="0" xfId="0" applyFill="1"/>
    <xf numFmtId="0" fontId="0" fillId="0" borderId="70" xfId="0" applyFill="1" applyBorder="1"/>
    <xf numFmtId="0" fontId="30" fillId="2" borderId="43" xfId="0" applyFont="1" applyFill="1" applyBorder="1" applyAlignment="1">
      <alignment horizontal="right"/>
    </xf>
    <xf numFmtId="0" fontId="14" fillId="2" borderId="0" xfId="0" applyFont="1" applyFill="1" applyBorder="1" applyAlignment="1">
      <alignment horizontal="center"/>
    </xf>
    <xf numFmtId="0" fontId="14" fillId="2" borderId="0" xfId="0" applyFont="1" applyFill="1" applyBorder="1"/>
    <xf numFmtId="0" fontId="14" fillId="2" borderId="0" xfId="0" quotePrefix="1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6" fillId="2" borderId="0" xfId="0" applyFont="1" applyFill="1" applyBorder="1" applyAlignment="1">
      <alignment horizontal="right"/>
    </xf>
    <xf numFmtId="0" fontId="31" fillId="2" borderId="43" xfId="0" applyFont="1" applyFill="1" applyBorder="1" applyAlignment="1">
      <alignment horizontal="center"/>
    </xf>
    <xf numFmtId="0" fontId="4" fillId="2" borderId="96" xfId="0" applyFont="1" applyFill="1" applyBorder="1"/>
    <xf numFmtId="0" fontId="4" fillId="2" borderId="76" xfId="0" applyFont="1" applyFill="1" applyBorder="1"/>
    <xf numFmtId="0" fontId="14" fillId="2" borderId="76" xfId="0" applyFont="1" applyFill="1" applyBorder="1" applyAlignment="1">
      <alignment horizontal="center"/>
    </xf>
    <xf numFmtId="0" fontId="14" fillId="2" borderId="76" xfId="0" applyFont="1" applyFill="1" applyBorder="1"/>
    <xf numFmtId="0" fontId="14" fillId="2" borderId="76" xfId="0" quotePrefix="1" applyFont="1" applyFill="1" applyBorder="1" applyAlignment="1">
      <alignment horizontal="center"/>
    </xf>
    <xf numFmtId="0" fontId="14" fillId="2" borderId="78" xfId="0" quotePrefix="1" applyFont="1" applyFill="1" applyBorder="1" applyAlignment="1">
      <alignment horizontal="center"/>
    </xf>
    <xf numFmtId="0" fontId="4" fillId="2" borderId="81" xfId="0" applyFont="1" applyFill="1" applyBorder="1"/>
    <xf numFmtId="0" fontId="13" fillId="2" borderId="43" xfId="0" applyFont="1" applyFill="1" applyBorder="1"/>
    <xf numFmtId="44" fontId="19" fillId="3" borderId="67" xfId="1" applyFont="1" applyFill="1" applyBorder="1"/>
    <xf numFmtId="0" fontId="4" fillId="3" borderId="76" xfId="0" applyFont="1" applyFill="1" applyBorder="1"/>
    <xf numFmtId="0" fontId="12" fillId="2" borderId="0" xfId="0" quotePrefix="1" applyFont="1" applyFill="1" applyBorder="1" applyAlignment="1"/>
    <xf numFmtId="0" fontId="4" fillId="2" borderId="47" xfId="0" applyFont="1" applyFill="1" applyBorder="1" applyAlignment="1">
      <alignment horizontal="right"/>
    </xf>
    <xf numFmtId="0" fontId="4" fillId="2" borderId="74" xfId="0" applyFont="1" applyFill="1" applyBorder="1" applyAlignment="1">
      <alignment horizontal="right" vertical="center"/>
    </xf>
    <xf numFmtId="0" fontId="34" fillId="2" borderId="43" xfId="0" applyFont="1" applyFill="1" applyBorder="1"/>
    <xf numFmtId="0" fontId="17" fillId="3" borderId="98" xfId="0" applyFont="1" applyFill="1" applyBorder="1" applyAlignment="1">
      <alignment horizontal="right"/>
    </xf>
    <xf numFmtId="0" fontId="30" fillId="2" borderId="43" xfId="0" quotePrefix="1" applyFont="1" applyFill="1" applyBorder="1"/>
    <xf numFmtId="0" fontId="27" fillId="6" borderId="109" xfId="0" quotePrefix="1" applyFont="1" applyFill="1" applyBorder="1" applyAlignment="1">
      <alignment horizontal="center"/>
    </xf>
    <xf numFmtId="0" fontId="35" fillId="6" borderId="101" xfId="2" quotePrefix="1" applyFill="1" applyBorder="1" applyAlignment="1">
      <alignment horizontal="center"/>
    </xf>
    <xf numFmtId="0" fontId="0" fillId="0" borderId="0" xfId="0" applyFill="1" applyBorder="1"/>
    <xf numFmtId="0" fontId="4" fillId="2" borderId="46" xfId="0" applyFont="1" applyFill="1" applyBorder="1" applyAlignment="1">
      <alignment horizontal="right"/>
    </xf>
    <xf numFmtId="44" fontId="28" fillId="5" borderId="117" xfId="1" applyFont="1" applyFill="1" applyBorder="1"/>
    <xf numFmtId="44" fontId="33" fillId="3" borderId="33" xfId="0" applyNumberFormat="1" applyFont="1" applyFill="1" applyBorder="1"/>
    <xf numFmtId="0" fontId="0" fillId="7" borderId="0" xfId="0" applyFill="1"/>
    <xf numFmtId="0" fontId="0" fillId="7" borderId="70" xfId="0" applyFill="1" applyBorder="1"/>
    <xf numFmtId="0" fontId="0" fillId="7" borderId="0" xfId="0" applyFill="1" applyAlignment="1">
      <alignment vertical="center"/>
    </xf>
    <xf numFmtId="0" fontId="0" fillId="7" borderId="0" xfId="0" applyFill="1" applyBorder="1"/>
    <xf numFmtId="0" fontId="0" fillId="7" borderId="79" xfId="0" applyFill="1" applyBorder="1"/>
    <xf numFmtId="0" fontId="0" fillId="7" borderId="0" xfId="0" applyFill="1" applyBorder="1" applyAlignment="1">
      <alignment vertical="center"/>
    </xf>
    <xf numFmtId="0" fontId="0" fillId="7" borderId="80" xfId="0" applyFill="1" applyBorder="1"/>
    <xf numFmtId="0" fontId="0" fillId="7" borderId="71" xfId="0" applyFill="1" applyBorder="1"/>
    <xf numFmtId="0" fontId="7" fillId="2" borderId="0" xfId="0" applyFont="1" applyFill="1" applyBorder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52" xfId="0" applyFill="1" applyBorder="1"/>
    <xf numFmtId="0" fontId="4" fillId="2" borderId="4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28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40" fillId="2" borderId="0" xfId="1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>
      <alignment horizontal="right"/>
    </xf>
    <xf numFmtId="164" fontId="7" fillId="2" borderId="0" xfId="1" applyNumberFormat="1" applyFont="1" applyFill="1" applyBorder="1"/>
    <xf numFmtId="164" fontId="40" fillId="2" borderId="0" xfId="1" applyNumberFormat="1" applyFont="1" applyFill="1" applyBorder="1"/>
    <xf numFmtId="2" fontId="7" fillId="2" borderId="0" xfId="1" applyNumberFormat="1" applyFont="1" applyFill="1" applyBorder="1" applyAlignment="1">
      <alignment horizontal="right" vertical="center"/>
    </xf>
    <xf numFmtId="2" fontId="40" fillId="2" borderId="0" xfId="1" applyNumberFormat="1" applyFont="1" applyFill="1" applyBorder="1" applyAlignment="1">
      <alignment horizontal="right" vertical="center"/>
    </xf>
    <xf numFmtId="2" fontId="40" fillId="2" borderId="0" xfId="1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0" fontId="28" fillId="2" borderId="48" xfId="0" applyFont="1" applyFill="1" applyBorder="1"/>
    <xf numFmtId="2" fontId="7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2" fontId="43" fillId="2" borderId="0" xfId="0" applyNumberFormat="1" applyFont="1" applyFill="1" applyBorder="1" applyAlignment="1">
      <alignment horizontal="right"/>
    </xf>
    <xf numFmtId="0" fontId="43" fillId="2" borderId="0" xfId="0" applyFont="1" applyFill="1" applyBorder="1" applyAlignment="1">
      <alignment horizontal="right"/>
    </xf>
    <xf numFmtId="0" fontId="28" fillId="2" borderId="42" xfId="0" quotePrefix="1" applyFont="1" applyFill="1" applyBorder="1" applyAlignment="1">
      <alignment horizontal="right"/>
    </xf>
    <xf numFmtId="0" fontId="4" fillId="2" borderId="42" xfId="0" applyFont="1" applyFill="1" applyBorder="1" applyAlignment="1">
      <alignment horizontal="right"/>
    </xf>
    <xf numFmtId="0" fontId="1" fillId="11" borderId="49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vertical="center"/>
    </xf>
    <xf numFmtId="0" fontId="38" fillId="2" borderId="43" xfId="0" applyFont="1" applyFill="1" applyBorder="1" applyAlignment="1">
      <alignment vertical="center"/>
    </xf>
    <xf numFmtId="0" fontId="42" fillId="2" borderId="43" xfId="0" applyFont="1" applyFill="1" applyBorder="1" applyAlignment="1"/>
    <xf numFmtId="0" fontId="0" fillId="2" borderId="51" xfId="0" applyFill="1" applyBorder="1" applyAlignment="1">
      <alignment horizontal="right"/>
    </xf>
    <xf numFmtId="0" fontId="0" fillId="2" borderId="42" xfId="0" applyFill="1" applyBorder="1"/>
    <xf numFmtId="0" fontId="0" fillId="2" borderId="96" xfId="0" applyFill="1" applyBorder="1"/>
    <xf numFmtId="0" fontId="38" fillId="2" borderId="78" xfId="0" applyFont="1" applyFill="1" applyBorder="1" applyAlignment="1">
      <alignment vertical="center"/>
    </xf>
    <xf numFmtId="0" fontId="0" fillId="2" borderId="42" xfId="0" applyFill="1" applyBorder="1" applyAlignment="1">
      <alignment horizontal="right"/>
    </xf>
    <xf numFmtId="0" fontId="4" fillId="2" borderId="125" xfId="0" quotePrefix="1" applyFont="1" applyFill="1" applyBorder="1" applyAlignment="1">
      <alignment horizontal="left"/>
    </xf>
    <xf numFmtId="0" fontId="4" fillId="2" borderId="120" xfId="0" applyFont="1" applyFill="1" applyBorder="1" applyAlignment="1">
      <alignment horizontal="center" vertical="center"/>
    </xf>
    <xf numFmtId="0" fontId="4" fillId="2" borderId="119" xfId="0" applyFont="1" applyFill="1" applyBorder="1" applyAlignment="1">
      <alignment horizontal="center" vertical="center"/>
    </xf>
    <xf numFmtId="0" fontId="37" fillId="2" borderId="91" xfId="0" applyFont="1" applyFill="1" applyBorder="1"/>
    <xf numFmtId="0" fontId="4" fillId="2" borderId="91" xfId="0" applyFont="1" applyFill="1" applyBorder="1" applyAlignment="1">
      <alignment horizontal="right" vertical="center"/>
    </xf>
    <xf numFmtId="0" fontId="4" fillId="2" borderId="127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43" xfId="0" applyFont="1" applyFill="1" applyBorder="1"/>
    <xf numFmtId="0" fontId="3" fillId="2" borderId="76" xfId="0" applyFont="1" applyFill="1" applyBorder="1"/>
    <xf numFmtId="0" fontId="3" fillId="2" borderId="78" xfId="0" applyFont="1" applyFill="1" applyBorder="1"/>
    <xf numFmtId="0" fontId="9" fillId="2" borderId="54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46" fillId="6" borderId="0" xfId="0" applyFont="1" applyFill="1"/>
    <xf numFmtId="0" fontId="46" fillId="6" borderId="0" xfId="0" applyFont="1" applyFill="1" applyAlignment="1">
      <alignment horizontal="center"/>
    </xf>
    <xf numFmtId="0" fontId="4" fillId="2" borderId="75" xfId="0" applyFont="1" applyFill="1" applyBorder="1" applyAlignment="1">
      <alignment horizontal="right" vertical="center"/>
    </xf>
    <xf numFmtId="0" fontId="47" fillId="2" borderId="0" xfId="0" applyFont="1" applyFill="1" applyAlignment="1">
      <alignment wrapText="1"/>
    </xf>
    <xf numFmtId="0" fontId="0" fillId="7" borderId="0" xfId="0" quotePrefix="1" applyFill="1"/>
    <xf numFmtId="0" fontId="46" fillId="6" borderId="42" xfId="0" applyFont="1" applyFill="1" applyBorder="1"/>
    <xf numFmtId="0" fontId="46" fillId="6" borderId="0" xfId="0" applyFont="1" applyFill="1" applyBorder="1" applyAlignment="1">
      <alignment horizontal="center"/>
    </xf>
    <xf numFmtId="0" fontId="0" fillId="6" borderId="42" xfId="0" applyFill="1" applyBorder="1"/>
    <xf numFmtId="0" fontId="0" fillId="6" borderId="0" xfId="0" applyFill="1" applyBorder="1"/>
    <xf numFmtId="0" fontId="0" fillId="6" borderId="43" xfId="0" applyFill="1" applyBorder="1"/>
    <xf numFmtId="0" fontId="13" fillId="6" borderId="110" xfId="0" applyFont="1" applyFill="1" applyBorder="1"/>
    <xf numFmtId="0" fontId="13" fillId="6" borderId="103" xfId="0" applyFont="1" applyFill="1" applyBorder="1" applyAlignment="1">
      <alignment horizontal="center"/>
    </xf>
    <xf numFmtId="0" fontId="27" fillId="6" borderId="114" xfId="0" applyFont="1" applyFill="1" applyBorder="1" applyAlignment="1">
      <alignment horizontal="center"/>
    </xf>
    <xf numFmtId="0" fontId="22" fillId="6" borderId="111" xfId="0" applyFont="1" applyFill="1" applyBorder="1"/>
    <xf numFmtId="0" fontId="4" fillId="6" borderId="102" xfId="0" applyFont="1" applyFill="1" applyBorder="1" applyAlignment="1">
      <alignment horizontal="center"/>
    </xf>
    <xf numFmtId="0" fontId="35" fillId="6" borderId="115" xfId="2" quotePrefix="1" applyFill="1" applyBorder="1" applyAlignment="1">
      <alignment horizontal="center"/>
    </xf>
    <xf numFmtId="0" fontId="22" fillId="6" borderId="112" xfId="0" applyFont="1" applyFill="1" applyBorder="1"/>
    <xf numFmtId="0" fontId="4" fillId="6" borderId="107" xfId="0" applyFont="1" applyFill="1" applyBorder="1" applyAlignment="1">
      <alignment horizontal="center"/>
    </xf>
    <xf numFmtId="0" fontId="22" fillId="6" borderId="106" xfId="0" applyFont="1" applyFill="1" applyBorder="1"/>
    <xf numFmtId="0" fontId="4" fillId="6" borderId="108" xfId="0" applyFont="1" applyFill="1" applyBorder="1" applyAlignment="1">
      <alignment horizontal="center"/>
    </xf>
    <xf numFmtId="0" fontId="0" fillId="6" borderId="116" xfId="0" applyFill="1" applyBorder="1"/>
    <xf numFmtId="0" fontId="22" fillId="6" borderId="112" xfId="0" applyFont="1" applyFill="1" applyBorder="1" applyAlignment="1">
      <alignment horizontal="left"/>
    </xf>
    <xf numFmtId="0" fontId="22" fillId="6" borderId="106" xfId="0" applyFont="1" applyFill="1" applyBorder="1" applyAlignment="1">
      <alignment horizontal="left"/>
    </xf>
    <xf numFmtId="0" fontId="13" fillId="6" borderId="103" xfId="0" quotePrefix="1" applyFont="1" applyFill="1" applyBorder="1" applyAlignment="1">
      <alignment horizontal="center"/>
    </xf>
    <xf numFmtId="0" fontId="13" fillId="6" borderId="104" xfId="0" applyFont="1" applyFill="1" applyBorder="1" applyAlignment="1">
      <alignment horizontal="center"/>
    </xf>
    <xf numFmtId="0" fontId="22" fillId="6" borderId="96" xfId="0" applyFont="1" applyFill="1" applyBorder="1"/>
    <xf numFmtId="0" fontId="4" fillId="6" borderId="76" xfId="0" applyFont="1" applyFill="1" applyBorder="1" applyAlignment="1">
      <alignment horizontal="center" vertical="center"/>
    </xf>
    <xf numFmtId="0" fontId="4" fillId="6" borderId="113" xfId="0" applyFont="1" applyFill="1" applyBorder="1" applyAlignment="1">
      <alignment horizontal="center" vertical="center"/>
    </xf>
    <xf numFmtId="0" fontId="13" fillId="6" borderId="78" xfId="0" applyFont="1" applyFill="1" applyBorder="1" applyAlignment="1">
      <alignment horizontal="center"/>
    </xf>
    <xf numFmtId="0" fontId="46" fillId="6" borderId="0" xfId="0" applyFont="1" applyFill="1" applyBorder="1"/>
    <xf numFmtId="0" fontId="22" fillId="6" borderId="0" xfId="0" applyFont="1" applyFill="1" applyBorder="1"/>
    <xf numFmtId="0" fontId="4" fillId="2" borderId="76" xfId="0" applyFont="1" applyFill="1" applyBorder="1" applyAlignment="1">
      <alignment horizontal="center"/>
    </xf>
    <xf numFmtId="0" fontId="4" fillId="2" borderId="19" xfId="0" applyFont="1" applyFill="1" applyBorder="1"/>
    <xf numFmtId="0" fontId="13" fillId="2" borderId="54" xfId="0" applyFont="1" applyFill="1" applyBorder="1" applyAlignment="1">
      <alignment horizontal="center"/>
    </xf>
    <xf numFmtId="0" fontId="4" fillId="2" borderId="128" xfId="0" applyFont="1" applyFill="1" applyBorder="1" applyAlignment="1">
      <alignment horizontal="center"/>
    </xf>
    <xf numFmtId="0" fontId="4" fillId="2" borderId="129" xfId="0" applyFont="1" applyFill="1" applyBorder="1" applyAlignment="1">
      <alignment horizontal="center"/>
    </xf>
    <xf numFmtId="0" fontId="14" fillId="2" borderId="33" xfId="0" applyFont="1" applyFill="1" applyBorder="1"/>
    <xf numFmtId="0" fontId="4" fillId="2" borderId="129" xfId="0" applyFont="1" applyFill="1" applyBorder="1" applyAlignment="1"/>
    <xf numFmtId="12" fontId="4" fillId="2" borderId="0" xfId="0" applyNumberFormat="1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right"/>
    </xf>
    <xf numFmtId="12" fontId="4" fillId="2" borderId="36" xfId="0" applyNumberFormat="1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/>
    </xf>
    <xf numFmtId="0" fontId="4" fillId="2" borderId="49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left"/>
    </xf>
    <xf numFmtId="0" fontId="14" fillId="2" borderId="43" xfId="0" applyFont="1" applyFill="1" applyBorder="1" applyAlignment="1">
      <alignment horizontal="left"/>
    </xf>
    <xf numFmtId="0" fontId="14" fillId="2" borderId="76" xfId="0" applyFont="1" applyFill="1" applyBorder="1" applyAlignment="1">
      <alignment horizontal="right"/>
    </xf>
    <xf numFmtId="0" fontId="4" fillId="2" borderId="124" xfId="0" applyFont="1" applyFill="1" applyBorder="1" applyAlignment="1">
      <alignment horizontal="center"/>
    </xf>
    <xf numFmtId="0" fontId="4" fillId="2" borderId="97" xfId="0" applyFont="1" applyFill="1" applyBorder="1" applyAlignment="1">
      <alignment horizontal="center"/>
    </xf>
    <xf numFmtId="0" fontId="4" fillId="2" borderId="130" xfId="0" applyFont="1" applyFill="1" applyBorder="1"/>
    <xf numFmtId="0" fontId="14" fillId="2" borderId="78" xfId="0" applyFont="1" applyFill="1" applyBorder="1" applyAlignment="1">
      <alignment horizontal="left"/>
    </xf>
    <xf numFmtId="0" fontId="4" fillId="13" borderId="0" xfId="0" applyFont="1" applyFill="1" applyBorder="1"/>
    <xf numFmtId="12" fontId="4" fillId="13" borderId="36" xfId="0" applyNumberFormat="1" applyFont="1" applyFill="1" applyBorder="1" applyAlignment="1">
      <alignment horizontal="center"/>
    </xf>
    <xf numFmtId="12" fontId="4" fillId="13" borderId="0" xfId="0" applyNumberFormat="1" applyFont="1" applyFill="1" applyBorder="1" applyAlignment="1">
      <alignment horizontal="center"/>
    </xf>
    <xf numFmtId="0" fontId="4" fillId="13" borderId="37" xfId="0" applyFont="1" applyFill="1" applyBorder="1" applyAlignment="1">
      <alignment horizontal="center"/>
    </xf>
    <xf numFmtId="0" fontId="4" fillId="13" borderId="19" xfId="0" applyFont="1" applyFill="1" applyBorder="1"/>
    <xf numFmtId="0" fontId="4" fillId="13" borderId="43" xfId="0" applyFont="1" applyFill="1" applyBorder="1" applyAlignment="1">
      <alignment horizontal="left"/>
    </xf>
    <xf numFmtId="0" fontId="4" fillId="13" borderId="36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8" fillId="13" borderId="0" xfId="0" applyFont="1" applyFill="1" applyBorder="1" applyAlignment="1">
      <alignment horizontal="center"/>
    </xf>
    <xf numFmtId="0" fontId="8" fillId="13" borderId="19" xfId="0" applyFont="1" applyFill="1" applyBorder="1" applyAlignment="1">
      <alignment horizontal="center"/>
    </xf>
    <xf numFmtId="0" fontId="8" fillId="13" borderId="36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8" fillId="13" borderId="37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left" vertical="center"/>
    </xf>
    <xf numFmtId="0" fontId="8" fillId="13" borderId="19" xfId="0" applyFont="1" applyFill="1" applyBorder="1" applyAlignment="1">
      <alignment horizontal="left" vertical="center"/>
    </xf>
    <xf numFmtId="0" fontId="8" fillId="13" borderId="36" xfId="0" applyFont="1" applyFill="1" applyBorder="1" applyAlignment="1">
      <alignment horizontal="center"/>
    </xf>
    <xf numFmtId="0" fontId="8" fillId="13" borderId="37" xfId="0" applyFont="1" applyFill="1" applyBorder="1" applyAlignment="1">
      <alignment horizontal="center"/>
    </xf>
    <xf numFmtId="0" fontId="8" fillId="13" borderId="0" xfId="0" applyFont="1" applyFill="1" applyBorder="1" applyAlignment="1">
      <alignment horizontal="left"/>
    </xf>
    <xf numFmtId="0" fontId="8" fillId="13" borderId="19" xfId="0" applyFont="1" applyFill="1" applyBorder="1" applyAlignment="1">
      <alignment horizontal="left"/>
    </xf>
    <xf numFmtId="0" fontId="4" fillId="13" borderId="0" xfId="0" applyFont="1" applyFill="1" applyBorder="1" applyAlignment="1">
      <alignment horizontal="left"/>
    </xf>
    <xf numFmtId="0" fontId="4" fillId="13" borderId="19" xfId="0" applyFont="1" applyFill="1" applyBorder="1" applyAlignment="1">
      <alignment horizontal="left"/>
    </xf>
    <xf numFmtId="0" fontId="14" fillId="13" borderId="0" xfId="0" applyFont="1" applyFill="1" applyBorder="1" applyAlignment="1">
      <alignment horizontal="right"/>
    </xf>
    <xf numFmtId="0" fontId="14" fillId="13" borderId="43" xfId="0" applyFont="1" applyFill="1" applyBorder="1" applyAlignment="1">
      <alignment horizontal="left"/>
    </xf>
    <xf numFmtId="0" fontId="14" fillId="2" borderId="33" xfId="0" applyFont="1" applyFill="1" applyBorder="1" applyAlignment="1">
      <alignment horizontal="center"/>
    </xf>
    <xf numFmtId="0" fontId="14" fillId="2" borderId="67" xfId="0" applyFont="1" applyFill="1" applyBorder="1" applyAlignment="1">
      <alignment horizontal="center"/>
    </xf>
    <xf numFmtId="0" fontId="14" fillId="2" borderId="64" xfId="0" applyFont="1" applyFill="1" applyBorder="1"/>
    <xf numFmtId="0" fontId="4" fillId="2" borderId="127" xfId="0" applyFont="1" applyFill="1" applyBorder="1"/>
    <xf numFmtId="0" fontId="4" fillId="2" borderId="130" xfId="0" applyFont="1" applyFill="1" applyBorder="1" applyAlignment="1">
      <alignment horizontal="center"/>
    </xf>
    <xf numFmtId="0" fontId="4" fillId="2" borderId="59" xfId="0" applyFont="1" applyFill="1" applyBorder="1"/>
    <xf numFmtId="0" fontId="37" fillId="2" borderId="43" xfId="0" applyFont="1" applyFill="1" applyBorder="1" applyAlignment="1">
      <alignment horizontal="left"/>
    </xf>
    <xf numFmtId="0" fontId="8" fillId="2" borderId="127" xfId="0" applyFont="1" applyFill="1" applyBorder="1"/>
    <xf numFmtId="0" fontId="37" fillId="2" borderId="131" xfId="0" applyFont="1" applyFill="1" applyBorder="1" applyAlignment="1">
      <alignment horizontal="center"/>
    </xf>
    <xf numFmtId="0" fontId="8" fillId="2" borderId="135" xfId="0" applyFont="1" applyFill="1" applyBorder="1" applyAlignment="1">
      <alignment horizontal="left"/>
    </xf>
    <xf numFmtId="16" fontId="4" fillId="2" borderId="37" xfId="0" applyNumberFormat="1" applyFont="1" applyFill="1" applyBorder="1" applyAlignment="1">
      <alignment horizontal="center"/>
    </xf>
    <xf numFmtId="0" fontId="50" fillId="2" borderId="136" xfId="0" applyFont="1" applyFill="1" applyBorder="1" applyAlignment="1">
      <alignment horizontal="center"/>
    </xf>
    <xf numFmtId="0" fontId="50" fillId="2" borderId="137" xfId="0" applyFont="1" applyFill="1" applyBorder="1" applyAlignment="1">
      <alignment horizontal="center"/>
    </xf>
    <xf numFmtId="0" fontId="50" fillId="2" borderId="138" xfId="0" applyFont="1" applyFill="1" applyBorder="1" applyAlignment="1">
      <alignment horizontal="center"/>
    </xf>
    <xf numFmtId="0" fontId="8" fillId="2" borderId="78" xfId="0" applyFont="1" applyFill="1" applyBorder="1" applyAlignment="1">
      <alignment horizontal="left"/>
    </xf>
    <xf numFmtId="0" fontId="4" fillId="13" borderId="59" xfId="0" applyFont="1" applyFill="1" applyBorder="1"/>
    <xf numFmtId="0" fontId="4" fillId="13" borderId="19" xfId="0" applyFont="1" applyFill="1" applyBorder="1" applyAlignment="1">
      <alignment horizontal="center"/>
    </xf>
    <xf numFmtId="0" fontId="4" fillId="13" borderId="43" xfId="0" applyFont="1" applyFill="1" applyBorder="1"/>
    <xf numFmtId="0" fontId="4" fillId="13" borderId="76" xfId="0" applyFont="1" applyFill="1" applyBorder="1" applyAlignment="1">
      <alignment horizontal="center"/>
    </xf>
    <xf numFmtId="0" fontId="4" fillId="13" borderId="76" xfId="0" applyFont="1" applyFill="1" applyBorder="1"/>
    <xf numFmtId="0" fontId="4" fillId="13" borderId="95" xfId="0" applyFont="1" applyFill="1" applyBorder="1"/>
    <xf numFmtId="0" fontId="4" fillId="13" borderId="33" xfId="0" applyFont="1" applyFill="1" applyBorder="1"/>
    <xf numFmtId="0" fontId="4" fillId="2" borderId="99" xfId="0" applyFont="1" applyFill="1" applyBorder="1" applyAlignment="1">
      <alignment horizontal="center"/>
    </xf>
    <xf numFmtId="0" fontId="1" fillId="8" borderId="99" xfId="0" applyFont="1" applyFill="1" applyBorder="1" applyAlignment="1">
      <alignment horizontal="center" vertical="center"/>
    </xf>
    <xf numFmtId="0" fontId="4" fillId="2" borderId="93" xfId="0" applyFont="1" applyFill="1" applyBorder="1" applyAlignment="1">
      <alignment horizontal="right" vertical="center"/>
    </xf>
    <xf numFmtId="0" fontId="37" fillId="2" borderId="127" xfId="0" applyFont="1" applyFill="1" applyBorder="1"/>
    <xf numFmtId="0" fontId="4" fillId="2" borderId="63" xfId="0" applyFont="1" applyFill="1" applyBorder="1" applyProtection="1">
      <protection locked="0"/>
    </xf>
    <xf numFmtId="0" fontId="14" fillId="2" borderId="135" xfId="0" applyFont="1" applyFill="1" applyBorder="1" applyProtection="1">
      <protection locked="0"/>
    </xf>
    <xf numFmtId="0" fontId="14" fillId="2" borderId="142" xfId="0" applyFont="1" applyFill="1" applyBorder="1" applyProtection="1">
      <protection locked="0"/>
    </xf>
    <xf numFmtId="0" fontId="4" fillId="2" borderId="93" xfId="0" applyFont="1" applyFill="1" applyBorder="1" applyProtection="1">
      <protection locked="0"/>
    </xf>
    <xf numFmtId="0" fontId="4" fillId="2" borderId="43" xfId="0" applyFont="1" applyFill="1" applyBorder="1" applyAlignment="1" applyProtection="1">
      <alignment horizontal="left"/>
      <protection locked="0"/>
    </xf>
    <xf numFmtId="0" fontId="4" fillId="2" borderId="43" xfId="0" applyFont="1" applyFill="1" applyBorder="1" applyProtection="1">
      <protection locked="0"/>
    </xf>
    <xf numFmtId="0" fontId="4" fillId="2" borderId="91" xfId="0" applyFont="1" applyFill="1" applyBorder="1" applyProtection="1">
      <protection locked="0"/>
    </xf>
    <xf numFmtId="0" fontId="4" fillId="2" borderId="127" xfId="0" applyFont="1" applyFill="1" applyBorder="1" applyProtection="1">
      <protection locked="0"/>
    </xf>
    <xf numFmtId="0" fontId="4" fillId="2" borderId="78" xfId="0" applyFont="1" applyFill="1" applyBorder="1" applyAlignment="1" applyProtection="1">
      <alignment horizontal="left"/>
      <protection locked="0"/>
    </xf>
    <xf numFmtId="0" fontId="4" fillId="2" borderId="78" xfId="0" applyFont="1" applyFill="1" applyBorder="1" applyProtection="1">
      <protection locked="0"/>
    </xf>
    <xf numFmtId="0" fontId="4" fillId="2" borderId="56" xfId="0" applyFont="1" applyFill="1" applyBorder="1" applyProtection="1">
      <protection locked="0"/>
    </xf>
    <xf numFmtId="0" fontId="14" fillId="2" borderId="92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4" fillId="2" borderId="123" xfId="0" applyFont="1" applyFill="1" applyBorder="1" applyProtection="1">
      <protection locked="0"/>
    </xf>
    <xf numFmtId="0" fontId="4" fillId="2" borderId="122" xfId="0" applyFont="1" applyFill="1" applyBorder="1" applyProtection="1">
      <protection locked="0"/>
    </xf>
    <xf numFmtId="0" fontId="4" fillId="2" borderId="42" xfId="0" applyFont="1" applyFill="1" applyBorder="1" applyProtection="1">
      <protection locked="0"/>
    </xf>
    <xf numFmtId="0" fontId="4" fillId="2" borderId="96" xfId="0" applyFont="1" applyFill="1" applyBorder="1" applyProtection="1">
      <protection locked="0"/>
    </xf>
    <xf numFmtId="0" fontId="14" fillId="2" borderId="78" xfId="0" applyFont="1" applyFill="1" applyBorder="1" applyProtection="1">
      <protection locked="0"/>
    </xf>
    <xf numFmtId="0" fontId="14" fillId="2" borderId="122" xfId="0" applyFont="1" applyFill="1" applyBorder="1" applyProtection="1">
      <protection locked="0"/>
    </xf>
    <xf numFmtId="0" fontId="4" fillId="2" borderId="44" xfId="0" applyFont="1" applyFill="1" applyBorder="1" applyProtection="1">
      <protection locked="0"/>
    </xf>
    <xf numFmtId="0" fontId="4" fillId="2" borderId="94" xfId="0" applyFont="1" applyFill="1" applyBorder="1" applyProtection="1">
      <protection locked="0"/>
    </xf>
    <xf numFmtId="0" fontId="14" fillId="2" borderId="96" xfId="0" applyFont="1" applyFill="1" applyBorder="1" applyProtection="1">
      <protection locked="0"/>
    </xf>
    <xf numFmtId="16" fontId="4" fillId="2" borderId="121" xfId="0" applyNumberFormat="1" applyFont="1" applyFill="1" applyBorder="1" applyProtection="1">
      <protection locked="0"/>
    </xf>
    <xf numFmtId="0" fontId="4" fillId="2" borderId="43" xfId="0" applyFont="1" applyFill="1" applyBorder="1" applyAlignment="1" applyProtection="1">
      <alignment horizontal="center"/>
      <protection locked="0"/>
    </xf>
    <xf numFmtId="0" fontId="4" fillId="2" borderId="78" xfId="0" applyFont="1" applyFill="1" applyBorder="1" applyAlignment="1" applyProtection="1">
      <alignment horizontal="center"/>
      <protection locked="0"/>
    </xf>
    <xf numFmtId="0" fontId="14" fillId="2" borderId="78" xfId="0" applyFont="1" applyFill="1" applyBorder="1" applyAlignment="1" applyProtection="1">
      <alignment horizontal="center"/>
      <protection locked="0"/>
    </xf>
    <xf numFmtId="0" fontId="4" fillId="2" borderId="45" xfId="0" applyFont="1" applyFill="1" applyBorder="1" applyAlignment="1">
      <alignment horizontal="right"/>
    </xf>
    <xf numFmtId="0" fontId="4" fillId="3" borderId="57" xfId="0" applyFont="1" applyFill="1" applyBorder="1"/>
    <xf numFmtId="0" fontId="4" fillId="3" borderId="46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43" xfId="0" applyFont="1" applyFill="1" applyBorder="1"/>
    <xf numFmtId="0" fontId="4" fillId="3" borderId="69" xfId="0" applyFont="1" applyFill="1" applyBorder="1"/>
    <xf numFmtId="0" fontId="4" fillId="3" borderId="47" xfId="0" applyFont="1" applyFill="1" applyBorder="1" applyAlignment="1">
      <alignment horizontal="right"/>
    </xf>
    <xf numFmtId="0" fontId="4" fillId="3" borderId="76" xfId="0" applyFont="1" applyFill="1" applyBorder="1" applyAlignment="1">
      <alignment horizontal="center"/>
    </xf>
    <xf numFmtId="0" fontId="4" fillId="3" borderId="78" xfId="0" applyFont="1" applyFill="1" applyBorder="1"/>
    <xf numFmtId="0" fontId="0" fillId="0" borderId="22" xfId="0" applyBorder="1" applyAlignment="1"/>
    <xf numFmtId="0" fontId="0" fillId="0" borderId="17" xfId="0" applyBorder="1" applyAlignment="1"/>
    <xf numFmtId="0" fontId="4" fillId="13" borderId="91" xfId="0" applyFont="1" applyFill="1" applyBorder="1"/>
    <xf numFmtId="0" fontId="4" fillId="13" borderId="127" xfId="0" applyFont="1" applyFill="1" applyBorder="1"/>
    <xf numFmtId="0" fontId="14" fillId="2" borderId="77" xfId="0" applyFont="1" applyFill="1" applyBorder="1"/>
    <xf numFmtId="0" fontId="14" fillId="2" borderId="95" xfId="0" applyFont="1" applyFill="1" applyBorder="1"/>
    <xf numFmtId="0" fontId="14" fillId="2" borderId="96" xfId="0" applyFont="1" applyFill="1" applyBorder="1"/>
    <xf numFmtId="0" fontId="9" fillId="2" borderId="0" xfId="0" applyFont="1" applyFill="1"/>
    <xf numFmtId="0" fontId="8" fillId="2" borderId="34" xfId="0" applyFont="1" applyFill="1" applyBorder="1"/>
    <xf numFmtId="0" fontId="14" fillId="3" borderId="0" xfId="0" applyFont="1" applyFill="1" applyBorder="1" applyAlignment="1"/>
    <xf numFmtId="0" fontId="14" fillId="2" borderId="0" xfId="0" applyFont="1" applyFill="1" applyBorder="1" applyAlignment="1"/>
    <xf numFmtId="0" fontId="14" fillId="3" borderId="0" xfId="0" applyFont="1" applyFill="1" applyBorder="1"/>
    <xf numFmtId="0" fontId="4" fillId="2" borderId="124" xfId="0" applyFont="1" applyFill="1" applyBorder="1"/>
    <xf numFmtId="0" fontId="1" fillId="8" borderId="49" xfId="0" applyFont="1" applyFill="1" applyBorder="1" applyAlignment="1">
      <alignment horizontal="center" vertical="center"/>
    </xf>
    <xf numFmtId="0" fontId="4" fillId="3" borderId="99" xfId="0" applyFont="1" applyFill="1" applyBorder="1" applyAlignment="1">
      <alignment horizontal="center"/>
    </xf>
    <xf numFmtId="0" fontId="8" fillId="3" borderId="36" xfId="0" applyFont="1" applyFill="1" applyBorder="1"/>
    <xf numFmtId="0" fontId="8" fillId="2" borderId="36" xfId="0" applyFont="1" applyFill="1" applyBorder="1"/>
    <xf numFmtId="0" fontId="37" fillId="3" borderId="76" xfId="0" applyFont="1" applyFill="1" applyBorder="1" applyAlignment="1">
      <alignment horizontal="center"/>
    </xf>
    <xf numFmtId="0" fontId="0" fillId="6" borderId="143" xfId="0" applyFill="1" applyBorder="1"/>
    <xf numFmtId="0" fontId="23" fillId="6" borderId="72" xfId="0" applyFont="1" applyFill="1" applyBorder="1" applyAlignment="1">
      <alignment horizontal="center"/>
    </xf>
    <xf numFmtId="0" fontId="53" fillId="0" borderId="0" xfId="0" applyFont="1" applyAlignment="1">
      <alignment vertical="center"/>
    </xf>
    <xf numFmtId="0" fontId="54" fillId="0" borderId="0" xfId="0" applyFont="1"/>
    <xf numFmtId="0" fontId="55" fillId="0" borderId="0" xfId="0" applyFont="1"/>
    <xf numFmtId="0" fontId="57" fillId="0" borderId="0" xfId="0" applyFont="1"/>
    <xf numFmtId="0" fontId="58" fillId="0" borderId="0" xfId="0" applyFont="1"/>
    <xf numFmtId="0" fontId="17" fillId="6" borderId="0" xfId="2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center" vertical="center"/>
    </xf>
    <xf numFmtId="0" fontId="23" fillId="0" borderId="0" xfId="0" quotePrefix="1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3" fillId="6" borderId="72" xfId="0" applyFont="1" applyFill="1" applyBorder="1" applyAlignment="1">
      <alignment horizontal="left"/>
    </xf>
    <xf numFmtId="0" fontId="23" fillId="6" borderId="144" xfId="0" quotePrefix="1" applyFont="1" applyFill="1" applyBorder="1" applyAlignment="1">
      <alignment horizontal="center"/>
    </xf>
    <xf numFmtId="0" fontId="13" fillId="6" borderId="146" xfId="0" applyFont="1" applyFill="1" applyBorder="1" applyAlignment="1">
      <alignment horizontal="center" vertical="center"/>
    </xf>
    <xf numFmtId="0" fontId="22" fillId="6" borderId="145" xfId="0" applyFont="1" applyFill="1" applyBorder="1" applyAlignment="1">
      <alignment vertical="center"/>
    </xf>
    <xf numFmtId="0" fontId="14" fillId="6" borderId="145" xfId="0" applyFont="1" applyFill="1" applyBorder="1" applyAlignment="1">
      <alignment horizontal="center" vertical="center"/>
    </xf>
    <xf numFmtId="0" fontId="56" fillId="6" borderId="145" xfId="0" applyFont="1" applyFill="1" applyBorder="1" applyAlignment="1">
      <alignment horizontal="center" vertical="center"/>
    </xf>
    <xf numFmtId="0" fontId="0" fillId="6" borderId="145" xfId="0" applyFill="1" applyBorder="1" applyAlignment="1">
      <alignment horizontal="center" vertical="center"/>
    </xf>
    <xf numFmtId="0" fontId="4" fillId="6" borderId="145" xfId="0" applyFont="1" applyFill="1" applyBorder="1" applyAlignment="1">
      <alignment horizontal="center" vertical="center"/>
    </xf>
    <xf numFmtId="0" fontId="17" fillId="6" borderId="68" xfId="2" applyFont="1" applyFill="1" applyBorder="1" applyAlignment="1">
      <alignment horizontal="left" vertical="center"/>
    </xf>
    <xf numFmtId="0" fontId="4" fillId="6" borderId="68" xfId="0" applyFont="1" applyFill="1" applyBorder="1" applyAlignment="1">
      <alignment horizontal="center" vertical="center"/>
    </xf>
    <xf numFmtId="0" fontId="13" fillId="6" borderId="147" xfId="0" applyFont="1" applyFill="1" applyBorder="1" applyAlignment="1">
      <alignment horizontal="center" vertical="center"/>
    </xf>
    <xf numFmtId="0" fontId="59" fillId="6" borderId="100" xfId="0" applyFont="1" applyFill="1" applyBorder="1" applyAlignment="1">
      <alignment horizontal="left" vertical="center"/>
    </xf>
    <xf numFmtId="0" fontId="60" fillId="6" borderId="0" xfId="0" applyFont="1" applyFill="1" applyAlignment="1">
      <alignment horizontal="center"/>
    </xf>
    <xf numFmtId="0" fontId="30" fillId="2" borderId="0" xfId="0" applyFont="1" applyFill="1" applyAlignment="1">
      <alignment horizontal="center"/>
    </xf>
    <xf numFmtId="0" fontId="8" fillId="3" borderId="36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118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2" borderId="77" xfId="0" applyFont="1" applyFill="1" applyBorder="1" applyAlignment="1">
      <alignment horizontal="center"/>
    </xf>
    <xf numFmtId="0" fontId="4" fillId="3" borderId="54" xfId="0" applyFont="1" applyFill="1" applyBorder="1" applyAlignment="1">
      <alignment horizontal="center"/>
    </xf>
    <xf numFmtId="0" fontId="1" fillId="0" borderId="49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2" borderId="54" xfId="0" applyFont="1" applyFill="1" applyBorder="1" applyAlignment="1">
      <alignment horizontal="center" vertical="center"/>
    </xf>
    <xf numFmtId="0" fontId="1" fillId="9" borderId="99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11" borderId="54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1" fillId="12" borderId="48" xfId="0" applyFont="1" applyFill="1" applyBorder="1" applyAlignment="1">
      <alignment horizontal="center" vertical="center"/>
    </xf>
    <xf numFmtId="0" fontId="4" fillId="3" borderId="99" xfId="0" applyFont="1" applyFill="1" applyBorder="1" applyAlignment="1">
      <alignment horizontal="center" vertical="center"/>
    </xf>
    <xf numFmtId="0" fontId="4" fillId="2" borderId="99" xfId="0" applyFont="1" applyFill="1" applyBorder="1" applyAlignment="1">
      <alignment horizontal="center" vertical="center"/>
    </xf>
    <xf numFmtId="0" fontId="8" fillId="2" borderId="99" xfId="0" applyFont="1" applyFill="1" applyBorder="1" applyAlignment="1">
      <alignment horizontal="center" vertical="center"/>
    </xf>
    <xf numFmtId="0" fontId="4" fillId="2" borderId="99" xfId="0" quotePrefix="1" applyFont="1" applyFill="1" applyBorder="1"/>
    <xf numFmtId="0" fontId="4" fillId="2" borderId="9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2" fontId="7" fillId="3" borderId="0" xfId="1" applyNumberFormat="1" applyFont="1" applyFill="1" applyBorder="1" applyAlignment="1">
      <alignment horizontal="right" vertical="center"/>
    </xf>
    <xf numFmtId="2" fontId="40" fillId="3" borderId="0" xfId="1" applyNumberFormat="1" applyFont="1" applyFill="1" applyBorder="1" applyAlignment="1">
      <alignment horizontal="right" vertical="center"/>
    </xf>
    <xf numFmtId="0" fontId="38" fillId="3" borderId="43" xfId="0" applyFont="1" applyFill="1" applyBorder="1" applyAlignment="1">
      <alignment vertical="center"/>
    </xf>
    <xf numFmtId="2" fontId="7" fillId="3" borderId="0" xfId="1" applyNumberFormat="1" applyFont="1" applyFill="1" applyBorder="1" applyAlignment="1">
      <alignment horizontal="right"/>
    </xf>
    <xf numFmtId="2" fontId="40" fillId="3" borderId="0" xfId="1" applyNumberFormat="1" applyFont="1" applyFill="1" applyBorder="1" applyAlignment="1">
      <alignment horizontal="right"/>
    </xf>
    <xf numFmtId="0" fontId="0" fillId="3" borderId="43" xfId="0" applyFill="1" applyBorder="1"/>
    <xf numFmtId="0" fontId="7" fillId="3" borderId="0" xfId="1" applyNumberFormat="1" applyFont="1" applyFill="1" applyBorder="1" applyAlignment="1">
      <alignment horizontal="right"/>
    </xf>
    <xf numFmtId="0" fontId="40" fillId="3" borderId="0" xfId="1" applyNumberFormat="1" applyFont="1" applyFill="1" applyBorder="1" applyAlignment="1">
      <alignment horizontal="right"/>
    </xf>
    <xf numFmtId="0" fontId="42" fillId="3" borderId="43" xfId="0" applyFont="1" applyFill="1" applyBorder="1" applyAlignment="1"/>
    <xf numFmtId="0" fontId="7" fillId="3" borderId="76" xfId="1" applyNumberFormat="1" applyFont="1" applyFill="1" applyBorder="1" applyAlignment="1">
      <alignment horizontal="right"/>
    </xf>
    <xf numFmtId="0" fontId="40" fillId="3" borderId="76" xfId="1" applyNumberFormat="1" applyFont="1" applyFill="1" applyBorder="1" applyAlignment="1">
      <alignment horizontal="right"/>
    </xf>
    <xf numFmtId="0" fontId="34" fillId="3" borderId="78" xfId="0" applyFont="1" applyFill="1" applyBorder="1"/>
    <xf numFmtId="2" fontId="7" fillId="3" borderId="0" xfId="0" applyNumberFormat="1" applyFont="1" applyFill="1" applyBorder="1" applyAlignment="1">
      <alignment horizontal="right" vertical="center"/>
    </xf>
    <xf numFmtId="2" fontId="7" fillId="3" borderId="0" xfId="0" applyNumberFormat="1" applyFont="1" applyFill="1" applyBorder="1" applyAlignment="1">
      <alignment horizontal="right"/>
    </xf>
    <xf numFmtId="0" fontId="7" fillId="3" borderId="0" xfId="0" applyFont="1" applyFill="1" applyBorder="1" applyAlignment="1">
      <alignment horizontal="right" vertical="center"/>
    </xf>
    <xf numFmtId="0" fontId="7" fillId="3" borderId="76" xfId="0" applyFont="1" applyFill="1" applyBorder="1" applyAlignment="1">
      <alignment horizontal="right"/>
    </xf>
    <xf numFmtId="0" fontId="0" fillId="3" borderId="78" xfId="0" applyFill="1" applyBorder="1"/>
    <xf numFmtId="2" fontId="43" fillId="3" borderId="0" xfId="0" applyNumberFormat="1" applyFont="1" applyFill="1" applyBorder="1" applyAlignment="1">
      <alignment horizontal="right" vertical="center"/>
    </xf>
    <xf numFmtId="2" fontId="43" fillId="3" borderId="0" xfId="0" applyNumberFormat="1" applyFont="1" applyFill="1" applyBorder="1" applyAlignment="1">
      <alignment horizontal="right"/>
    </xf>
    <xf numFmtId="0" fontId="43" fillId="3" borderId="0" xfId="0" applyFont="1" applyFill="1" applyBorder="1" applyAlignment="1">
      <alignment horizontal="right" vertical="center"/>
    </xf>
    <xf numFmtId="0" fontId="43" fillId="3" borderId="76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44" fillId="2" borderId="118" xfId="0" applyFont="1" applyFill="1" applyBorder="1"/>
    <xf numFmtId="0" fontId="44" fillId="2" borderId="49" xfId="0" applyFont="1" applyFill="1" applyBorder="1"/>
    <xf numFmtId="0" fontId="61" fillId="2" borderId="49" xfId="0" applyFont="1" applyFill="1" applyBorder="1"/>
    <xf numFmtId="0" fontId="1" fillId="2" borderId="94" xfId="0" applyFont="1" applyFill="1" applyBorder="1"/>
    <xf numFmtId="0" fontId="44" fillId="2" borderId="118" xfId="0" applyFont="1" applyFill="1" applyBorder="1" applyAlignment="1">
      <alignment horizontal="right"/>
    </xf>
    <xf numFmtId="0" fontId="44" fillId="2" borderId="49" xfId="0" applyFont="1" applyFill="1" applyBorder="1" applyAlignment="1">
      <alignment horizontal="right"/>
    </xf>
    <xf numFmtId="0" fontId="62" fillId="2" borderId="49" xfId="0" applyFont="1" applyFill="1" applyBorder="1" applyAlignment="1">
      <alignment horizontal="right"/>
    </xf>
    <xf numFmtId="0" fontId="10" fillId="2" borderId="99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76" xfId="0" applyFont="1" applyFill="1" applyBorder="1" applyAlignment="1">
      <alignment horizontal="left" vertical="center"/>
    </xf>
    <xf numFmtId="0" fontId="0" fillId="5" borderId="32" xfId="0" applyFont="1" applyFill="1" applyBorder="1" applyAlignment="1">
      <alignment horizontal="center"/>
    </xf>
    <xf numFmtId="0" fontId="22" fillId="2" borderId="78" xfId="0" applyFont="1" applyFill="1" applyBorder="1" applyAlignment="1">
      <alignment horizontal="center" vertical="center"/>
    </xf>
    <xf numFmtId="0" fontId="63" fillId="7" borderId="0" xfId="0" applyFont="1" applyFill="1"/>
    <xf numFmtId="0" fontId="0" fillId="5" borderId="148" xfId="0" applyFont="1" applyFill="1" applyBorder="1" applyAlignment="1">
      <alignment horizontal="center"/>
    </xf>
    <xf numFmtId="0" fontId="0" fillId="5" borderId="149" xfId="0" applyFont="1" applyFill="1" applyBorder="1" applyAlignment="1">
      <alignment horizontal="center"/>
    </xf>
    <xf numFmtId="44" fontId="0" fillId="5" borderId="150" xfId="1" applyNumberFormat="1" applyFont="1" applyFill="1" applyBorder="1" applyAlignment="1">
      <alignment horizontal="right"/>
    </xf>
    <xf numFmtId="0" fontId="0" fillId="5" borderId="149" xfId="0" applyFont="1" applyFill="1" applyBorder="1" applyAlignment="1">
      <alignment horizontal="right"/>
    </xf>
    <xf numFmtId="0" fontId="28" fillId="5" borderId="151" xfId="0" applyFont="1" applyFill="1" applyBorder="1"/>
    <xf numFmtId="0" fontId="28" fillId="5" borderId="152" xfId="0" applyFont="1" applyFill="1" applyBorder="1"/>
    <xf numFmtId="0" fontId="28" fillId="5" borderId="152" xfId="0" applyFont="1" applyFill="1" applyBorder="1" applyAlignment="1">
      <alignment horizontal="center"/>
    </xf>
    <xf numFmtId="0" fontId="28" fillId="5" borderId="152" xfId="0" applyFont="1" applyFill="1" applyBorder="1" applyAlignment="1">
      <alignment horizontal="center" vertical="center"/>
    </xf>
    <xf numFmtId="0" fontId="28" fillId="5" borderId="149" xfId="0" applyFont="1" applyFill="1" applyBorder="1" applyAlignment="1">
      <alignment horizontal="center"/>
    </xf>
    <xf numFmtId="0" fontId="28" fillId="5" borderId="149" xfId="0" applyFont="1" applyFill="1" applyBorder="1"/>
    <xf numFmtId="0" fontId="0" fillId="5" borderId="153" xfId="0" applyFill="1" applyBorder="1" applyAlignment="1">
      <alignment horizontal="center"/>
    </xf>
    <xf numFmtId="0" fontId="0" fillId="5" borderId="154" xfId="0" applyFill="1" applyBorder="1" applyAlignment="1">
      <alignment horizontal="center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52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8" fillId="2" borderId="44" xfId="0" applyFont="1" applyFill="1" applyBorder="1" applyAlignment="1" applyProtection="1">
      <alignment horizontal="center" vertical="center"/>
      <protection locked="0"/>
    </xf>
    <xf numFmtId="0" fontId="8" fillId="2" borderId="49" xfId="0" applyFont="1" applyFill="1" applyBorder="1" applyAlignment="1" applyProtection="1">
      <alignment horizontal="center" vertical="center"/>
      <protection locked="0"/>
    </xf>
    <xf numFmtId="0" fontId="8" fillId="2" borderId="94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/>
      <protection locked="0"/>
    </xf>
    <xf numFmtId="0" fontId="8" fillId="2" borderId="52" xfId="0" applyFont="1" applyFill="1" applyBorder="1" applyAlignment="1" applyProtection="1">
      <alignment horizontal="center"/>
      <protection locked="0"/>
    </xf>
    <xf numFmtId="0" fontId="8" fillId="2" borderId="53" xfId="0" applyFont="1" applyFill="1" applyBorder="1" applyAlignment="1" applyProtection="1">
      <alignment horizontal="center"/>
      <protection locked="0"/>
    </xf>
    <xf numFmtId="0" fontId="4" fillId="2" borderId="44" xfId="0" applyFont="1" applyFill="1" applyBorder="1" applyAlignment="1" applyProtection="1">
      <alignment horizontal="center"/>
      <protection locked="0"/>
    </xf>
    <xf numFmtId="0" fontId="4" fillId="2" borderId="49" xfId="0" applyFont="1" applyFill="1" applyBorder="1" applyAlignment="1" applyProtection="1">
      <alignment horizontal="center"/>
      <protection locked="0"/>
    </xf>
    <xf numFmtId="0" fontId="4" fillId="2" borderId="94" xfId="0" applyFont="1" applyFill="1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48" fillId="2" borderId="52" xfId="0" applyFont="1" applyFill="1" applyBorder="1" applyAlignment="1">
      <alignment horizontal="center" vertical="center"/>
    </xf>
    <xf numFmtId="0" fontId="48" fillId="2" borderId="53" xfId="0" applyFont="1" applyFill="1" applyBorder="1" applyAlignment="1">
      <alignment horizontal="center" vertical="center"/>
    </xf>
    <xf numFmtId="0" fontId="48" fillId="2" borderId="0" xfId="0" applyFont="1" applyFill="1" applyBorder="1" applyAlignment="1">
      <alignment horizontal="center" vertical="center"/>
    </xf>
    <xf numFmtId="0" fontId="48" fillId="2" borderId="43" xfId="0" applyFont="1" applyFill="1" applyBorder="1" applyAlignment="1">
      <alignment horizontal="center" vertical="center"/>
    </xf>
    <xf numFmtId="0" fontId="38" fillId="8" borderId="51" xfId="0" applyFont="1" applyFill="1" applyBorder="1" applyAlignment="1">
      <alignment horizontal="center" vertical="center"/>
    </xf>
    <xf numFmtId="0" fontId="38" fillId="8" borderId="52" xfId="0" applyFont="1" applyFill="1" applyBorder="1" applyAlignment="1">
      <alignment horizontal="center" vertical="center"/>
    </xf>
    <xf numFmtId="0" fontId="38" fillId="8" borderId="53" xfId="0" applyFont="1" applyFill="1" applyBorder="1" applyAlignment="1">
      <alignment horizontal="center" vertical="center"/>
    </xf>
    <xf numFmtId="0" fontId="42" fillId="4" borderId="51" xfId="0" applyFont="1" applyFill="1" applyBorder="1" applyAlignment="1">
      <alignment horizontal="center" vertical="center"/>
    </xf>
    <xf numFmtId="0" fontId="42" fillId="4" borderId="52" xfId="0" applyFont="1" applyFill="1" applyBorder="1" applyAlignment="1">
      <alignment horizontal="center" vertical="center"/>
    </xf>
    <xf numFmtId="0" fontId="42" fillId="4" borderId="53" xfId="0" applyFont="1" applyFill="1" applyBorder="1" applyAlignment="1">
      <alignment horizontal="center" vertical="center"/>
    </xf>
    <xf numFmtId="0" fontId="42" fillId="10" borderId="51" xfId="0" applyFont="1" applyFill="1" applyBorder="1" applyAlignment="1">
      <alignment horizontal="center" vertical="center"/>
    </xf>
    <xf numFmtId="0" fontId="42" fillId="10" borderId="52" xfId="0" applyFont="1" applyFill="1" applyBorder="1" applyAlignment="1">
      <alignment horizontal="center" vertical="center"/>
    </xf>
    <xf numFmtId="0" fontId="42" fillId="10" borderId="53" xfId="0" applyFont="1" applyFill="1" applyBorder="1" applyAlignment="1">
      <alignment horizontal="center" vertical="center"/>
    </xf>
    <xf numFmtId="0" fontId="42" fillId="12" borderId="51" xfId="0" applyFont="1" applyFill="1" applyBorder="1" applyAlignment="1">
      <alignment horizontal="center" vertical="center"/>
    </xf>
    <xf numFmtId="0" fontId="42" fillId="12" borderId="52" xfId="0" applyFont="1" applyFill="1" applyBorder="1" applyAlignment="1">
      <alignment horizontal="center" vertical="center"/>
    </xf>
    <xf numFmtId="0" fontId="42" fillId="12" borderId="53" xfId="0" applyFont="1" applyFill="1" applyBorder="1" applyAlignment="1">
      <alignment horizontal="center" vertical="center"/>
    </xf>
    <xf numFmtId="0" fontId="37" fillId="2" borderId="99" xfId="0" applyFont="1" applyFill="1" applyBorder="1" applyAlignment="1">
      <alignment horizontal="center" vertical="center"/>
    </xf>
    <xf numFmtId="0" fontId="37" fillId="2" borderId="39" xfId="0" applyFont="1" applyFill="1" applyBorder="1" applyAlignment="1">
      <alignment horizontal="center" vertical="center"/>
    </xf>
    <xf numFmtId="0" fontId="37" fillId="2" borderId="99" xfId="0" applyFont="1" applyFill="1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92" xfId="0" applyFont="1" applyFill="1" applyBorder="1" applyAlignment="1">
      <alignment horizontal="center"/>
    </xf>
    <xf numFmtId="0" fontId="44" fillId="3" borderId="42" xfId="0" applyFont="1" applyFill="1" applyBorder="1" applyAlignment="1">
      <alignment horizontal="left"/>
    </xf>
    <xf numFmtId="0" fontId="44" fillId="3" borderId="37" xfId="0" applyFont="1" applyFill="1" applyBorder="1" applyAlignment="1">
      <alignment horizontal="left"/>
    </xf>
    <xf numFmtId="0" fontId="44" fillId="2" borderId="42" xfId="0" applyFont="1" applyFill="1" applyBorder="1" applyAlignment="1">
      <alignment horizontal="left"/>
    </xf>
    <xf numFmtId="0" fontId="44" fillId="2" borderId="37" xfId="0" applyFont="1" applyFill="1" applyBorder="1" applyAlignment="1">
      <alignment horizontal="left"/>
    </xf>
    <xf numFmtId="0" fontId="44" fillId="3" borderId="96" xfId="0" quotePrefix="1" applyFont="1" applyFill="1" applyBorder="1" applyAlignment="1">
      <alignment horizontal="left"/>
    </xf>
    <xf numFmtId="0" fontId="44" fillId="3" borderId="97" xfId="0" quotePrefix="1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42" fillId="11" borderId="51" xfId="0" applyFont="1" applyFill="1" applyBorder="1" applyAlignment="1">
      <alignment horizontal="center" vertical="center"/>
    </xf>
    <xf numFmtId="0" fontId="42" fillId="11" borderId="52" xfId="0" applyFont="1" applyFill="1" applyBorder="1" applyAlignment="1">
      <alignment horizontal="center" vertical="center"/>
    </xf>
    <xf numFmtId="0" fontId="42" fillId="11" borderId="53" xfId="0" applyFont="1" applyFill="1" applyBorder="1" applyAlignment="1">
      <alignment horizontal="center" vertical="center"/>
    </xf>
    <xf numFmtId="0" fontId="28" fillId="2" borderId="42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44" fillId="3" borderId="41" xfId="0" applyFont="1" applyFill="1" applyBorder="1" applyAlignment="1">
      <alignment horizontal="left"/>
    </xf>
    <xf numFmtId="0" fontId="44" fillId="3" borderId="35" xfId="0" applyFont="1" applyFill="1" applyBorder="1" applyAlignment="1">
      <alignment horizontal="left"/>
    </xf>
    <xf numFmtId="0" fontId="44" fillId="3" borderId="41" xfId="0" applyFont="1" applyFill="1" applyBorder="1" applyAlignment="1">
      <alignment horizontal="center"/>
    </xf>
    <xf numFmtId="0" fontId="44" fillId="3" borderId="35" xfId="0" applyFont="1" applyFill="1" applyBorder="1" applyAlignment="1">
      <alignment horizontal="center"/>
    </xf>
    <xf numFmtId="0" fontId="45" fillId="2" borderId="51" xfId="0" applyFont="1" applyFill="1" applyBorder="1" applyAlignment="1">
      <alignment horizontal="center" vertical="center"/>
    </xf>
    <xf numFmtId="0" fontId="45" fillId="2" borderId="52" xfId="0" applyFont="1" applyFill="1" applyBorder="1" applyAlignment="1">
      <alignment horizontal="center" vertical="center"/>
    </xf>
    <xf numFmtId="0" fontId="45" fillId="2" borderId="53" xfId="0" applyFont="1" applyFill="1" applyBorder="1" applyAlignment="1">
      <alignment horizontal="center" vertical="center"/>
    </xf>
    <xf numFmtId="0" fontId="45" fillId="2" borderId="44" xfId="0" applyFont="1" applyFill="1" applyBorder="1" applyAlignment="1">
      <alignment horizontal="center" vertical="center"/>
    </xf>
    <xf numFmtId="0" fontId="45" fillId="2" borderId="49" xfId="0" applyFont="1" applyFill="1" applyBorder="1" applyAlignment="1">
      <alignment horizontal="center" vertical="center"/>
    </xf>
    <xf numFmtId="0" fontId="45" fillId="2" borderId="94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4" fillId="2" borderId="74" xfId="0" applyFont="1" applyFill="1" applyBorder="1" applyAlignment="1">
      <alignment horizontal="right" vertical="center"/>
    </xf>
    <xf numFmtId="0" fontId="44" fillId="3" borderId="96" xfId="0" applyFont="1" applyFill="1" applyBorder="1" applyAlignment="1">
      <alignment horizontal="left"/>
    </xf>
    <xf numFmtId="0" fontId="44" fillId="3" borderId="97" xfId="0" applyFont="1" applyFill="1" applyBorder="1" applyAlignment="1">
      <alignment horizontal="left"/>
    </xf>
    <xf numFmtId="0" fontId="29" fillId="2" borderId="48" xfId="0" applyFont="1" applyFill="1" applyBorder="1" applyAlignment="1">
      <alignment horizontal="left" vertical="center"/>
    </xf>
    <xf numFmtId="0" fontId="29" fillId="2" borderId="87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left" vertical="center"/>
    </xf>
    <xf numFmtId="0" fontId="29" fillId="2" borderId="43" xfId="0" applyFont="1" applyFill="1" applyBorder="1" applyAlignment="1">
      <alignment horizontal="left" vertical="center"/>
    </xf>
    <xf numFmtId="0" fontId="29" fillId="2" borderId="76" xfId="0" applyFont="1" applyFill="1" applyBorder="1" applyAlignment="1">
      <alignment horizontal="left" vertical="center"/>
    </xf>
    <xf numFmtId="0" fontId="29" fillId="2" borderId="78" xfId="0" applyFont="1" applyFill="1" applyBorder="1" applyAlignment="1">
      <alignment horizontal="left" vertical="center"/>
    </xf>
    <xf numFmtId="0" fontId="10" fillId="2" borderId="34" xfId="0" quotePrefix="1" applyFont="1" applyFill="1" applyBorder="1" applyAlignment="1">
      <alignment horizontal="left" vertical="center" wrapText="1"/>
    </xf>
    <xf numFmtId="0" fontId="10" fillId="2" borderId="118" xfId="0" quotePrefix="1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1" fillId="9" borderId="36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2" borderId="36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124" xfId="0" applyFont="1" applyFill="1" applyBorder="1" applyAlignment="1">
      <alignment horizontal="center" vertical="center"/>
    </xf>
    <xf numFmtId="0" fontId="1" fillId="11" borderId="76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/>
    </xf>
    <xf numFmtId="0" fontId="21" fillId="3" borderId="43" xfId="0" applyFont="1" applyFill="1" applyBorder="1" applyAlignment="1">
      <alignment horizontal="center"/>
    </xf>
    <xf numFmtId="0" fontId="48" fillId="2" borderId="52" xfId="0" applyFont="1" applyFill="1" applyBorder="1" applyAlignment="1">
      <alignment horizontal="center"/>
    </xf>
    <xf numFmtId="0" fontId="48" fillId="2" borderId="53" xfId="0" applyFont="1" applyFill="1" applyBorder="1" applyAlignment="1">
      <alignment horizontal="center"/>
    </xf>
    <xf numFmtId="0" fontId="48" fillId="2" borderId="82" xfId="0" applyFont="1" applyFill="1" applyBorder="1" applyAlignment="1">
      <alignment horizontal="center"/>
    </xf>
    <xf numFmtId="0" fontId="48" fillId="2" borderId="83" xfId="0" applyFont="1" applyFill="1" applyBorder="1" applyAlignment="1">
      <alignment horizontal="center"/>
    </xf>
    <xf numFmtId="0" fontId="48" fillId="2" borderId="84" xfId="0" applyFont="1" applyFill="1" applyBorder="1" applyAlignment="1">
      <alignment horizontal="center"/>
    </xf>
    <xf numFmtId="0" fontId="48" fillId="2" borderId="0" xfId="0" applyFont="1" applyFill="1" applyBorder="1" applyAlignment="1">
      <alignment horizontal="center"/>
    </xf>
    <xf numFmtId="0" fontId="13" fillId="6" borderId="103" xfId="0" applyFont="1" applyFill="1" applyBorder="1" applyAlignment="1">
      <alignment horizontal="center"/>
    </xf>
    <xf numFmtId="0" fontId="13" fillId="6" borderId="104" xfId="0" applyFont="1" applyFill="1" applyBorder="1" applyAlignment="1">
      <alignment horizontal="center"/>
    </xf>
    <xf numFmtId="0" fontId="4" fillId="6" borderId="102" xfId="0" applyFont="1" applyFill="1" applyBorder="1" applyAlignment="1">
      <alignment horizontal="center"/>
    </xf>
    <xf numFmtId="0" fontId="4" fillId="6" borderId="105" xfId="0" applyFont="1" applyFill="1" applyBorder="1" applyAlignment="1">
      <alignment horizontal="center"/>
    </xf>
    <xf numFmtId="0" fontId="49" fillId="2" borderId="0" xfId="0" applyFont="1" applyFill="1" applyBorder="1" applyAlignment="1">
      <alignment horizontal="center"/>
    </xf>
    <xf numFmtId="0" fontId="49" fillId="2" borderId="43" xfId="0" applyFont="1" applyFill="1" applyBorder="1" applyAlignment="1">
      <alignment horizontal="center"/>
    </xf>
    <xf numFmtId="0" fontId="20" fillId="5" borderId="0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20" fillId="5" borderId="76" xfId="0" applyFont="1" applyFill="1" applyBorder="1" applyAlignment="1">
      <alignment horizontal="center" vertical="center"/>
    </xf>
    <xf numFmtId="0" fontId="20" fillId="5" borderId="78" xfId="0" applyFont="1" applyFill="1" applyBorder="1" applyAlignment="1">
      <alignment horizontal="center" vertical="center"/>
    </xf>
    <xf numFmtId="44" fontId="20" fillId="5" borderId="0" xfId="0" applyNumberFormat="1" applyFont="1" applyFill="1" applyBorder="1" applyAlignment="1">
      <alignment horizontal="center" vertical="center"/>
    </xf>
    <xf numFmtId="0" fontId="45" fillId="2" borderId="42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 vertical="center"/>
    </xf>
    <xf numFmtId="0" fontId="45" fillId="2" borderId="43" xfId="0" applyFont="1" applyFill="1" applyBorder="1" applyAlignment="1">
      <alignment horizontal="center" vertical="center"/>
    </xf>
    <xf numFmtId="0" fontId="45" fillId="2" borderId="96" xfId="0" applyFont="1" applyFill="1" applyBorder="1" applyAlignment="1">
      <alignment horizontal="center" vertical="center"/>
    </xf>
    <xf numFmtId="0" fontId="41" fillId="10" borderId="140" xfId="0" applyFont="1" applyFill="1" applyBorder="1" applyAlignment="1">
      <alignment horizontal="center" vertical="center"/>
    </xf>
    <xf numFmtId="0" fontId="41" fillId="10" borderId="141" xfId="0" applyFont="1" applyFill="1" applyBorder="1" applyAlignment="1">
      <alignment horizontal="center" vertical="center"/>
    </xf>
    <xf numFmtId="0" fontId="41" fillId="11" borderId="140" xfId="0" applyFont="1" applyFill="1" applyBorder="1" applyAlignment="1">
      <alignment horizontal="center" vertical="center"/>
    </xf>
    <xf numFmtId="0" fontId="41" fillId="11" borderId="141" xfId="0" applyFont="1" applyFill="1" applyBorder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45" fillId="2" borderId="76" xfId="0" applyFont="1" applyFill="1" applyBorder="1" applyAlignment="1">
      <alignment horizontal="center" vertical="center"/>
    </xf>
    <xf numFmtId="0" fontId="41" fillId="8" borderId="140" xfId="0" applyFont="1" applyFill="1" applyBorder="1" applyAlignment="1">
      <alignment horizontal="center" vertical="center"/>
    </xf>
    <xf numFmtId="0" fontId="41" fillId="8" borderId="141" xfId="0" applyFont="1" applyFill="1" applyBorder="1" applyAlignment="1">
      <alignment horizontal="center" vertical="center"/>
    </xf>
    <xf numFmtId="0" fontId="41" fillId="9" borderId="140" xfId="0" applyFont="1" applyFill="1" applyBorder="1" applyAlignment="1">
      <alignment horizontal="center" vertical="center"/>
    </xf>
    <xf numFmtId="0" fontId="41" fillId="9" borderId="141" xfId="0" applyFont="1" applyFill="1" applyBorder="1" applyAlignment="1">
      <alignment horizontal="center" vertical="center"/>
    </xf>
    <xf numFmtId="0" fontId="41" fillId="12" borderId="140" xfId="0" applyFont="1" applyFill="1" applyBorder="1" applyAlignment="1">
      <alignment horizontal="center" vertical="center"/>
    </xf>
    <xf numFmtId="0" fontId="41" fillId="12" borderId="141" xfId="0" applyFont="1" applyFill="1" applyBorder="1" applyAlignment="1">
      <alignment horizontal="center" vertical="center"/>
    </xf>
    <xf numFmtId="0" fontId="37" fillId="2" borderId="132" xfId="0" applyFont="1" applyFill="1" applyBorder="1" applyAlignment="1">
      <alignment horizontal="center" vertical="center"/>
    </xf>
    <xf numFmtId="0" fontId="37" fillId="2" borderId="131" xfId="0" applyFont="1" applyFill="1" applyBorder="1" applyAlignment="1">
      <alignment horizontal="center" vertical="center"/>
    </xf>
    <xf numFmtId="0" fontId="37" fillId="2" borderId="132" xfId="0" applyFont="1" applyFill="1" applyBorder="1" applyAlignment="1">
      <alignment horizontal="center"/>
    </xf>
    <xf numFmtId="0" fontId="37" fillId="2" borderId="133" xfId="0" applyFont="1" applyFill="1" applyBorder="1" applyAlignment="1">
      <alignment horizontal="center"/>
    </xf>
    <xf numFmtId="0" fontId="37" fillId="2" borderId="135" xfId="0" applyFont="1" applyFill="1" applyBorder="1" applyAlignment="1">
      <alignment horizontal="center"/>
    </xf>
    <xf numFmtId="0" fontId="1" fillId="8" borderId="126" xfId="0" applyFont="1" applyFill="1" applyBorder="1" applyAlignment="1">
      <alignment horizontal="center" vertical="center"/>
    </xf>
    <xf numFmtId="0" fontId="1" fillId="8" borderId="52" xfId="0" applyFont="1" applyFill="1" applyBorder="1" applyAlignment="1">
      <alignment horizontal="center" vertical="center"/>
    </xf>
    <xf numFmtId="0" fontId="48" fillId="2" borderId="51" xfId="0" applyFont="1" applyFill="1" applyBorder="1" applyAlignment="1">
      <alignment horizontal="center" vertical="center"/>
    </xf>
    <xf numFmtId="0" fontId="48" fillId="2" borderId="44" xfId="0" applyFont="1" applyFill="1" applyBorder="1" applyAlignment="1">
      <alignment horizontal="center" vertical="center"/>
    </xf>
    <xf numFmtId="0" fontId="48" fillId="2" borderId="49" xfId="0" applyFont="1" applyFill="1" applyBorder="1" applyAlignment="1">
      <alignment horizontal="center" vertical="center"/>
    </xf>
    <xf numFmtId="0" fontId="48" fillId="2" borderId="94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/>
    </xf>
    <xf numFmtId="0" fontId="37" fillId="2" borderId="0" xfId="0" applyFont="1" applyFill="1" applyBorder="1" applyAlignment="1">
      <alignment horizontal="center"/>
    </xf>
    <xf numFmtId="0" fontId="37" fillId="2" borderId="76" xfId="0" applyFont="1" applyFill="1" applyBorder="1" applyAlignment="1">
      <alignment horizontal="center"/>
    </xf>
    <xf numFmtId="0" fontId="51" fillId="2" borderId="51" xfId="0" applyFont="1" applyFill="1" applyBorder="1" applyAlignment="1">
      <alignment horizontal="center" vertical="center"/>
    </xf>
    <xf numFmtId="0" fontId="51" fillId="2" borderId="52" xfId="0" applyFont="1" applyFill="1" applyBorder="1" applyAlignment="1">
      <alignment horizontal="center" vertical="center"/>
    </xf>
    <xf numFmtId="0" fontId="51" fillId="2" borderId="53" xfId="0" applyFont="1" applyFill="1" applyBorder="1" applyAlignment="1">
      <alignment horizontal="center" vertical="center"/>
    </xf>
    <xf numFmtId="0" fontId="51" fillId="2" borderId="42" xfId="0" applyFont="1" applyFill="1" applyBorder="1" applyAlignment="1">
      <alignment horizontal="center" vertical="center"/>
    </xf>
    <xf numFmtId="0" fontId="51" fillId="2" borderId="0" xfId="0" applyFont="1" applyFill="1" applyBorder="1" applyAlignment="1">
      <alignment horizontal="center" vertical="center"/>
    </xf>
    <xf numFmtId="0" fontId="51" fillId="2" borderId="43" xfId="0" applyFont="1" applyFill="1" applyBorder="1" applyAlignment="1">
      <alignment horizontal="center" vertical="center"/>
    </xf>
    <xf numFmtId="0" fontId="37" fillId="2" borderId="36" xfId="0" applyFont="1" applyFill="1" applyBorder="1" applyAlignment="1">
      <alignment horizontal="center"/>
    </xf>
    <xf numFmtId="0" fontId="37" fillId="2" borderId="37" xfId="0" applyFont="1" applyFill="1" applyBorder="1" applyAlignment="1">
      <alignment horizontal="center"/>
    </xf>
    <xf numFmtId="0" fontId="37" fillId="2" borderId="36" xfId="0" applyFont="1" applyFill="1" applyBorder="1" applyAlignment="1">
      <alignment horizontal="center" vertical="top"/>
    </xf>
    <xf numFmtId="0" fontId="37" fillId="2" borderId="124" xfId="0" applyFont="1" applyFill="1" applyBorder="1" applyAlignment="1">
      <alignment horizontal="center" vertical="top"/>
    </xf>
    <xf numFmtId="0" fontId="37" fillId="2" borderId="0" xfId="0" applyFont="1" applyFill="1" applyBorder="1" applyAlignment="1">
      <alignment horizontal="center" vertical="top"/>
    </xf>
    <xf numFmtId="0" fontId="37" fillId="2" borderId="76" xfId="0" applyFont="1" applyFill="1" applyBorder="1" applyAlignment="1">
      <alignment horizontal="center" vertical="top"/>
    </xf>
    <xf numFmtId="0" fontId="37" fillId="2" borderId="14" xfId="0" applyFont="1" applyFill="1" applyBorder="1" applyAlignment="1">
      <alignment horizontal="center" vertical="top"/>
    </xf>
    <xf numFmtId="0" fontId="37" fillId="2" borderId="139" xfId="0" applyFont="1" applyFill="1" applyBorder="1" applyAlignment="1">
      <alignment horizontal="center" vertical="top"/>
    </xf>
    <xf numFmtId="0" fontId="37" fillId="2" borderId="134" xfId="0" applyFont="1" applyFill="1" applyBorder="1" applyAlignment="1">
      <alignment horizontal="center"/>
    </xf>
    <xf numFmtId="0" fontId="14" fillId="2" borderId="99" xfId="0" applyFont="1" applyFill="1" applyBorder="1" applyAlignment="1">
      <alignment horizontal="center"/>
    </xf>
    <xf numFmtId="0" fontId="14" fillId="2" borderId="54" xfId="0" applyFont="1" applyFill="1" applyBorder="1" applyAlignment="1">
      <alignment horizontal="center"/>
    </xf>
    <xf numFmtId="0" fontId="14" fillId="2" borderId="128" xfId="0" applyFont="1" applyFill="1" applyBorder="1" applyAlignment="1">
      <alignment horizontal="center"/>
    </xf>
    <xf numFmtId="0" fontId="18" fillId="2" borderId="34" xfId="0" applyFont="1" applyFill="1" applyBorder="1" applyAlignment="1">
      <alignment horizontal="center" vertical="center"/>
    </xf>
    <xf numFmtId="0" fontId="18" fillId="2" borderId="48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2" borderId="118" xfId="0" applyFont="1" applyFill="1" applyBorder="1" applyAlignment="1">
      <alignment horizontal="center" vertical="center"/>
    </xf>
    <xf numFmtId="0" fontId="18" fillId="2" borderId="49" xfId="0" applyFont="1" applyFill="1" applyBorder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/>
    </xf>
    <xf numFmtId="0" fontId="52" fillId="2" borderId="51" xfId="0" applyFont="1" applyFill="1" applyBorder="1" applyAlignment="1">
      <alignment horizontal="center" vertical="center"/>
    </xf>
    <xf numFmtId="0" fontId="52" fillId="2" borderId="52" xfId="0" applyFont="1" applyFill="1" applyBorder="1" applyAlignment="1">
      <alignment horizontal="center" vertical="center"/>
    </xf>
    <xf numFmtId="0" fontId="52" fillId="2" borderId="53" xfId="0" applyFont="1" applyFill="1" applyBorder="1" applyAlignment="1">
      <alignment horizontal="center" vertical="center"/>
    </xf>
    <xf numFmtId="0" fontId="18" fillId="2" borderId="42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4" fillId="0" borderId="0" xfId="0" applyFont="1" applyFill="1" applyBorder="1"/>
    <xf numFmtId="0" fontId="64" fillId="15" borderId="0" xfId="0" applyFont="1" applyFill="1" applyBorder="1"/>
    <xf numFmtId="0" fontId="65" fillId="15" borderId="30" xfId="0" applyFont="1" applyFill="1" applyBorder="1" applyAlignment="1">
      <alignment horizontal="center"/>
    </xf>
    <xf numFmtId="0" fontId="65" fillId="15" borderId="3" xfId="0" applyFont="1" applyFill="1" applyBorder="1" applyAlignment="1">
      <alignment horizontal="center"/>
    </xf>
    <xf numFmtId="0" fontId="65" fillId="15" borderId="31" xfId="0" applyFont="1" applyFill="1" applyBorder="1" applyAlignment="1">
      <alignment horizontal="center"/>
    </xf>
    <xf numFmtId="0" fontId="64" fillId="15" borderId="19" xfId="0" applyFont="1" applyFill="1" applyBorder="1"/>
    <xf numFmtId="0" fontId="66" fillId="14" borderId="30" xfId="0" applyFont="1" applyFill="1" applyBorder="1"/>
    <xf numFmtId="0" fontId="66" fillId="14" borderId="3" xfId="0" applyFont="1" applyFill="1" applyBorder="1"/>
    <xf numFmtId="0" fontId="66" fillId="14" borderId="31" xfId="0" applyFont="1" applyFill="1" applyBorder="1"/>
    <xf numFmtId="0" fontId="0" fillId="15" borderId="0" xfId="0" applyFill="1" applyBorder="1"/>
    <xf numFmtId="0" fontId="64" fillId="15" borderId="0" xfId="0" applyFont="1" applyFill="1" applyBorder="1" applyAlignment="1"/>
    <xf numFmtId="0" fontId="35" fillId="15" borderId="155" xfId="2" applyFill="1" applyBorder="1" applyAlignment="1"/>
    <xf numFmtId="0" fontId="67" fillId="15" borderId="155" xfId="0" applyFont="1" applyFill="1" applyBorder="1" applyAlignment="1">
      <alignment horizontal="left"/>
    </xf>
    <xf numFmtId="0" fontId="67" fillId="15" borderId="0" xfId="0" applyFont="1" applyFill="1" applyBorder="1" applyAlignment="1">
      <alignment horizontal="left"/>
    </xf>
    <xf numFmtId="0" fontId="67" fillId="15" borderId="19" xfId="0" applyFont="1" applyFill="1" applyBorder="1" applyAlignment="1">
      <alignment horizontal="left"/>
    </xf>
    <xf numFmtId="0" fontId="67" fillId="15" borderId="158" xfId="0" applyFont="1" applyFill="1" applyBorder="1" applyAlignment="1">
      <alignment horizontal="left"/>
    </xf>
    <xf numFmtId="0" fontId="67" fillId="15" borderId="5" xfId="0" applyFont="1" applyFill="1" applyBorder="1" applyAlignment="1">
      <alignment horizontal="left"/>
    </xf>
    <xf numFmtId="0" fontId="67" fillId="15" borderId="159" xfId="0" applyFont="1" applyFill="1" applyBorder="1" applyAlignment="1">
      <alignment horizontal="left"/>
    </xf>
    <xf numFmtId="0" fontId="67" fillId="15" borderId="155" xfId="0" applyFont="1" applyFill="1" applyBorder="1" applyAlignment="1">
      <alignment horizontal="right" vertical="center"/>
    </xf>
    <xf numFmtId="0" fontId="67" fillId="15" borderId="0" xfId="0" applyFont="1" applyFill="1" applyBorder="1" applyAlignment="1">
      <alignment horizontal="right" vertical="center"/>
    </xf>
    <xf numFmtId="0" fontId="67" fillId="15" borderId="19" xfId="0" applyFont="1" applyFill="1" applyBorder="1" applyAlignment="1">
      <alignment horizontal="right" vertical="center"/>
    </xf>
    <xf numFmtId="0" fontId="64" fillId="14" borderId="5" xfId="0" applyFont="1" applyFill="1" applyBorder="1"/>
    <xf numFmtId="0" fontId="64" fillId="14" borderId="5" xfId="0" applyFont="1" applyFill="1" applyBorder="1" applyAlignment="1"/>
    <xf numFmtId="0" fontId="64" fillId="14" borderId="159" xfId="0" applyFont="1" applyFill="1" applyBorder="1"/>
    <xf numFmtId="0" fontId="64" fillId="14" borderId="0" xfId="0" applyFont="1" applyFill="1" applyBorder="1"/>
    <xf numFmtId="0" fontId="64" fillId="14" borderId="0" xfId="0" applyFont="1" applyFill="1" applyBorder="1" applyAlignment="1"/>
    <xf numFmtId="0" fontId="64" fillId="14" borderId="19" xfId="0" applyFont="1" applyFill="1" applyBorder="1"/>
    <xf numFmtId="0" fontId="64" fillId="14" borderId="30" xfId="0" applyFont="1" applyFill="1" applyBorder="1" applyAlignment="1">
      <alignment horizontal="center"/>
    </xf>
    <xf numFmtId="0" fontId="64" fillId="14" borderId="3" xfId="0" applyFont="1" applyFill="1" applyBorder="1" applyAlignment="1">
      <alignment horizontal="center"/>
    </xf>
    <xf numFmtId="0" fontId="64" fillId="14" borderId="31" xfId="0" applyFont="1" applyFill="1" applyBorder="1" applyAlignment="1">
      <alignment horizontal="center"/>
    </xf>
    <xf numFmtId="0" fontId="64" fillId="14" borderId="30" xfId="0" applyFont="1" applyFill="1" applyBorder="1" applyAlignment="1">
      <alignment horizontal="left"/>
    </xf>
    <xf numFmtId="0" fontId="64" fillId="14" borderId="3" xfId="0" applyFont="1" applyFill="1" applyBorder="1" applyAlignment="1">
      <alignment horizontal="left"/>
    </xf>
    <xf numFmtId="0" fontId="64" fillId="14" borderId="31" xfId="0" applyFont="1" applyFill="1" applyBorder="1" applyAlignment="1">
      <alignment horizontal="left"/>
    </xf>
    <xf numFmtId="0" fontId="64" fillId="14" borderId="158" xfId="0" applyFont="1" applyFill="1" applyBorder="1"/>
    <xf numFmtId="0" fontId="64" fillId="14" borderId="156" xfId="0" applyFont="1" applyFill="1" applyBorder="1"/>
    <xf numFmtId="0" fontId="64" fillId="14" borderId="4" xfId="0" applyFont="1" applyFill="1" applyBorder="1" applyAlignment="1"/>
    <xf numFmtId="0" fontId="64" fillId="14" borderId="4" xfId="0" applyFont="1" applyFill="1" applyBorder="1"/>
    <xf numFmtId="0" fontId="64" fillId="14" borderId="157" xfId="0" applyFont="1" applyFill="1" applyBorder="1"/>
    <xf numFmtId="0" fontId="64" fillId="14" borderId="5" xfId="0" applyFont="1" applyFill="1" applyBorder="1" applyAlignment="1">
      <alignment horizontal="left"/>
    </xf>
    <xf numFmtId="0" fontId="64" fillId="14" borderId="160" xfId="0" applyFont="1" applyFill="1" applyBorder="1"/>
    <xf numFmtId="0" fontId="64" fillId="14" borderId="161" xfId="0" applyFont="1" applyFill="1" applyBorder="1"/>
    <xf numFmtId="0" fontId="64" fillId="14" borderId="162" xfId="0" applyFont="1" applyFill="1" applyBorder="1"/>
    <xf numFmtId="0" fontId="64" fillId="14" borderId="163" xfId="0" applyFont="1" applyFill="1" applyBorder="1"/>
    <xf numFmtId="0" fontId="64" fillId="14" borderId="164" xfId="0" applyFont="1" applyFill="1" applyBorder="1"/>
    <xf numFmtId="0" fontId="64" fillId="15" borderId="30" xfId="0" applyFont="1" applyFill="1" applyBorder="1" applyAlignment="1">
      <alignment horizontal="center"/>
    </xf>
    <xf numFmtId="0" fontId="64" fillId="15" borderId="3" xfId="0" applyFont="1" applyFill="1" applyBorder="1" applyAlignment="1">
      <alignment horizontal="center"/>
    </xf>
    <xf numFmtId="0" fontId="64" fillId="15" borderId="31" xfId="0" applyFont="1" applyFill="1" applyBorder="1" applyAlignment="1">
      <alignment horizontal="center"/>
    </xf>
    <xf numFmtId="0" fontId="0" fillId="14" borderId="0" xfId="0" applyFill="1" applyBorder="1"/>
    <xf numFmtId="0" fontId="0" fillId="14" borderId="165" xfId="0" applyFill="1" applyBorder="1"/>
    <xf numFmtId="0" fontId="35" fillId="14" borderId="30" xfId="2" applyFill="1" applyBorder="1" applyAlignment="1">
      <alignment horizontal="left"/>
    </xf>
    <xf numFmtId="0" fontId="64" fillId="14" borderId="0" xfId="0" applyFont="1" applyFill="1" applyBorder="1" applyAlignment="1">
      <alignment horizontal="center"/>
    </xf>
    <xf numFmtId="0" fontId="64" fillId="14" borderId="0" xfId="0" applyFont="1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64" fillId="15" borderId="3" xfId="0" applyFont="1" applyFill="1" applyBorder="1"/>
    <xf numFmtId="0" fontId="64" fillId="14" borderId="30" xfId="0" applyFont="1" applyFill="1" applyBorder="1"/>
    <xf numFmtId="0" fontId="64" fillId="14" borderId="3" xfId="0" applyFont="1" applyFill="1" applyBorder="1"/>
    <xf numFmtId="0" fontId="64" fillId="14" borderId="31" xfId="0" applyFont="1" applyFill="1" applyBorder="1"/>
    <xf numFmtId="0" fontId="64" fillId="15" borderId="3" xfId="0" applyFont="1" applyFill="1" applyBorder="1" applyAlignment="1">
      <alignment horizontal="left"/>
    </xf>
    <xf numFmtId="0" fontId="64" fillId="15" borderId="30" xfId="0" applyFont="1" applyFill="1" applyBorder="1" applyAlignment="1">
      <alignment horizontal="left"/>
    </xf>
    <xf numFmtId="0" fontId="64" fillId="15" borderId="31" xfId="0" applyFont="1" applyFill="1" applyBorder="1" applyAlignment="1">
      <alignment horizontal="left"/>
    </xf>
    <xf numFmtId="0" fontId="64" fillId="14" borderId="166" xfId="0" applyFont="1" applyFill="1" applyBorder="1"/>
    <xf numFmtId="0" fontId="64" fillId="14" borderId="19" xfId="0" applyFont="1" applyFill="1" applyBorder="1" applyAlignment="1">
      <alignment horizontal="center"/>
    </xf>
    <xf numFmtId="0" fontId="64" fillId="14" borderId="0" xfId="0" applyFont="1" applyFill="1" applyBorder="1"/>
    <xf numFmtId="0" fontId="64" fillId="15" borderId="30" xfId="0" applyFont="1" applyFill="1" applyBorder="1"/>
    <xf numFmtId="0" fontId="64" fillId="15" borderId="31" xfId="0" applyFont="1" applyFill="1" applyBorder="1"/>
    <xf numFmtId="0" fontId="64" fillId="15" borderId="2" xfId="0" applyFont="1" applyFill="1" applyBorder="1"/>
    <xf numFmtId="0" fontId="0" fillId="14" borderId="5" xfId="0" applyFill="1" applyBorder="1"/>
    <xf numFmtId="0" fontId="0" fillId="14" borderId="159" xfId="0" applyFill="1" applyBorder="1"/>
    <xf numFmtId="0" fontId="64" fillId="14" borderId="155" xfId="0" applyFont="1" applyFill="1" applyBorder="1" applyAlignment="1">
      <alignment horizontal="left"/>
    </xf>
    <xf numFmtId="0" fontId="64" fillId="14" borderId="19" xfId="0" applyFont="1" applyFill="1" applyBorder="1" applyAlignment="1">
      <alignment horizontal="left"/>
    </xf>
    <xf numFmtId="0" fontId="64" fillId="14" borderId="156" xfId="0" applyFont="1" applyFill="1" applyBorder="1" applyAlignment="1">
      <alignment horizontal="left"/>
    </xf>
    <xf numFmtId="0" fontId="64" fillId="14" borderId="4" xfId="0" applyFont="1" applyFill="1" applyBorder="1" applyAlignment="1">
      <alignment horizontal="left"/>
    </xf>
    <xf numFmtId="0" fontId="64" fillId="14" borderId="157" xfId="0" applyFont="1" applyFill="1" applyBorder="1" applyAlignment="1">
      <alignment horizontal="left"/>
    </xf>
    <xf numFmtId="0" fontId="67" fillId="15" borderId="30" xfId="0" applyFont="1" applyFill="1" applyBorder="1" applyAlignment="1">
      <alignment horizontal="left"/>
    </xf>
    <xf numFmtId="0" fontId="67" fillId="15" borderId="3" xfId="0" applyFont="1" applyFill="1" applyBorder="1" applyAlignment="1">
      <alignment horizontal="left"/>
    </xf>
    <xf numFmtId="0" fontId="67" fillId="15" borderId="31" xfId="0" applyFont="1" applyFill="1" applyBorder="1" applyAlignment="1">
      <alignment horizontal="left"/>
    </xf>
    <xf numFmtId="0" fontId="64" fillId="14" borderId="155" xfId="0" applyFont="1" applyFill="1" applyBorder="1"/>
    <xf numFmtId="0" fontId="0" fillId="14" borderId="5" xfId="0" applyFill="1" applyBorder="1" applyAlignment="1">
      <alignment horizontal="center"/>
    </xf>
  </cellXfs>
  <cellStyles count="4">
    <cellStyle name="Currency" xfId="1" builtinId="4"/>
    <cellStyle name="Currency 2" xfId="3" xr:uid="{36691DA8-61A9-4AC6-9E9E-1D01DDDBD1F3}"/>
    <cellStyle name="Hyperlink" xfId="2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2D050"/>
        </top>
        <bottom style="thin">
          <color rgb="FF92D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92D050"/>
        </left>
        <right/>
        <top style="thin">
          <color rgb="FF92D050"/>
        </top>
        <bottom style="thin">
          <color rgb="FF92D050"/>
        </bottom>
        <vertical/>
        <horizontal/>
      </border>
    </dxf>
    <dxf>
      <border outline="0">
        <left style="thin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outline="0">
        <right style="thin">
          <color rgb="FF92D050"/>
        </right>
      </border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outline="0">
        <right style="thin">
          <color rgb="FF92D050"/>
        </right>
      </border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outline="0">
        <right style="thin">
          <color rgb="FF92D050"/>
        </right>
      </border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outline="0">
        <right style="thin">
          <color rgb="FF92D050"/>
        </right>
      </border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rgb="FF92D050"/>
        </left>
        <right/>
        <top/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67F99D7-5DF2-4F21-A1D7-E8C9FE4D7EA1}" name="Table32" displayName="Table32" ref="BJ20:BN46">
  <autoFilter ref="BJ20:BN46" xr:uid="{F67F99D7-5DF2-4F21-A1D7-E8C9FE4D7EA1}"/>
  <tableColumns count="5">
    <tableColumn id="1" xr3:uid="{3488F36E-4B58-4DA9-B1A6-14842FF9F598}" name="#" totalsRowLabel="Total"/>
    <tableColumn id="2" xr3:uid="{A4C55EC0-3754-435B-ACDC-25C3B53EA340}" name="QTY"/>
    <tableColumn id="3" xr3:uid="{38F825FB-3D82-42B4-BBA2-55E2F24B6301}" name="PART"/>
    <tableColumn id="4" xr3:uid="{27A81951-11BF-412C-BB55-72161A258900}" name="UNIT PRICE"/>
    <tableColumn id="5" xr3:uid="{B3640EEB-9861-45A8-9887-8B208A8B2D56}" name="EXTD PRICE" totalsRowFunction="cou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7D5C33C-B9E5-42FF-9429-357375FCA909}" name="SOUTH" displayName="SOUTH" ref="G4:H17" totalsRowShown="0" headerRowDxfId="28" headerRowBorderDxfId="27" tableBorderDxfId="26">
  <autoFilter ref="G4:H17" xr:uid="{07D5C33C-B9E5-42FF-9429-357375FCA909}"/>
  <tableColumns count="2">
    <tableColumn id="1" xr3:uid="{D08C37BB-B789-4160-A118-493222EEAB79}" name="NAME" dataDxfId="25"/>
    <tableColumn id="2" xr3:uid="{1ADDF42A-0DE5-4E2D-87AA-746DC83B27DD}" name="CODE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2AE9328-DF88-4B8C-BF73-5BE898502928}" name="NORTHEAST" displayName="NORTHEAST" ref="I4:J17" totalsRowShown="0" headerRowDxfId="23" headerRowBorderDxfId="22" tableBorderDxfId="21">
  <autoFilter ref="I4:J17" xr:uid="{E2AE9328-DF88-4B8C-BF73-5BE898502928}"/>
  <tableColumns count="2">
    <tableColumn id="1" xr3:uid="{125E2C49-474C-47B2-A66E-1973C96BBAC2}" name="NAME" dataDxfId="20"/>
    <tableColumn id="2" xr3:uid="{3F7E14A6-C239-43F9-B647-8880F204227D}" name="CODE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237BCDF-66AB-46A3-BDF4-03D138E141CE}" name="CENTRAL" displayName="CENTRAL" ref="K4:L17" totalsRowShown="0" headerRowDxfId="18" headerRowBorderDxfId="17" tableBorderDxfId="16">
  <autoFilter ref="K4:L17" xr:uid="{A237BCDF-66AB-46A3-BDF4-03D138E141CE}"/>
  <tableColumns count="2">
    <tableColumn id="1" xr3:uid="{A379A73F-251B-4C3E-82C0-74C9A05B4122}" name="NAME" dataDxfId="15"/>
    <tableColumn id="2" xr3:uid="{1334EC7E-C4B8-4095-829B-6ED43C2CF3EF}" name="CODE" dataDxfId="1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DBBB414-1129-4389-B064-F9184F3D81A2}" name="WEST" displayName="WEST" ref="M4:N17" totalsRowShown="0" headerRowDxfId="13" headerRowBorderDxfId="12" tableBorderDxfId="11">
  <autoFilter ref="M4:N17" xr:uid="{0DBBB414-1129-4389-B064-F9184F3D81A2}"/>
  <tableColumns count="2">
    <tableColumn id="1" xr3:uid="{CACD6F87-3FCE-4A6C-8FCF-C602E49D4086}" name="NAME" dataDxfId="10"/>
    <tableColumn id="2" xr3:uid="{3BC23A9C-D917-42A7-A489-85E0F766263D}" name="CODE" dataDxfId="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A0B5B03-7937-41C9-A653-59310AF1FEF1}" name="MIDWEST" displayName="MIDWEST" ref="O4:P17" totalsRowShown="0" headerRowDxfId="8" headerRowBorderDxfId="7" tableBorderDxfId="6">
  <autoFilter ref="O4:P17" xr:uid="{2A0B5B03-7937-41C9-A653-59310AF1FEF1}"/>
  <tableColumns count="2">
    <tableColumn id="1" xr3:uid="{C5E2D719-387B-4805-8DFC-2263DB806BA9}" name="NAME" dataDxfId="5"/>
    <tableColumn id="2" xr3:uid="{E6D47036-56E8-4E97-B19F-77688FDA6379}" name="CODE" dataDxfId="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516A58F-479C-4911-A21B-027758D8B2B8}" name="Table24" displayName="Table24" ref="B4:D54" totalsRowShown="0" headerRowBorderDxfId="3" tableBorderDxfId="2">
  <autoFilter ref="B4:D54" xr:uid="{0516A58F-479C-4911-A21B-027758D8B2B8}"/>
  <tableColumns count="3">
    <tableColumn id="1" xr3:uid="{BFD4B96F-88EB-471C-965A-B76B74C4AB4C}" name="NAME" dataDxfId="1"/>
    <tableColumn id="2" xr3:uid="{D909D4E9-69F3-4361-B6C1-D4B0EA553485}" name="%" dataDxfId="0"/>
    <tableColumn id="3" xr3:uid="{DD9717F5-4DB6-4B6D-A356-67FC09CBB5D7}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trans.mercurygate.net/MercuryGate/login/spLogin.jsp?NoAutoLogin=true&amp;menus=top" TargetMode="External"/><Relationship Id="rId1" Type="http://schemas.openxmlformats.org/officeDocument/2006/relationships/hyperlink" Target="https://www.ups.com/us/en/Home.pag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OOGLEGOOGLEGOOGLE@GOOGLE.AS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C606-1214-43D6-846F-456EA2BA5765}">
  <sheetPr codeName="Sheet11"/>
  <dimension ref="A1:M39"/>
  <sheetViews>
    <sheetView zoomScaleNormal="100" workbookViewId="0">
      <selection activeCell="Q11" sqref="Q11"/>
    </sheetView>
  </sheetViews>
  <sheetFormatPr defaultRowHeight="15"/>
  <cols>
    <col min="1" max="1" width="3.140625" style="9" customWidth="1"/>
    <col min="2" max="2" width="10.42578125" style="9" customWidth="1"/>
    <col min="3" max="3" width="48.5703125" style="9" customWidth="1"/>
    <col min="4" max="4" width="3.42578125" style="9" customWidth="1"/>
    <col min="5" max="5" width="4.28515625" style="9" customWidth="1"/>
    <col min="6" max="6" width="11" style="9" customWidth="1"/>
    <col min="7" max="7" width="41" style="9" bestFit="1" customWidth="1"/>
    <col min="8" max="8" width="3.42578125" style="9" customWidth="1"/>
    <col min="9" max="9" width="9.140625" style="9"/>
    <col min="10" max="10" width="10.7109375" style="9" customWidth="1"/>
    <col min="11" max="11" width="9.140625" style="9"/>
    <col min="12" max="12" width="19.42578125" style="9" customWidth="1"/>
    <col min="13" max="16384" width="9.140625" style="9"/>
  </cols>
  <sheetData>
    <row r="1" spans="1:13">
      <c r="A1" s="514" t="s">
        <v>2</v>
      </c>
      <c r="B1" s="515"/>
      <c r="C1" s="516"/>
      <c r="D1" s="373"/>
      <c r="E1" s="514" t="s">
        <v>37</v>
      </c>
      <c r="F1" s="515"/>
      <c r="G1" s="516"/>
      <c r="H1" s="373"/>
      <c r="I1" s="530" t="s">
        <v>71</v>
      </c>
      <c r="J1" s="531"/>
      <c r="K1" s="531"/>
      <c r="L1" s="531"/>
      <c r="M1" s="532"/>
    </row>
    <row r="2" spans="1:13">
      <c r="A2" s="517"/>
      <c r="B2" s="518"/>
      <c r="C2" s="519"/>
      <c r="D2" s="373"/>
      <c r="E2" s="517"/>
      <c r="F2" s="518"/>
      <c r="G2" s="519"/>
      <c r="H2" s="373"/>
      <c r="I2" s="536"/>
      <c r="J2" s="537"/>
      <c r="K2" s="537"/>
      <c r="L2" s="537"/>
      <c r="M2" s="538"/>
    </row>
    <row r="3" spans="1:13" ht="15.75" thickBot="1">
      <c r="A3" s="361" t="s">
        <v>11</v>
      </c>
      <c r="B3" s="362" t="s">
        <v>3</v>
      </c>
      <c r="C3" s="363" t="s">
        <v>4</v>
      </c>
      <c r="D3" s="373"/>
      <c r="E3" s="371" t="s">
        <v>11</v>
      </c>
      <c r="F3" s="372" t="s">
        <v>3</v>
      </c>
      <c r="G3" s="372" t="s">
        <v>4</v>
      </c>
      <c r="H3" s="373"/>
      <c r="I3" s="44" t="s">
        <v>11</v>
      </c>
      <c r="J3" s="12" t="s">
        <v>61</v>
      </c>
      <c r="K3" s="13" t="s">
        <v>42</v>
      </c>
      <c r="L3" s="13" t="s">
        <v>3</v>
      </c>
      <c r="M3" s="14" t="s">
        <v>43</v>
      </c>
    </row>
    <row r="4" spans="1:13">
      <c r="A4" s="364">
        <v>1</v>
      </c>
      <c r="B4" s="365">
        <v>61252125</v>
      </c>
      <c r="C4" s="366" t="s">
        <v>5</v>
      </c>
      <c r="D4" s="373"/>
      <c r="E4" s="367">
        <v>1</v>
      </c>
      <c r="F4" s="365">
        <v>61250019</v>
      </c>
      <c r="G4" s="366" t="s">
        <v>38</v>
      </c>
      <c r="H4" s="373"/>
      <c r="I4" s="45">
        <v>1</v>
      </c>
      <c r="J4" s="46">
        <v>3.5</v>
      </c>
      <c r="K4" s="30" t="s">
        <v>59</v>
      </c>
      <c r="L4" s="30" t="s">
        <v>60</v>
      </c>
      <c r="M4" s="47">
        <v>0.95</v>
      </c>
    </row>
    <row r="5" spans="1:13">
      <c r="A5" s="367">
        <v>2</v>
      </c>
      <c r="B5" s="365">
        <v>61251270</v>
      </c>
      <c r="C5" s="366" t="s">
        <v>6</v>
      </c>
      <c r="D5" s="373"/>
      <c r="E5" s="367">
        <v>2</v>
      </c>
      <c r="F5" s="365">
        <v>61250010</v>
      </c>
      <c r="G5" s="366" t="s">
        <v>39</v>
      </c>
      <c r="H5" s="373"/>
      <c r="I5" s="45">
        <v>2</v>
      </c>
      <c r="J5" s="48">
        <v>4</v>
      </c>
      <c r="K5" s="30" t="s">
        <v>59</v>
      </c>
      <c r="L5" s="30"/>
      <c r="M5" s="47">
        <v>1.1000000000000001</v>
      </c>
    </row>
    <row r="6" spans="1:13">
      <c r="A6" s="367">
        <v>3</v>
      </c>
      <c r="B6" s="365">
        <v>61251272</v>
      </c>
      <c r="C6" s="366" t="s">
        <v>7</v>
      </c>
      <c r="D6" s="373"/>
      <c r="E6" s="367">
        <v>3</v>
      </c>
      <c r="F6" s="365">
        <v>61450003</v>
      </c>
      <c r="G6" s="366" t="s">
        <v>40</v>
      </c>
      <c r="H6" s="373"/>
      <c r="I6" s="45">
        <v>3</v>
      </c>
      <c r="J6" s="48">
        <v>4</v>
      </c>
      <c r="K6" s="30" t="s">
        <v>62</v>
      </c>
      <c r="L6" s="30"/>
      <c r="M6" s="47">
        <v>1.98</v>
      </c>
    </row>
    <row r="7" spans="1:13">
      <c r="A7" s="367">
        <v>4</v>
      </c>
      <c r="B7" s="365">
        <v>61251279</v>
      </c>
      <c r="C7" s="366" t="s">
        <v>8</v>
      </c>
      <c r="D7" s="373"/>
      <c r="E7" s="367">
        <v>4</v>
      </c>
      <c r="F7" s="365">
        <v>61450005</v>
      </c>
      <c r="G7" s="366" t="s">
        <v>41</v>
      </c>
      <c r="H7" s="373"/>
      <c r="I7" s="45">
        <v>4</v>
      </c>
      <c r="J7" s="48">
        <v>4</v>
      </c>
      <c r="K7" s="30" t="s">
        <v>63</v>
      </c>
      <c r="L7" s="30"/>
      <c r="M7" s="47">
        <v>1.19</v>
      </c>
    </row>
    <row r="8" spans="1:13">
      <c r="A8" s="367">
        <v>5</v>
      </c>
      <c r="B8" s="365">
        <v>61251280</v>
      </c>
      <c r="C8" s="366" t="s">
        <v>10</v>
      </c>
      <c r="D8" s="373"/>
      <c r="E8" s="367">
        <v>5</v>
      </c>
      <c r="F8" s="365">
        <v>61250051</v>
      </c>
      <c r="G8" s="366" t="s">
        <v>44</v>
      </c>
      <c r="H8" s="373"/>
      <c r="I8" s="45">
        <v>5</v>
      </c>
      <c r="J8" s="48">
        <v>4</v>
      </c>
      <c r="K8" s="30" t="s">
        <v>64</v>
      </c>
      <c r="L8" s="30"/>
      <c r="M8" s="47">
        <v>4.8899999999999997</v>
      </c>
    </row>
    <row r="9" spans="1:13">
      <c r="A9" s="367">
        <v>6</v>
      </c>
      <c r="B9" s="365">
        <v>61251282</v>
      </c>
      <c r="C9" s="366" t="s">
        <v>9</v>
      </c>
      <c r="D9" s="373"/>
      <c r="E9" s="367">
        <v>6</v>
      </c>
      <c r="F9" s="365">
        <v>61250052</v>
      </c>
      <c r="G9" s="366" t="s">
        <v>45</v>
      </c>
      <c r="H9" s="373"/>
      <c r="I9" s="45">
        <v>6</v>
      </c>
      <c r="J9" s="46">
        <v>4.5</v>
      </c>
      <c r="K9" s="30" t="s">
        <v>65</v>
      </c>
      <c r="L9" s="30"/>
      <c r="M9" s="47">
        <v>18.260000000000002</v>
      </c>
    </row>
    <row r="10" spans="1:13" ht="15.75" thickBot="1">
      <c r="A10" s="367">
        <v>7</v>
      </c>
      <c r="B10" s="365">
        <v>61251284</v>
      </c>
      <c r="C10" s="366" t="s">
        <v>10</v>
      </c>
      <c r="D10" s="373"/>
      <c r="E10" s="368">
        <v>7</v>
      </c>
      <c r="F10" s="369">
        <v>61400001</v>
      </c>
      <c r="G10" s="370" t="s">
        <v>46</v>
      </c>
      <c r="H10" s="373"/>
      <c r="I10" s="45">
        <v>7</v>
      </c>
      <c r="J10" s="46">
        <v>4.5</v>
      </c>
      <c r="K10" s="30" t="s">
        <v>59</v>
      </c>
      <c r="L10" s="30"/>
      <c r="M10" s="47">
        <v>3.07</v>
      </c>
    </row>
    <row r="11" spans="1:13" ht="15.75" thickBot="1">
      <c r="A11" s="367">
        <v>8</v>
      </c>
      <c r="B11" s="365">
        <v>61251285</v>
      </c>
      <c r="C11" s="366" t="s">
        <v>12</v>
      </c>
      <c r="D11" s="373"/>
      <c r="E11" s="373"/>
      <c r="F11" s="373"/>
      <c r="G11" s="373"/>
      <c r="H11" s="373"/>
      <c r="I11" s="45">
        <v>8</v>
      </c>
      <c r="J11" s="46">
        <v>4.5</v>
      </c>
      <c r="K11" s="30" t="s">
        <v>62</v>
      </c>
      <c r="L11" s="30"/>
      <c r="M11" s="47">
        <v>3.49</v>
      </c>
    </row>
    <row r="12" spans="1:13">
      <c r="A12" s="367">
        <v>9</v>
      </c>
      <c r="B12" s="365">
        <v>61251286</v>
      </c>
      <c r="C12" s="366" t="s">
        <v>13</v>
      </c>
      <c r="D12" s="373"/>
      <c r="E12" s="514" t="s">
        <v>47</v>
      </c>
      <c r="F12" s="515"/>
      <c r="G12" s="516"/>
      <c r="H12" s="373"/>
      <c r="I12" s="45">
        <v>9</v>
      </c>
      <c r="J12" s="46">
        <v>4.5</v>
      </c>
      <c r="K12" s="30" t="s">
        <v>66</v>
      </c>
      <c r="L12" s="30"/>
      <c r="M12" s="47">
        <v>3.58</v>
      </c>
    </row>
    <row r="13" spans="1:13">
      <c r="A13" s="367">
        <v>10</v>
      </c>
      <c r="B13" s="365">
        <v>61251287</v>
      </c>
      <c r="C13" s="366" t="s">
        <v>14</v>
      </c>
      <c r="D13" s="373"/>
      <c r="E13" s="517"/>
      <c r="F13" s="518"/>
      <c r="G13" s="519"/>
      <c r="H13" s="373"/>
      <c r="I13" s="45">
        <v>10</v>
      </c>
      <c r="J13" s="46">
        <v>4.5</v>
      </c>
      <c r="K13" s="30" t="s">
        <v>64</v>
      </c>
      <c r="L13" s="30" t="s">
        <v>67</v>
      </c>
      <c r="M13" s="47">
        <v>6.67</v>
      </c>
    </row>
    <row r="14" spans="1:13" ht="15.75" thickBot="1">
      <c r="A14" s="367">
        <v>11</v>
      </c>
      <c r="B14" s="365">
        <v>61251289</v>
      </c>
      <c r="C14" s="366" t="s">
        <v>12</v>
      </c>
      <c r="D14" s="373"/>
      <c r="E14" s="382" t="s">
        <v>11</v>
      </c>
      <c r="F14" s="378" t="s">
        <v>3</v>
      </c>
      <c r="G14" s="379" t="s">
        <v>4</v>
      </c>
      <c r="H14" s="373"/>
      <c r="I14" s="45"/>
      <c r="J14" s="526"/>
      <c r="K14" s="527"/>
      <c r="L14" s="527"/>
      <c r="M14" s="528"/>
    </row>
    <row r="15" spans="1:13">
      <c r="A15" s="367">
        <v>12</v>
      </c>
      <c r="B15" s="365">
        <v>61251385</v>
      </c>
      <c r="C15" s="366" t="s">
        <v>16</v>
      </c>
      <c r="D15" s="373"/>
      <c r="E15" s="380">
        <v>1</v>
      </c>
      <c r="F15" s="381">
        <v>61260203</v>
      </c>
      <c r="G15" s="366" t="s">
        <v>49</v>
      </c>
      <c r="H15" s="373"/>
      <c r="I15" s="45">
        <v>11</v>
      </c>
      <c r="J15" s="46">
        <v>4</v>
      </c>
      <c r="K15" s="30" t="s">
        <v>64</v>
      </c>
      <c r="L15" s="30" t="s">
        <v>68</v>
      </c>
      <c r="M15" s="47">
        <v>4.49</v>
      </c>
    </row>
    <row r="16" spans="1:13" ht="15.75" thickBot="1">
      <c r="A16" s="367">
        <v>13</v>
      </c>
      <c r="B16" s="365">
        <v>61251386</v>
      </c>
      <c r="C16" s="366" t="s">
        <v>15</v>
      </c>
      <c r="D16" s="373"/>
      <c r="E16" s="377">
        <v>2</v>
      </c>
      <c r="F16" s="370">
        <v>61360209</v>
      </c>
      <c r="G16" s="370" t="s">
        <v>48</v>
      </c>
      <c r="H16" s="373"/>
      <c r="I16" s="45">
        <v>12</v>
      </c>
      <c r="J16" s="46">
        <v>4</v>
      </c>
      <c r="K16" s="30" t="s">
        <v>62</v>
      </c>
      <c r="L16" s="30" t="s">
        <v>68</v>
      </c>
      <c r="M16" s="47">
        <v>1.36</v>
      </c>
    </row>
    <row r="17" spans="1:13" ht="15.75" thickBot="1">
      <c r="A17" s="367">
        <v>14</v>
      </c>
      <c r="B17" s="365">
        <v>61251387</v>
      </c>
      <c r="C17" s="366" t="s">
        <v>17</v>
      </c>
      <c r="D17" s="373"/>
      <c r="E17" s="373"/>
      <c r="F17" s="373"/>
      <c r="G17" s="373"/>
      <c r="H17" s="373"/>
      <c r="I17" s="45">
        <v>13</v>
      </c>
      <c r="J17" s="46">
        <v>4.5</v>
      </c>
      <c r="K17" s="30" t="s">
        <v>62</v>
      </c>
      <c r="L17" s="30" t="s">
        <v>68</v>
      </c>
      <c r="M17" s="47">
        <v>2.27</v>
      </c>
    </row>
    <row r="18" spans="1:13">
      <c r="A18" s="367">
        <v>15</v>
      </c>
      <c r="B18" s="365">
        <v>61251388</v>
      </c>
      <c r="C18" s="366" t="s">
        <v>18</v>
      </c>
      <c r="D18" s="373"/>
      <c r="E18" s="514" t="s">
        <v>50</v>
      </c>
      <c r="F18" s="515"/>
      <c r="G18" s="516"/>
      <c r="H18" s="373"/>
      <c r="I18" s="45">
        <v>14</v>
      </c>
      <c r="J18" s="46">
        <v>4.5</v>
      </c>
      <c r="K18" s="30" t="s">
        <v>66</v>
      </c>
      <c r="L18" s="30" t="s">
        <v>68</v>
      </c>
      <c r="M18" s="47">
        <v>2.52</v>
      </c>
    </row>
    <row r="19" spans="1:13">
      <c r="A19" s="367">
        <v>16</v>
      </c>
      <c r="B19" s="365">
        <v>61251658</v>
      </c>
      <c r="C19" s="366" t="s">
        <v>19</v>
      </c>
      <c r="D19" s="373"/>
      <c r="E19" s="517"/>
      <c r="F19" s="518"/>
      <c r="G19" s="519"/>
      <c r="H19" s="373"/>
      <c r="I19" s="539"/>
      <c r="J19" s="527"/>
      <c r="K19" s="527"/>
      <c r="L19" s="527"/>
      <c r="M19" s="528"/>
    </row>
    <row r="20" spans="1:13" ht="15.75" thickBot="1">
      <c r="A20" s="367">
        <v>17</v>
      </c>
      <c r="B20" s="365">
        <v>63941030</v>
      </c>
      <c r="C20" s="366" t="s">
        <v>22</v>
      </c>
      <c r="D20" s="373"/>
      <c r="E20" s="382" t="s">
        <v>11</v>
      </c>
      <c r="F20" s="378" t="s">
        <v>3</v>
      </c>
      <c r="G20" s="386" t="s">
        <v>4</v>
      </c>
      <c r="H20" s="373" t="s">
        <v>52</v>
      </c>
      <c r="I20" s="24" t="s">
        <v>72</v>
      </c>
      <c r="J20" s="25" t="s">
        <v>73</v>
      </c>
      <c r="K20" s="26"/>
      <c r="L20" s="26"/>
      <c r="M20" s="27"/>
    </row>
    <row r="21" spans="1:13">
      <c r="A21" s="367">
        <v>18</v>
      </c>
      <c r="B21" s="365">
        <v>63941031</v>
      </c>
      <c r="C21" s="366" t="s">
        <v>20</v>
      </c>
      <c r="D21" s="373"/>
      <c r="E21" s="376">
        <v>1</v>
      </c>
      <c r="F21" s="366">
        <v>63934006</v>
      </c>
      <c r="G21" s="383" t="s">
        <v>547</v>
      </c>
      <c r="H21" s="373"/>
      <c r="I21" s="15"/>
      <c r="J21" s="28" t="s">
        <v>74</v>
      </c>
      <c r="K21" s="16"/>
      <c r="L21" s="16"/>
      <c r="M21" s="18"/>
    </row>
    <row r="22" spans="1:13">
      <c r="A22" s="367">
        <v>19</v>
      </c>
      <c r="B22" s="365">
        <v>63941035</v>
      </c>
      <c r="C22" s="366" t="s">
        <v>21</v>
      </c>
      <c r="D22" s="373"/>
      <c r="E22" s="376">
        <v>2</v>
      </c>
      <c r="F22" s="384" t="s">
        <v>51</v>
      </c>
      <c r="G22" s="374" t="s">
        <v>548</v>
      </c>
      <c r="H22" s="373"/>
      <c r="I22" s="15"/>
      <c r="J22" s="28" t="s">
        <v>75</v>
      </c>
      <c r="K22" s="16"/>
      <c r="L22" s="16"/>
      <c r="M22" s="18"/>
    </row>
    <row r="23" spans="1:13" ht="15.75" thickBot="1">
      <c r="A23" s="367">
        <v>20</v>
      </c>
      <c r="B23" s="365">
        <v>63941036</v>
      </c>
      <c r="C23" s="366" t="s">
        <v>23</v>
      </c>
      <c r="D23" s="373"/>
      <c r="E23" s="377">
        <v>3</v>
      </c>
      <c r="F23" s="385" t="s">
        <v>51</v>
      </c>
      <c r="G23" s="375" t="s">
        <v>549</v>
      </c>
      <c r="H23" s="373"/>
      <c r="I23" s="15"/>
      <c r="J23" s="16"/>
      <c r="K23" s="16"/>
      <c r="L23" s="16"/>
      <c r="M23" s="18"/>
    </row>
    <row r="24" spans="1:13" ht="15.75" thickBot="1">
      <c r="A24" s="367">
        <v>21</v>
      </c>
      <c r="B24" s="365">
        <v>63941037</v>
      </c>
      <c r="C24" s="366" t="s">
        <v>24</v>
      </c>
      <c r="D24" s="373"/>
      <c r="E24" s="373"/>
      <c r="F24" s="373"/>
      <c r="G24" s="373"/>
      <c r="H24" s="373"/>
      <c r="I24" s="11" t="s">
        <v>80</v>
      </c>
      <c r="J24" s="13" t="s">
        <v>81</v>
      </c>
      <c r="K24" s="13" t="s">
        <v>79</v>
      </c>
      <c r="L24" s="16"/>
      <c r="M24" s="18"/>
    </row>
    <row r="25" spans="1:13" ht="15.75" thickBot="1">
      <c r="A25" s="367">
        <v>22</v>
      </c>
      <c r="B25" s="365">
        <v>63941039</v>
      </c>
      <c r="C25" s="366" t="s">
        <v>26</v>
      </c>
      <c r="D25" s="373"/>
      <c r="E25" s="530" t="s">
        <v>53</v>
      </c>
      <c r="F25" s="531"/>
      <c r="G25" s="532"/>
      <c r="H25" s="373"/>
      <c r="I25" s="15" t="s">
        <v>76</v>
      </c>
      <c r="J25" s="51">
        <v>1.1000000000000001</v>
      </c>
      <c r="K25" s="16"/>
      <c r="L25" s="16"/>
      <c r="M25" s="18"/>
    </row>
    <row r="26" spans="1:13" ht="15.75" thickBot="1">
      <c r="A26" s="368">
        <v>23</v>
      </c>
      <c r="B26" s="369">
        <v>63410009</v>
      </c>
      <c r="C26" s="370" t="s">
        <v>25</v>
      </c>
      <c r="D26" s="373"/>
      <c r="E26" s="533"/>
      <c r="F26" s="534"/>
      <c r="G26" s="535"/>
      <c r="H26" s="373"/>
      <c r="I26" s="15" t="s">
        <v>77</v>
      </c>
      <c r="J26" s="52" t="s">
        <v>69</v>
      </c>
      <c r="K26" s="29">
        <f>J25 + (J25*0.08)</f>
        <v>1.1880000000000002</v>
      </c>
      <c r="L26" s="16" t="s">
        <v>82</v>
      </c>
      <c r="M26" s="18"/>
    </row>
    <row r="27" spans="1:13" ht="15.75" thickBot="1">
      <c r="A27" s="373"/>
      <c r="B27" s="373"/>
      <c r="C27" s="373"/>
      <c r="D27" s="373"/>
      <c r="E27" s="10" t="s">
        <v>11</v>
      </c>
      <c r="F27" s="30" t="s">
        <v>3</v>
      </c>
      <c r="G27" s="17" t="s">
        <v>4</v>
      </c>
      <c r="H27" s="373"/>
      <c r="I27" s="15" t="s">
        <v>78</v>
      </c>
      <c r="J27" s="52" t="s">
        <v>70</v>
      </c>
      <c r="K27" s="31">
        <f>(K26*0.35)</f>
        <v>0.41580000000000006</v>
      </c>
      <c r="L27" s="32" t="s">
        <v>83</v>
      </c>
      <c r="M27" s="18"/>
    </row>
    <row r="28" spans="1:13">
      <c r="A28" s="520" t="s">
        <v>28</v>
      </c>
      <c r="B28" s="521"/>
      <c r="C28" s="522"/>
      <c r="D28" s="373"/>
      <c r="E28" s="15">
        <v>1</v>
      </c>
      <c r="F28" s="16">
        <v>61540099</v>
      </c>
      <c r="G28" s="18" t="s">
        <v>54</v>
      </c>
      <c r="H28" s="373"/>
      <c r="I28" s="22" t="s">
        <v>289</v>
      </c>
      <c r="J28" s="50">
        <f>K26+K27</f>
        <v>1.6038000000000001</v>
      </c>
      <c r="K28" s="23" t="s">
        <v>290</v>
      </c>
      <c r="L28" s="23"/>
      <c r="M28" s="33"/>
    </row>
    <row r="29" spans="1:13" ht="15.75" thickBot="1">
      <c r="A29" s="523" t="s">
        <v>27</v>
      </c>
      <c r="B29" s="524"/>
      <c r="C29" s="525"/>
      <c r="D29" s="373"/>
      <c r="E29" s="19">
        <v>2</v>
      </c>
      <c r="F29" s="20">
        <v>61540100</v>
      </c>
      <c r="G29" s="21" t="s">
        <v>55</v>
      </c>
      <c r="H29" s="373"/>
      <c r="I29" s="15"/>
      <c r="J29" s="16"/>
      <c r="K29" s="16"/>
      <c r="L29" s="16"/>
      <c r="M29" s="18"/>
    </row>
    <row r="30" spans="1:13" ht="15.75" thickBot="1">
      <c r="A30" s="377" t="s">
        <v>11</v>
      </c>
      <c r="B30" s="378" t="s">
        <v>3</v>
      </c>
      <c r="C30" s="379" t="s">
        <v>4</v>
      </c>
      <c r="D30" s="373"/>
      <c r="E30" s="373"/>
      <c r="F30" s="373"/>
      <c r="G30" s="373"/>
      <c r="H30" s="373"/>
      <c r="I30" s="15" t="s">
        <v>84</v>
      </c>
      <c r="J30" s="16" t="s">
        <v>85</v>
      </c>
      <c r="K30" s="540" t="s">
        <v>86</v>
      </c>
      <c r="L30" s="540"/>
      <c r="M30" s="18"/>
    </row>
    <row r="31" spans="1:13">
      <c r="A31" s="364">
        <v>1</v>
      </c>
      <c r="B31" s="365">
        <v>61250019</v>
      </c>
      <c r="C31" s="374" t="s">
        <v>29</v>
      </c>
      <c r="D31" s="373"/>
      <c r="E31" s="530" t="s">
        <v>56</v>
      </c>
      <c r="F31" s="531"/>
      <c r="G31" s="532"/>
      <c r="H31" s="373"/>
      <c r="I31" s="15"/>
      <c r="J31" s="16" t="s">
        <v>87</v>
      </c>
      <c r="K31" s="540" t="s">
        <v>90</v>
      </c>
      <c r="L31" s="540"/>
      <c r="M31" s="18"/>
    </row>
    <row r="32" spans="1:13">
      <c r="A32" s="367">
        <v>2</v>
      </c>
      <c r="B32" s="365">
        <v>61250028</v>
      </c>
      <c r="C32" s="374" t="s">
        <v>30</v>
      </c>
      <c r="D32" s="373"/>
      <c r="E32" s="533"/>
      <c r="F32" s="534"/>
      <c r="G32" s="535"/>
      <c r="H32" s="373"/>
      <c r="I32" s="15"/>
      <c r="J32" s="16" t="s">
        <v>88</v>
      </c>
      <c r="K32" s="540" t="s">
        <v>91</v>
      </c>
      <c r="L32" s="540"/>
      <c r="M32" s="18"/>
    </row>
    <row r="33" spans="1:13" ht="15.75" thickBot="1">
      <c r="A33" s="367">
        <v>3</v>
      </c>
      <c r="B33" s="365">
        <v>61250029</v>
      </c>
      <c r="C33" s="374" t="s">
        <v>31</v>
      </c>
      <c r="D33" s="373"/>
      <c r="E33" s="34" t="s">
        <v>11</v>
      </c>
      <c r="F33" s="26" t="s">
        <v>3</v>
      </c>
      <c r="G33" s="35" t="s">
        <v>4</v>
      </c>
      <c r="H33" s="373"/>
      <c r="I33" s="19"/>
      <c r="J33" s="20" t="s">
        <v>89</v>
      </c>
      <c r="K33" s="529" t="s">
        <v>92</v>
      </c>
      <c r="L33" s="529"/>
      <c r="M33" s="21"/>
    </row>
    <row r="34" spans="1:13" ht="15.75" thickBot="1">
      <c r="A34" s="367">
        <v>4</v>
      </c>
      <c r="B34" s="365">
        <v>61250030</v>
      </c>
      <c r="C34" s="374" t="s">
        <v>32</v>
      </c>
      <c r="D34" s="373"/>
      <c r="E34" s="19">
        <v>1</v>
      </c>
      <c r="F34" s="20">
        <v>25200012</v>
      </c>
      <c r="G34" s="21" t="s">
        <v>57</v>
      </c>
      <c r="H34" s="373"/>
    </row>
    <row r="35" spans="1:13">
      <c r="A35" s="367">
        <v>5</v>
      </c>
      <c r="B35" s="365">
        <v>61250031</v>
      </c>
      <c r="C35" s="374" t="s">
        <v>33</v>
      </c>
      <c r="D35" s="373"/>
      <c r="E35" s="373"/>
      <c r="F35" s="373"/>
      <c r="G35" s="373"/>
      <c r="H35" s="373"/>
    </row>
    <row r="36" spans="1:13">
      <c r="A36" s="367">
        <v>6</v>
      </c>
      <c r="B36" s="365">
        <v>61250033</v>
      </c>
      <c r="C36" s="374" t="s">
        <v>34</v>
      </c>
      <c r="D36" s="373"/>
    </row>
    <row r="37" spans="1:13">
      <c r="A37" s="367">
        <v>7</v>
      </c>
      <c r="B37" s="365">
        <v>61250050</v>
      </c>
      <c r="C37" s="374" t="s">
        <v>35</v>
      </c>
      <c r="D37" s="373"/>
    </row>
    <row r="38" spans="1:13" ht="15.75" thickBot="1">
      <c r="A38" s="368">
        <v>8</v>
      </c>
      <c r="B38" s="369">
        <v>61250082</v>
      </c>
      <c r="C38" s="375" t="s">
        <v>36</v>
      </c>
      <c r="D38" s="373"/>
    </row>
    <row r="39" spans="1:13">
      <c r="A39" s="373"/>
      <c r="B39" s="373"/>
      <c r="C39" s="373"/>
      <c r="D39" s="373"/>
    </row>
  </sheetData>
  <mergeCells count="15">
    <mergeCell ref="A1:C2"/>
    <mergeCell ref="A28:C28"/>
    <mergeCell ref="A29:C29"/>
    <mergeCell ref="J14:M14"/>
    <mergeCell ref="K33:L33"/>
    <mergeCell ref="E31:G32"/>
    <mergeCell ref="I1:M2"/>
    <mergeCell ref="I19:M19"/>
    <mergeCell ref="K30:L30"/>
    <mergeCell ref="K31:L31"/>
    <mergeCell ref="K32:L32"/>
    <mergeCell ref="E1:G2"/>
    <mergeCell ref="E12:G13"/>
    <mergeCell ref="E18:G19"/>
    <mergeCell ref="E25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2F48-3E6C-485A-B8F3-81FA52A14D9C}">
  <sheetPr codeName="Sheet2"/>
  <dimension ref="A1:AG79"/>
  <sheetViews>
    <sheetView tabSelected="1" topLeftCell="G1" zoomScale="85" zoomScaleNormal="85" workbookViewId="0">
      <pane ySplit="2" topLeftCell="A3" activePane="bottomLeft" state="frozen"/>
      <selection pane="bottomLeft" activeCell="O9" sqref="O9"/>
    </sheetView>
  </sheetViews>
  <sheetFormatPr defaultRowHeight="15"/>
  <cols>
    <col min="1" max="1" width="16.28515625" customWidth="1"/>
    <col min="2" max="2" width="20.85546875" bestFit="1" customWidth="1"/>
    <col min="3" max="3" width="16.28515625" customWidth="1"/>
    <col min="4" max="4" width="12.42578125" customWidth="1"/>
    <col min="5" max="5" width="21.42578125" customWidth="1"/>
    <col min="6" max="6" width="2.28515625" style="118" customWidth="1"/>
    <col min="7" max="7" width="11.42578125" customWidth="1"/>
    <col min="8" max="8" width="20" bestFit="1" customWidth="1"/>
    <col min="9" max="9" width="13.7109375" bestFit="1" customWidth="1"/>
    <col min="10" max="10" width="14.7109375" customWidth="1"/>
    <col min="11" max="11" width="20" bestFit="1" customWidth="1"/>
    <col min="12" max="12" width="2.28515625" customWidth="1"/>
    <col min="13" max="13" width="13.28515625" customWidth="1"/>
    <col min="14" max="14" width="20.85546875" bestFit="1" customWidth="1"/>
    <col min="15" max="15" width="13.5703125" bestFit="1" customWidth="1"/>
    <col min="16" max="16" width="19" customWidth="1"/>
    <col min="17" max="17" width="16.7109375" customWidth="1"/>
    <col min="18" max="18" width="4.28515625" customWidth="1"/>
    <col min="19" max="19" width="3.5703125" customWidth="1"/>
    <col min="20" max="20" width="11.140625" customWidth="1"/>
    <col min="21" max="21" width="8" bestFit="1" customWidth="1"/>
    <col min="22" max="22" width="5.5703125" bestFit="1" customWidth="1"/>
    <col min="23" max="23" width="5.5703125" customWidth="1"/>
    <col min="24" max="24" width="5.5703125" bestFit="1" customWidth="1"/>
    <col min="25" max="25" width="6.140625" customWidth="1"/>
    <col min="26" max="26" width="5.5703125" bestFit="1" customWidth="1"/>
    <col min="27" max="27" width="6" style="49" bestFit="1" customWidth="1"/>
    <col min="28" max="30" width="6" bestFit="1" customWidth="1"/>
    <col min="31" max="31" width="5.5703125" customWidth="1"/>
    <col min="32" max="32" width="2.85546875" customWidth="1"/>
    <col min="33" max="34" width="6" customWidth="1"/>
    <col min="35" max="38" width="5.5703125" customWidth="1"/>
    <col min="39" max="39" width="8.5703125" customWidth="1"/>
    <col min="40" max="43" width="9.140625" customWidth="1"/>
  </cols>
  <sheetData>
    <row r="1" spans="1:33" ht="21">
      <c r="A1" s="142" t="s">
        <v>381</v>
      </c>
      <c r="B1" s="613" t="s">
        <v>0</v>
      </c>
      <c r="C1" s="614"/>
      <c r="D1" s="614"/>
      <c r="E1" s="615"/>
      <c r="F1" s="202"/>
      <c r="G1" s="182"/>
      <c r="H1" s="611" t="s">
        <v>291</v>
      </c>
      <c r="I1" s="611"/>
      <c r="J1" s="611"/>
      <c r="K1" s="612"/>
      <c r="L1" s="198"/>
      <c r="M1" s="54"/>
      <c r="N1" s="616" t="s">
        <v>398</v>
      </c>
      <c r="O1" s="616"/>
      <c r="P1" s="616"/>
      <c r="Q1" s="616"/>
      <c r="R1" s="198"/>
      <c r="S1" s="234"/>
      <c r="T1" s="541" t="s">
        <v>441</v>
      </c>
      <c r="U1" s="541"/>
      <c r="V1" s="541"/>
      <c r="W1" s="541"/>
      <c r="X1" s="541"/>
      <c r="Y1" s="541"/>
      <c r="Z1" s="541"/>
      <c r="AA1" s="541"/>
      <c r="AB1" s="541"/>
      <c r="AC1" s="541"/>
      <c r="AD1" s="541"/>
      <c r="AE1" s="542"/>
      <c r="AF1" s="58"/>
      <c r="AG1" s="198"/>
    </row>
    <row r="2" spans="1:33" ht="15.75" customHeight="1" thickBot="1">
      <c r="A2" s="143" t="s">
        <v>11</v>
      </c>
      <c r="B2" s="94" t="s">
        <v>293</v>
      </c>
      <c r="C2" s="79" t="s">
        <v>292</v>
      </c>
      <c r="D2" s="80" t="s">
        <v>294</v>
      </c>
      <c r="E2" s="135" t="s">
        <v>323</v>
      </c>
      <c r="F2" s="201"/>
      <c r="G2" s="138" t="s">
        <v>11</v>
      </c>
      <c r="H2" s="178" t="s">
        <v>293</v>
      </c>
      <c r="I2" s="179" t="s">
        <v>292</v>
      </c>
      <c r="J2" s="180" t="s">
        <v>294</v>
      </c>
      <c r="K2" s="181" t="s">
        <v>323</v>
      </c>
      <c r="L2" s="198"/>
      <c r="M2" s="54" t="s">
        <v>11</v>
      </c>
      <c r="N2" s="170" t="s">
        <v>293</v>
      </c>
      <c r="O2" s="171" t="s">
        <v>292</v>
      </c>
      <c r="P2" s="172" t="s">
        <v>294</v>
      </c>
      <c r="Q2" s="172" t="s">
        <v>323</v>
      </c>
      <c r="R2" s="198"/>
      <c r="S2" s="238"/>
      <c r="T2" s="543"/>
      <c r="U2" s="543"/>
      <c r="V2" s="543"/>
      <c r="W2" s="543"/>
      <c r="X2" s="543"/>
      <c r="Y2" s="543"/>
      <c r="Z2" s="543"/>
      <c r="AA2" s="543"/>
      <c r="AB2" s="543"/>
      <c r="AC2" s="543"/>
      <c r="AD2" s="543"/>
      <c r="AE2" s="544"/>
      <c r="AF2" s="58"/>
      <c r="AG2" s="198"/>
    </row>
    <row r="3" spans="1:33" ht="15" customHeight="1">
      <c r="A3" s="144">
        <v>1</v>
      </c>
      <c r="B3" s="128" t="s">
        <v>306</v>
      </c>
      <c r="C3" s="70" t="s">
        <v>302</v>
      </c>
      <c r="D3" s="502">
        <v>2</v>
      </c>
      <c r="E3" s="145"/>
      <c r="F3" s="201"/>
      <c r="G3" s="136">
        <v>1</v>
      </c>
      <c r="H3" s="120" t="s">
        <v>306</v>
      </c>
      <c r="I3" s="59" t="s">
        <v>364</v>
      </c>
      <c r="J3" s="506">
        <v>5</v>
      </c>
      <c r="K3" s="93"/>
      <c r="L3" s="198"/>
      <c r="M3" s="207">
        <v>1</v>
      </c>
      <c r="N3" s="120" t="s">
        <v>306</v>
      </c>
      <c r="O3" s="59" t="s">
        <v>412</v>
      </c>
      <c r="P3" s="512">
        <v>142</v>
      </c>
      <c r="Q3" s="53"/>
      <c r="R3" s="198"/>
      <c r="S3" s="239" t="s">
        <v>11</v>
      </c>
      <c r="T3" s="240" t="s">
        <v>430</v>
      </c>
      <c r="U3" s="240" t="s">
        <v>429</v>
      </c>
      <c r="V3" s="241" t="s">
        <v>428</v>
      </c>
      <c r="W3" s="209"/>
      <c r="X3" s="578" t="s">
        <v>414</v>
      </c>
      <c r="Y3" s="579"/>
      <c r="Z3" s="579"/>
      <c r="AA3" s="579"/>
      <c r="AB3" s="579"/>
      <c r="AC3" s="579"/>
      <c r="AD3" s="579"/>
      <c r="AE3" s="580"/>
      <c r="AF3" s="58"/>
      <c r="AG3" s="198"/>
    </row>
    <row r="4" spans="1:33" ht="15" customHeight="1">
      <c r="A4" s="146">
        <v>2</v>
      </c>
      <c r="B4" s="120" t="s">
        <v>362</v>
      </c>
      <c r="C4" s="59" t="s">
        <v>303</v>
      </c>
      <c r="D4" s="503"/>
      <c r="E4" s="147"/>
      <c r="F4" s="201"/>
      <c r="G4" s="136">
        <v>2</v>
      </c>
      <c r="H4" s="120" t="s">
        <v>372</v>
      </c>
      <c r="I4" s="74" t="s">
        <v>303</v>
      </c>
      <c r="J4" s="511"/>
      <c r="K4" s="93"/>
      <c r="L4" s="198"/>
      <c r="M4" s="207">
        <v>2</v>
      </c>
      <c r="N4" s="120" t="s">
        <v>372</v>
      </c>
      <c r="O4" s="74" t="s">
        <v>303</v>
      </c>
      <c r="P4" s="512"/>
      <c r="Q4" s="53"/>
      <c r="R4" s="198"/>
      <c r="S4" s="586">
        <v>1</v>
      </c>
      <c r="T4" s="595" t="s">
        <v>432</v>
      </c>
      <c r="U4" s="597">
        <v>55</v>
      </c>
      <c r="V4" s="599">
        <v>101</v>
      </c>
      <c r="W4" s="231"/>
      <c r="X4" s="581"/>
      <c r="Y4" s="582"/>
      <c r="Z4" s="582"/>
      <c r="AA4" s="582"/>
      <c r="AB4" s="582"/>
      <c r="AC4" s="582"/>
      <c r="AD4" s="582"/>
      <c r="AE4" s="583"/>
      <c r="AF4" s="58"/>
      <c r="AG4" s="198"/>
    </row>
    <row r="5" spans="1:33">
      <c r="A5" s="146">
        <v>3</v>
      </c>
      <c r="B5" s="129" t="s">
        <v>307</v>
      </c>
      <c r="C5" s="60" t="s">
        <v>304</v>
      </c>
      <c r="D5" s="499"/>
      <c r="E5" s="148"/>
      <c r="F5" s="201"/>
      <c r="G5" s="136">
        <v>3</v>
      </c>
      <c r="H5" s="120" t="s">
        <v>373</v>
      </c>
      <c r="I5" s="59" t="s">
        <v>304</v>
      </c>
      <c r="J5" s="507"/>
      <c r="K5" s="93"/>
      <c r="L5" s="198"/>
      <c r="M5" s="207">
        <v>3</v>
      </c>
      <c r="N5" s="120" t="s">
        <v>373</v>
      </c>
      <c r="O5" s="59" t="s">
        <v>569</v>
      </c>
      <c r="P5" s="513" t="s">
        <v>571</v>
      </c>
      <c r="Q5" s="441" t="str">
        <f>"["&amp;N56&amp;"]"</f>
        <v>[MIDWEST]</v>
      </c>
      <c r="R5" s="198" t="s">
        <v>425</v>
      </c>
      <c r="S5" s="586"/>
      <c r="T5" s="596"/>
      <c r="U5" s="598"/>
      <c r="V5" s="600"/>
      <c r="W5" s="58"/>
      <c r="X5" s="242" t="s">
        <v>11</v>
      </c>
      <c r="Y5" s="557" t="s">
        <v>104</v>
      </c>
      <c r="Z5" s="558"/>
      <c r="AA5" s="559" t="s">
        <v>426</v>
      </c>
      <c r="AB5" s="560"/>
      <c r="AC5" s="560"/>
      <c r="AD5" s="560"/>
      <c r="AE5" s="561"/>
      <c r="AF5" s="58"/>
      <c r="AG5" s="198"/>
    </row>
    <row r="6" spans="1:33">
      <c r="A6" s="146">
        <v>4</v>
      </c>
      <c r="B6" s="130" t="s">
        <v>308</v>
      </c>
      <c r="C6" s="61" t="s">
        <v>295</v>
      </c>
      <c r="D6" s="504">
        <v>520.29999999999995</v>
      </c>
      <c r="E6" s="149"/>
      <c r="F6" s="201"/>
      <c r="G6" s="136">
        <v>4</v>
      </c>
      <c r="H6" s="120" t="s">
        <v>309</v>
      </c>
      <c r="I6" s="73" t="s">
        <v>296</v>
      </c>
      <c r="J6" s="511">
        <v>184</v>
      </c>
      <c r="K6" s="191">
        <f>IF(H48 = "TRUE", J48*100,0)</f>
        <v>0</v>
      </c>
      <c r="L6" s="198"/>
      <c r="M6" s="207">
        <v>4</v>
      </c>
      <c r="N6" s="120" t="s">
        <v>410</v>
      </c>
      <c r="O6" s="73" t="s">
        <v>296</v>
      </c>
      <c r="P6" s="512">
        <v>1000</v>
      </c>
      <c r="Q6" s="53"/>
      <c r="R6" s="198"/>
      <c r="S6" s="188">
        <v>2</v>
      </c>
      <c r="T6" s="496" t="s">
        <v>433</v>
      </c>
      <c r="U6" s="251">
        <v>80</v>
      </c>
      <c r="V6" s="252">
        <v>80</v>
      </c>
      <c r="W6" s="58"/>
      <c r="X6" s="243">
        <v>1</v>
      </c>
      <c r="Y6" s="584" t="s">
        <v>415</v>
      </c>
      <c r="Z6" s="585"/>
      <c r="AA6" s="589" t="s">
        <v>421</v>
      </c>
      <c r="AB6" s="589"/>
      <c r="AC6" s="589"/>
      <c r="AD6" s="589"/>
      <c r="AE6" s="590"/>
      <c r="AF6" s="58"/>
      <c r="AG6" s="198"/>
    </row>
    <row r="7" spans="1:33" ht="26.25">
      <c r="A7" s="146">
        <v>5</v>
      </c>
      <c r="B7" s="129" t="s">
        <v>309</v>
      </c>
      <c r="C7" s="62" t="s">
        <v>296</v>
      </c>
      <c r="D7" s="505">
        <v>44</v>
      </c>
      <c r="E7" s="148"/>
      <c r="F7" s="201"/>
      <c r="G7" s="136">
        <v>5</v>
      </c>
      <c r="H7" s="126" t="s">
        <v>368</v>
      </c>
      <c r="I7" s="134" t="s">
        <v>388</v>
      </c>
      <c r="J7" s="509" t="s">
        <v>382</v>
      </c>
      <c r="K7" s="175" t="s">
        <v>392</v>
      </c>
      <c r="L7" s="198"/>
      <c r="M7" s="213">
        <v>5</v>
      </c>
      <c r="N7" s="256" t="s">
        <v>411</v>
      </c>
      <c r="O7" s="73" t="s">
        <v>413</v>
      </c>
      <c r="P7" s="512"/>
      <c r="Q7" s="53"/>
      <c r="R7" s="198"/>
      <c r="S7" s="188">
        <v>3</v>
      </c>
      <c r="T7" s="496" t="s">
        <v>434</v>
      </c>
      <c r="U7" s="251">
        <v>50</v>
      </c>
      <c r="V7" s="252">
        <v>101</v>
      </c>
      <c r="W7" s="58"/>
      <c r="X7" s="243">
        <v>2</v>
      </c>
      <c r="Y7" s="601" t="s">
        <v>416</v>
      </c>
      <c r="Z7" s="602"/>
      <c r="AA7" s="591" t="s">
        <v>420</v>
      </c>
      <c r="AB7" s="591"/>
      <c r="AC7" s="591"/>
      <c r="AD7" s="591"/>
      <c r="AE7" s="592"/>
      <c r="AF7" s="58"/>
      <c r="AG7" s="198"/>
    </row>
    <row r="8" spans="1:33" ht="15.75">
      <c r="A8" s="144">
        <v>6</v>
      </c>
      <c r="B8" s="125" t="s">
        <v>310</v>
      </c>
      <c r="C8" s="72" t="s">
        <v>305</v>
      </c>
      <c r="D8" s="69">
        <f>E8</f>
        <v>10</v>
      </c>
      <c r="E8" s="150">
        <f>5*D3</f>
        <v>10</v>
      </c>
      <c r="F8" s="201"/>
      <c r="G8" s="188">
        <v>6</v>
      </c>
      <c r="H8" s="127" t="s">
        <v>383</v>
      </c>
      <c r="I8" s="174" t="s">
        <v>377</v>
      </c>
      <c r="J8" s="510" t="s">
        <v>382</v>
      </c>
      <c r="K8" s="175" t="s">
        <v>392</v>
      </c>
      <c r="L8" s="198"/>
      <c r="M8" s="207">
        <v>6</v>
      </c>
      <c r="N8" s="404" t="s">
        <v>570</v>
      </c>
      <c r="O8" s="53"/>
      <c r="P8" s="53"/>
      <c r="Q8" s="53"/>
      <c r="R8" s="198"/>
      <c r="S8" s="188">
        <v>4</v>
      </c>
      <c r="T8" s="496" t="s">
        <v>435</v>
      </c>
      <c r="U8" s="251">
        <v>126</v>
      </c>
      <c r="V8" s="252">
        <v>32</v>
      </c>
      <c r="W8" s="58"/>
      <c r="X8" s="243">
        <v>3</v>
      </c>
      <c r="Y8" s="603" t="s">
        <v>417</v>
      </c>
      <c r="Z8" s="604"/>
      <c r="AA8" s="591" t="s">
        <v>422</v>
      </c>
      <c r="AB8" s="591"/>
      <c r="AC8" s="591"/>
      <c r="AD8" s="591"/>
      <c r="AE8" s="592"/>
      <c r="AF8" s="58"/>
      <c r="AG8" s="198"/>
    </row>
    <row r="9" spans="1:33" s="124" customFormat="1" ht="15.75">
      <c r="A9" s="151">
        <v>7</v>
      </c>
      <c r="B9" s="131" t="s">
        <v>311</v>
      </c>
      <c r="C9" s="121" t="s">
        <v>296</v>
      </c>
      <c r="D9" s="122">
        <f>E9</f>
        <v>54</v>
      </c>
      <c r="E9" s="152">
        <f>E8+D7</f>
        <v>54</v>
      </c>
      <c r="F9" s="203"/>
      <c r="G9" s="136">
        <v>7</v>
      </c>
      <c r="H9" s="125" t="s">
        <v>369</v>
      </c>
      <c r="I9" s="174" t="s">
        <v>377</v>
      </c>
      <c r="J9" s="508" t="s">
        <v>382</v>
      </c>
      <c r="K9" s="175" t="s">
        <v>392</v>
      </c>
      <c r="L9" s="200"/>
      <c r="M9" s="207">
        <v>7</v>
      </c>
      <c r="N9" s="125" t="s">
        <v>370</v>
      </c>
      <c r="O9" s="73" t="s">
        <v>295</v>
      </c>
      <c r="P9" s="123"/>
      <c r="Q9" s="123"/>
      <c r="R9" s="200"/>
      <c r="S9" s="188">
        <v>5</v>
      </c>
      <c r="T9" s="496" t="s">
        <v>436</v>
      </c>
      <c r="U9" s="251">
        <v>80</v>
      </c>
      <c r="V9" s="252">
        <v>50</v>
      </c>
      <c r="W9" s="141"/>
      <c r="X9" s="243">
        <v>4</v>
      </c>
      <c r="Y9" s="605" t="s">
        <v>418</v>
      </c>
      <c r="Z9" s="606"/>
      <c r="AA9" s="591" t="s">
        <v>423</v>
      </c>
      <c r="AB9" s="591"/>
      <c r="AC9" s="591"/>
      <c r="AD9" s="591"/>
      <c r="AE9" s="592"/>
      <c r="AF9" s="141"/>
      <c r="AG9" s="200"/>
    </row>
    <row r="10" spans="1:33" ht="16.5" thickBot="1">
      <c r="A10" s="146">
        <v>8</v>
      </c>
      <c r="B10" s="125" t="s">
        <v>312</v>
      </c>
      <c r="C10" s="186" t="s">
        <v>389</v>
      </c>
      <c r="D10" s="69">
        <f>E10</f>
        <v>27</v>
      </c>
      <c r="E10" s="150">
        <f>D9/D3</f>
        <v>27</v>
      </c>
      <c r="F10" s="201"/>
      <c r="G10" s="136">
        <v>8</v>
      </c>
      <c r="H10" s="125" t="s">
        <v>363</v>
      </c>
      <c r="I10" s="173" t="s">
        <v>365</v>
      </c>
      <c r="J10" s="69">
        <f>K10</f>
        <v>75</v>
      </c>
      <c r="K10" s="169">
        <f xml:space="preserve"> IF(H48="TRUE",K5, MAX(75,75*(J3/25)))</f>
        <v>75</v>
      </c>
      <c r="L10" s="198"/>
      <c r="M10" s="207">
        <v>8</v>
      </c>
      <c r="N10" s="53"/>
      <c r="O10" s="53"/>
      <c r="P10" s="53"/>
      <c r="Q10" s="53"/>
      <c r="R10" s="198"/>
      <c r="S10" s="188">
        <v>6</v>
      </c>
      <c r="T10" s="497" t="s">
        <v>437</v>
      </c>
      <c r="U10" s="245"/>
      <c r="V10" s="246"/>
      <c r="W10" s="58"/>
      <c r="X10" s="244">
        <v>5</v>
      </c>
      <c r="Y10" s="607" t="s">
        <v>419</v>
      </c>
      <c r="Z10" s="608"/>
      <c r="AA10" s="593" t="s">
        <v>424</v>
      </c>
      <c r="AB10" s="593"/>
      <c r="AC10" s="593"/>
      <c r="AD10" s="593"/>
      <c r="AE10" s="594"/>
      <c r="AF10" s="58"/>
      <c r="AG10" s="198"/>
    </row>
    <row r="11" spans="1:33" ht="15" customHeight="1">
      <c r="A11" s="146">
        <v>9</v>
      </c>
      <c r="B11" s="120" t="s">
        <v>313</v>
      </c>
      <c r="C11" s="73" t="s">
        <v>390</v>
      </c>
      <c r="D11" s="75">
        <v>90.6</v>
      </c>
      <c r="E11" s="153" t="s">
        <v>298</v>
      </c>
      <c r="F11" s="201"/>
      <c r="G11" s="137">
        <v>9</v>
      </c>
      <c r="H11" s="125" t="s">
        <v>366</v>
      </c>
      <c r="I11" s="73" t="s">
        <v>296</v>
      </c>
      <c r="J11" s="69">
        <f>J6+J10+K6</f>
        <v>259</v>
      </c>
      <c r="K11" s="147"/>
      <c r="L11" s="198"/>
      <c r="M11" s="198"/>
      <c r="N11" s="198"/>
      <c r="O11" s="198"/>
      <c r="P11" s="198"/>
      <c r="Q11" s="198"/>
      <c r="R11" s="198"/>
      <c r="S11" s="188">
        <v>7</v>
      </c>
      <c r="T11" s="497" t="s">
        <v>438</v>
      </c>
      <c r="U11" s="247"/>
      <c r="V11" s="248"/>
      <c r="W11" s="58"/>
      <c r="X11" s="58"/>
      <c r="Y11" s="58"/>
      <c r="Z11" s="58"/>
      <c r="AA11" s="58"/>
      <c r="AB11" s="58"/>
      <c r="AC11" s="58"/>
      <c r="AD11" s="58"/>
      <c r="AE11" s="147"/>
      <c r="AF11" s="58"/>
      <c r="AG11" s="198"/>
    </row>
    <row r="12" spans="1:33" ht="15" customHeight="1">
      <c r="A12" s="146">
        <v>10</v>
      </c>
      <c r="B12" s="132" t="s">
        <v>314</v>
      </c>
      <c r="C12" s="61" t="s">
        <v>295</v>
      </c>
      <c r="D12" s="75">
        <f>B28</f>
        <v>30</v>
      </c>
      <c r="E12" s="154" t="str">
        <f ca="1">"&lt;{%FROM      [" &amp; D47 &amp;"]"</f>
        <v>&lt;{%FROM      [B28]</v>
      </c>
      <c r="F12" s="201"/>
      <c r="G12" s="136">
        <v>10</v>
      </c>
      <c r="H12" s="127" t="s">
        <v>380</v>
      </c>
      <c r="I12" s="73" t="s">
        <v>391</v>
      </c>
      <c r="J12" s="69">
        <f>J49</f>
        <v>125</v>
      </c>
      <c r="K12" s="93"/>
      <c r="L12" s="198"/>
      <c r="M12" s="198"/>
      <c r="N12" s="198"/>
      <c r="O12" s="198"/>
      <c r="P12" s="198"/>
      <c r="Q12" s="198"/>
      <c r="R12" s="198"/>
      <c r="S12" s="188">
        <v>8</v>
      </c>
      <c r="T12" s="497" t="s">
        <v>439</v>
      </c>
      <c r="U12" s="247"/>
      <c r="V12" s="248"/>
      <c r="W12" s="58"/>
      <c r="X12" s="58"/>
      <c r="Y12" s="58"/>
      <c r="Z12" s="58"/>
      <c r="AA12" s="58"/>
      <c r="AB12" s="58"/>
      <c r="AC12" s="58"/>
      <c r="AD12" s="58"/>
      <c r="AE12" s="232"/>
      <c r="AF12" s="58"/>
      <c r="AG12" s="198"/>
    </row>
    <row r="13" spans="1:33" ht="15" customHeight="1" thickBot="1">
      <c r="A13" s="146">
        <v>11</v>
      </c>
      <c r="B13" s="95" t="s">
        <v>315</v>
      </c>
      <c r="C13" s="61" t="s">
        <v>295</v>
      </c>
      <c r="D13" s="76">
        <f>D11+D12</f>
        <v>120.6</v>
      </c>
      <c r="E13" s="150" t="s">
        <v>334</v>
      </c>
      <c r="F13" s="201"/>
      <c r="G13" s="136">
        <v>11</v>
      </c>
      <c r="H13" s="120" t="s">
        <v>394</v>
      </c>
      <c r="I13" s="73" t="s">
        <v>393</v>
      </c>
      <c r="J13" s="187" t="str" cm="1">
        <f t="array" ref="J13">_xlfn.IFS(H51="L70","&lt;ODFL&gt;", H51="L60", "&lt;CONWAY&gt;")</f>
        <v>&lt;ODFL&gt;</v>
      </c>
      <c r="K13" s="147"/>
      <c r="L13" s="198"/>
      <c r="M13" s="198"/>
      <c r="N13" s="198"/>
      <c r="O13" s="198"/>
      <c r="P13" s="198"/>
      <c r="Q13" s="198"/>
      <c r="R13" s="198"/>
      <c r="S13" s="255">
        <v>9</v>
      </c>
      <c r="T13" s="498" t="s">
        <v>440</v>
      </c>
      <c r="U13" s="249"/>
      <c r="V13" s="250"/>
      <c r="W13" s="163"/>
      <c r="X13" s="163"/>
      <c r="Y13" s="163"/>
      <c r="Z13" s="163"/>
      <c r="AA13" s="163"/>
      <c r="AB13" s="163"/>
      <c r="AC13" s="163"/>
      <c r="AD13" s="163"/>
      <c r="AE13" s="237"/>
      <c r="AF13" s="58"/>
      <c r="AG13" s="198"/>
    </row>
    <row r="14" spans="1:33" ht="15.75" thickBot="1">
      <c r="A14" s="146">
        <v>12</v>
      </c>
      <c r="B14" s="125" t="s">
        <v>316</v>
      </c>
      <c r="C14" s="73" t="s">
        <v>367</v>
      </c>
      <c r="D14" s="77" t="str">
        <f>B34</f>
        <v>%C</v>
      </c>
      <c r="E14" s="150"/>
      <c r="F14" s="201"/>
      <c r="G14" s="136">
        <v>12</v>
      </c>
      <c r="H14" s="120" t="s">
        <v>374</v>
      </c>
      <c r="I14" s="73" t="s">
        <v>295</v>
      </c>
      <c r="J14" s="196">
        <v>254.75</v>
      </c>
      <c r="K14" s="183" t="s">
        <v>396</v>
      </c>
      <c r="L14" s="198"/>
      <c r="M14" s="198"/>
      <c r="N14" s="198"/>
      <c r="O14" s="198"/>
      <c r="P14" s="198"/>
      <c r="Q14" s="198"/>
      <c r="R14" s="198"/>
      <c r="S14" s="211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198"/>
    </row>
    <row r="15" spans="1:33" ht="21.75" thickBot="1">
      <c r="A15" s="155">
        <v>13</v>
      </c>
      <c r="B15" s="165" t="s">
        <v>317</v>
      </c>
      <c r="C15" s="107" t="s">
        <v>333</v>
      </c>
      <c r="D15" s="184">
        <f>B35</f>
        <v>144.72</v>
      </c>
      <c r="E15" s="166"/>
      <c r="F15" s="201"/>
      <c r="G15" s="136">
        <v>13</v>
      </c>
      <c r="H15" s="125" t="s">
        <v>370</v>
      </c>
      <c r="I15" s="73" t="s">
        <v>295</v>
      </c>
      <c r="J15" s="68">
        <f>K15</f>
        <v>0</v>
      </c>
      <c r="K15" s="189">
        <f>IF(J13="&lt;CONWAY&gt;",220,0)</f>
        <v>0</v>
      </c>
      <c r="L15" s="198"/>
      <c r="M15" s="198"/>
      <c r="N15" s="198"/>
      <c r="O15" s="198"/>
      <c r="P15" s="198"/>
      <c r="Q15" s="198"/>
      <c r="R15" s="198"/>
      <c r="S15" s="545" t="s">
        <v>415</v>
      </c>
      <c r="T15" s="546"/>
      <c r="U15" s="546"/>
      <c r="V15" s="546"/>
      <c r="W15" s="546"/>
      <c r="X15" s="546"/>
      <c r="Y15" s="546"/>
      <c r="Z15" s="546"/>
      <c r="AA15" s="546"/>
      <c r="AB15" s="546"/>
      <c r="AC15" s="546"/>
      <c r="AD15" s="546"/>
      <c r="AE15" s="547"/>
      <c r="AF15" s="58"/>
      <c r="AG15" s="198"/>
    </row>
    <row r="16" spans="1:33" ht="18" thickBot="1">
      <c r="A16" s="83"/>
      <c r="B16" s="119"/>
      <c r="C16" s="54"/>
      <c r="D16" s="54"/>
      <c r="E16" s="93"/>
      <c r="F16" s="201"/>
      <c r="G16" s="138">
        <v>14</v>
      </c>
      <c r="H16" s="139" t="s">
        <v>371</v>
      </c>
      <c r="I16" s="190" t="s">
        <v>397</v>
      </c>
      <c r="J16" s="197">
        <f>J14+J15</f>
        <v>254.75</v>
      </c>
      <c r="K16" s="140"/>
      <c r="L16" s="198"/>
      <c r="M16" s="198"/>
      <c r="N16" s="198"/>
      <c r="O16" s="198"/>
      <c r="P16" s="198"/>
      <c r="Q16" s="198"/>
      <c r="R16" s="198"/>
      <c r="S16" s="229"/>
      <c r="T16" s="58"/>
      <c r="U16" s="405" t="s">
        <v>431</v>
      </c>
      <c r="V16" s="117"/>
      <c r="W16" s="117"/>
      <c r="X16" s="117"/>
      <c r="Y16" s="117"/>
      <c r="Z16" s="117"/>
      <c r="AA16" s="117"/>
      <c r="AB16" s="117"/>
      <c r="AC16" s="117"/>
      <c r="AD16" s="117"/>
      <c r="AE16" s="145"/>
      <c r="AF16" s="58"/>
      <c r="AG16" s="198"/>
    </row>
    <row r="17" spans="1:33">
      <c r="A17" s="83"/>
      <c r="B17" s="164"/>
      <c r="C17" s="621" t="s">
        <v>297</v>
      </c>
      <c r="D17" s="621"/>
      <c r="E17" s="622"/>
      <c r="F17" s="201"/>
      <c r="G17" s="235"/>
      <c r="H17" s="58"/>
      <c r="I17" s="609" t="s">
        <v>342</v>
      </c>
      <c r="J17" s="610"/>
      <c r="K17" s="147"/>
      <c r="L17" s="198"/>
      <c r="M17" s="198"/>
      <c r="N17" s="198"/>
      <c r="O17" s="198"/>
      <c r="P17" s="198"/>
      <c r="Q17" s="198"/>
      <c r="R17" s="198"/>
      <c r="S17" s="229"/>
      <c r="T17" s="58"/>
      <c r="U17" s="493">
        <v>500</v>
      </c>
      <c r="V17" s="494">
        <v>625</v>
      </c>
      <c r="W17" s="494">
        <v>750</v>
      </c>
      <c r="X17" s="495">
        <v>875</v>
      </c>
      <c r="Y17" s="495">
        <v>1000</v>
      </c>
      <c r="Z17" s="495">
        <v>1125</v>
      </c>
      <c r="AA17" s="495">
        <v>1250</v>
      </c>
      <c r="AB17" s="495">
        <v>1375</v>
      </c>
      <c r="AC17" s="495">
        <v>1500</v>
      </c>
      <c r="AD17" s="495">
        <v>1625</v>
      </c>
      <c r="AE17" s="492"/>
      <c r="AF17" s="58"/>
      <c r="AG17" s="198"/>
    </row>
    <row r="18" spans="1:33" ht="15" customHeight="1">
      <c r="A18" s="156" t="s">
        <v>11</v>
      </c>
      <c r="B18" s="108" t="s">
        <v>341</v>
      </c>
      <c r="C18" s="90" t="s">
        <v>386</v>
      </c>
      <c r="D18" s="85" t="s">
        <v>387</v>
      </c>
      <c r="E18" s="157" t="s">
        <v>1</v>
      </c>
      <c r="F18" s="201"/>
      <c r="G18" s="235"/>
      <c r="H18" s="58"/>
      <c r="I18" s="627">
        <f>J16</f>
        <v>254.75</v>
      </c>
      <c r="J18" s="624"/>
      <c r="K18" s="147"/>
      <c r="L18" s="198"/>
      <c r="M18" s="198"/>
      <c r="N18" s="198"/>
      <c r="O18" s="198"/>
      <c r="P18" s="198"/>
      <c r="Q18" s="198"/>
      <c r="R18" s="198"/>
      <c r="S18" s="574" t="str">
        <f>T4</f>
        <v>RAW /
PRIMED</v>
      </c>
      <c r="T18" s="575"/>
      <c r="U18" s="467">
        <v>3.46</v>
      </c>
      <c r="V18" s="467">
        <v>4.33</v>
      </c>
      <c r="W18" s="467">
        <v>5.19</v>
      </c>
      <c r="X18" s="468"/>
      <c r="Y18" s="468"/>
      <c r="Z18" s="468"/>
      <c r="AA18" s="468"/>
      <c r="AB18" s="468"/>
      <c r="AC18" s="468"/>
      <c r="AD18" s="468"/>
      <c r="AE18" s="469"/>
      <c r="AF18" s="58"/>
      <c r="AG18" s="198"/>
    </row>
    <row r="19" spans="1:33" ht="15" customHeight="1">
      <c r="A19" s="136">
        <v>1</v>
      </c>
      <c r="B19" s="78" t="s">
        <v>385</v>
      </c>
      <c r="C19" s="86"/>
      <c r="D19" s="109"/>
      <c r="E19" s="158">
        <v>8</v>
      </c>
      <c r="F19" s="201"/>
      <c r="G19" s="235"/>
      <c r="H19" s="58"/>
      <c r="I19" s="623"/>
      <c r="J19" s="624"/>
      <c r="K19" s="147"/>
      <c r="L19" s="201"/>
      <c r="M19" s="198"/>
      <c r="N19" s="198"/>
      <c r="O19" s="198"/>
      <c r="P19" s="198"/>
      <c r="Q19" s="198"/>
      <c r="R19" s="198"/>
      <c r="S19" s="564" t="str">
        <f t="shared" ref="S19:S26" si="0">T6</f>
        <v>DOOR</v>
      </c>
      <c r="T19" s="565"/>
      <c r="U19" s="219">
        <v>5.19</v>
      </c>
      <c r="V19" s="219">
        <v>6.49</v>
      </c>
      <c r="W19" s="219">
        <v>7.79</v>
      </c>
      <c r="X19" s="220"/>
      <c r="Y19" s="220"/>
      <c r="Z19" s="220"/>
      <c r="AA19" s="220"/>
      <c r="AB19" s="220"/>
      <c r="AC19" s="220"/>
      <c r="AD19" s="221"/>
      <c r="AE19" s="232"/>
      <c r="AF19" s="58"/>
      <c r="AG19" s="198"/>
    </row>
    <row r="20" spans="1:33" ht="15" customHeight="1">
      <c r="A20" s="136">
        <v>2</v>
      </c>
      <c r="B20" s="57" t="s">
        <v>384</v>
      </c>
      <c r="C20" s="87">
        <f>C19+2</f>
        <v>2</v>
      </c>
      <c r="D20" s="87">
        <f>D19+2</f>
        <v>2</v>
      </c>
      <c r="E20" s="159">
        <f>E19</f>
        <v>8</v>
      </c>
      <c r="F20" s="201"/>
      <c r="G20" s="235"/>
      <c r="H20" s="58"/>
      <c r="I20" s="623"/>
      <c r="J20" s="624"/>
      <c r="K20" s="147"/>
      <c r="L20" s="201"/>
      <c r="M20" s="198"/>
      <c r="N20" s="198"/>
      <c r="O20" s="198"/>
      <c r="P20" s="198"/>
      <c r="Q20" s="198"/>
      <c r="R20" s="198"/>
      <c r="S20" s="562" t="str">
        <f t="shared" si="0"/>
        <v>RF/RFX</v>
      </c>
      <c r="T20" s="563"/>
      <c r="U20" s="470">
        <v>2.6</v>
      </c>
      <c r="V20" s="470">
        <v>3.24</v>
      </c>
      <c r="W20" s="470">
        <v>3.89</v>
      </c>
      <c r="X20" s="471"/>
      <c r="Y20" s="471"/>
      <c r="Z20" s="471"/>
      <c r="AA20" s="471"/>
      <c r="AB20" s="471"/>
      <c r="AC20" s="471"/>
      <c r="AD20" s="471"/>
      <c r="AE20" s="472"/>
      <c r="AF20" s="58"/>
      <c r="AG20" s="198"/>
    </row>
    <row r="21" spans="1:33" ht="15" customHeight="1">
      <c r="A21" s="136">
        <v>3</v>
      </c>
      <c r="B21" s="55" t="s">
        <v>318</v>
      </c>
      <c r="C21" s="58"/>
      <c r="D21" s="58"/>
      <c r="E21" s="147"/>
      <c r="F21" s="201"/>
      <c r="G21" s="235"/>
      <c r="H21" s="58"/>
      <c r="I21" s="623"/>
      <c r="J21" s="624"/>
      <c r="K21" s="147"/>
      <c r="L21" s="201"/>
      <c r="M21" s="198"/>
      <c r="N21" s="198"/>
      <c r="O21" s="198"/>
      <c r="P21" s="198"/>
      <c r="Q21" s="198"/>
      <c r="R21" s="198"/>
      <c r="S21" s="564" t="str">
        <f t="shared" si="0"/>
        <v>MIRROR</v>
      </c>
      <c r="T21" s="565"/>
      <c r="U21" s="219">
        <v>5.93</v>
      </c>
      <c r="V21" s="219">
        <v>7.42</v>
      </c>
      <c r="W21" s="219">
        <v>8.9</v>
      </c>
      <c r="X21" s="220"/>
      <c r="Y21" s="220"/>
      <c r="Z21" s="220"/>
      <c r="AA21" s="220"/>
      <c r="AB21" s="220"/>
      <c r="AC21" s="220"/>
      <c r="AD21" s="221"/>
      <c r="AE21" s="147"/>
      <c r="AF21" s="58"/>
      <c r="AG21" s="198"/>
    </row>
    <row r="22" spans="1:33" ht="15" customHeight="1">
      <c r="A22" s="136">
        <v>4</v>
      </c>
      <c r="B22" s="57" t="s">
        <v>299</v>
      </c>
      <c r="C22" s="56">
        <f>MAX(C20:E20)</f>
        <v>8</v>
      </c>
      <c r="D22" s="58"/>
      <c r="E22" s="147"/>
      <c r="F22" s="201"/>
      <c r="G22" s="235"/>
      <c r="H22" s="58"/>
      <c r="I22" s="623"/>
      <c r="J22" s="624"/>
      <c r="K22" s="147"/>
      <c r="L22" s="201"/>
      <c r="M22" s="198"/>
      <c r="N22" s="198"/>
      <c r="O22" s="198"/>
      <c r="P22" s="198"/>
      <c r="Q22" s="198"/>
      <c r="R22" s="198"/>
      <c r="S22" s="562" t="str">
        <f t="shared" si="0"/>
        <v>BIFOLD</v>
      </c>
      <c r="T22" s="563"/>
      <c r="U22" s="470">
        <v>3.78</v>
      </c>
      <c r="V22" s="470">
        <v>4.72</v>
      </c>
      <c r="W22" s="470">
        <v>5.66</v>
      </c>
      <c r="X22" s="471"/>
      <c r="Y22" s="471"/>
      <c r="Z22" s="471"/>
      <c r="AA22" s="471"/>
      <c r="AB22" s="471"/>
      <c r="AC22" s="471"/>
      <c r="AD22" s="471"/>
      <c r="AE22" s="472"/>
      <c r="AF22" s="58"/>
      <c r="AG22" s="198"/>
    </row>
    <row r="23" spans="1:33" ht="15" customHeight="1">
      <c r="A23" s="136">
        <v>5</v>
      </c>
      <c r="B23" s="55" t="s">
        <v>300</v>
      </c>
      <c r="C23" s="54" t="b">
        <f>C22&gt;48</f>
        <v>0</v>
      </c>
      <c r="D23" s="89" t="s">
        <v>319</v>
      </c>
      <c r="E23" s="160" t="s">
        <v>320</v>
      </c>
      <c r="F23" s="201"/>
      <c r="G23" s="235"/>
      <c r="H23" s="58"/>
      <c r="I23" s="623"/>
      <c r="J23" s="624"/>
      <c r="K23" s="147"/>
      <c r="L23" s="201"/>
      <c r="M23" s="198"/>
      <c r="N23" s="198"/>
      <c r="O23" s="198"/>
      <c r="P23" s="198"/>
      <c r="Q23" s="198"/>
      <c r="R23" s="198"/>
      <c r="S23" s="564" t="str">
        <f t="shared" si="0"/>
        <v>1/4 TRUCK</v>
      </c>
      <c r="T23" s="565"/>
      <c r="U23" s="216">
        <v>502</v>
      </c>
      <c r="V23" s="216">
        <v>628</v>
      </c>
      <c r="W23" s="216">
        <v>715</v>
      </c>
      <c r="X23" s="215"/>
      <c r="Y23" s="215"/>
      <c r="Z23" s="215"/>
      <c r="AA23" s="215"/>
      <c r="AB23" s="215"/>
      <c r="AC23" s="215"/>
      <c r="AD23" s="215"/>
      <c r="AE23" s="233"/>
      <c r="AF23" s="58"/>
      <c r="AG23" s="198"/>
    </row>
    <row r="24" spans="1:33" ht="15.75" customHeight="1">
      <c r="A24" s="136">
        <v>6</v>
      </c>
      <c r="B24" s="55" t="s">
        <v>301</v>
      </c>
      <c r="C24" s="54" t="b">
        <f>C22&gt;96</f>
        <v>0</v>
      </c>
      <c r="D24" s="89" t="s">
        <v>319</v>
      </c>
      <c r="E24" s="160" t="s">
        <v>321</v>
      </c>
      <c r="F24" s="201"/>
      <c r="G24" s="235"/>
      <c r="H24" s="58"/>
      <c r="I24" s="623"/>
      <c r="J24" s="624"/>
      <c r="K24" s="147"/>
      <c r="L24" s="201"/>
      <c r="M24" s="198"/>
      <c r="N24" s="198"/>
      <c r="O24" s="198"/>
      <c r="P24" s="198"/>
      <c r="Q24" s="198"/>
      <c r="R24" s="198"/>
      <c r="S24" s="562" t="str">
        <f t="shared" si="0"/>
        <v>1/2 TRUCK</v>
      </c>
      <c r="T24" s="563"/>
      <c r="U24" s="473">
        <v>1004</v>
      </c>
      <c r="V24" s="473">
        <v>1255</v>
      </c>
      <c r="W24" s="473">
        <v>1505</v>
      </c>
      <c r="X24" s="474"/>
      <c r="Y24" s="474"/>
      <c r="Z24" s="474"/>
      <c r="AA24" s="474"/>
      <c r="AB24" s="474"/>
      <c r="AC24" s="474"/>
      <c r="AD24" s="474"/>
      <c r="AE24" s="475"/>
      <c r="AF24" s="58"/>
      <c r="AG24" s="198"/>
    </row>
    <row r="25" spans="1:33" ht="15.75" customHeight="1" thickBot="1">
      <c r="A25" s="161"/>
      <c r="B25" s="91" t="s">
        <v>322</v>
      </c>
      <c r="C25" s="92">
        <f>B30*D3</f>
        <v>30</v>
      </c>
      <c r="D25" s="71"/>
      <c r="E25" s="162"/>
      <c r="F25" s="201"/>
      <c r="G25" s="236"/>
      <c r="H25" s="163"/>
      <c r="I25" s="625"/>
      <c r="J25" s="626"/>
      <c r="K25" s="500"/>
      <c r="L25" s="201"/>
      <c r="M25" s="198"/>
      <c r="N25" s="198"/>
      <c r="O25" s="198"/>
      <c r="P25" s="198"/>
      <c r="Q25" s="198"/>
      <c r="R25" s="198"/>
      <c r="S25" s="564" t="str">
        <f t="shared" si="0"/>
        <v>3/4 TRUCK</v>
      </c>
      <c r="T25" s="565"/>
      <c r="U25" s="216">
        <v>1505</v>
      </c>
      <c r="V25" s="216">
        <v>1882</v>
      </c>
      <c r="W25" s="216">
        <v>2145</v>
      </c>
      <c r="X25" s="215"/>
      <c r="Y25" s="215"/>
      <c r="Z25" s="215"/>
      <c r="AA25" s="215"/>
      <c r="AB25" s="215"/>
      <c r="AC25" s="215"/>
      <c r="AD25" s="215"/>
      <c r="AE25" s="189"/>
      <c r="AF25" s="58"/>
      <c r="AG25" s="198"/>
    </row>
    <row r="26" spans="1:33" ht="19.5" thickBot="1">
      <c r="A26" s="83"/>
      <c r="B26" s="58"/>
      <c r="C26" s="58"/>
      <c r="D26" s="58"/>
      <c r="E26" s="147"/>
      <c r="F26" s="204"/>
      <c r="G26" s="257"/>
      <c r="H26" s="198"/>
      <c r="I26" s="201"/>
      <c r="J26" s="201"/>
      <c r="K26" s="201"/>
      <c r="L26" s="201"/>
      <c r="M26" s="501"/>
      <c r="N26" s="198"/>
      <c r="O26" s="198"/>
      <c r="P26" s="198"/>
      <c r="Q26" s="198"/>
      <c r="R26" s="198"/>
      <c r="S26" s="587" t="str">
        <f t="shared" si="0"/>
        <v>FULL TRK</v>
      </c>
      <c r="T26" s="588"/>
      <c r="U26" s="476">
        <v>2007</v>
      </c>
      <c r="V26" s="476">
        <v>2509</v>
      </c>
      <c r="W26" s="476">
        <v>3010</v>
      </c>
      <c r="X26" s="477"/>
      <c r="Y26" s="477"/>
      <c r="Z26" s="477"/>
      <c r="AA26" s="477"/>
      <c r="AB26" s="477"/>
      <c r="AC26" s="477"/>
      <c r="AD26" s="477"/>
      <c r="AE26" s="478"/>
      <c r="AF26" s="58"/>
      <c r="AG26" s="198"/>
    </row>
    <row r="27" spans="1:33" ht="15.75" thickBot="1">
      <c r="A27" s="83"/>
      <c r="B27" s="58"/>
      <c r="C27" s="58"/>
      <c r="D27" s="58"/>
      <c r="E27" s="147"/>
      <c r="F27" s="204"/>
      <c r="G27" s="257"/>
      <c r="H27" s="198"/>
      <c r="I27" s="201"/>
      <c r="J27" s="201"/>
      <c r="K27" s="201"/>
      <c r="L27" s="201"/>
      <c r="M27" s="198"/>
      <c r="N27" s="198"/>
      <c r="O27" s="198"/>
      <c r="P27" s="198"/>
      <c r="Q27" s="198"/>
      <c r="R27" s="198"/>
      <c r="S27" s="212"/>
      <c r="T27" s="217"/>
      <c r="U27" s="217"/>
      <c r="V27" s="217"/>
      <c r="W27" s="218"/>
      <c r="X27" s="218"/>
      <c r="Y27" s="218"/>
      <c r="Z27" s="218"/>
      <c r="AA27" s="218"/>
      <c r="AB27" s="218"/>
      <c r="AC27" s="218"/>
      <c r="AD27" s="58"/>
      <c r="AE27" s="206"/>
      <c r="AF27" s="58"/>
      <c r="AG27" s="198"/>
    </row>
    <row r="28" spans="1:33" ht="21">
      <c r="A28" s="63" t="s">
        <v>325</v>
      </c>
      <c r="B28" s="98">
        <f>B31+B36</f>
        <v>30</v>
      </c>
      <c r="C28" s="58"/>
      <c r="D28" s="609" t="s">
        <v>342</v>
      </c>
      <c r="E28" s="610"/>
      <c r="F28" s="20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548" t="s">
        <v>416</v>
      </c>
      <c r="T28" s="549"/>
      <c r="U28" s="549"/>
      <c r="V28" s="549"/>
      <c r="W28" s="549"/>
      <c r="X28" s="549"/>
      <c r="Y28" s="549"/>
      <c r="Z28" s="549"/>
      <c r="AA28" s="549"/>
      <c r="AB28" s="549"/>
      <c r="AC28" s="549"/>
      <c r="AD28" s="549"/>
      <c r="AE28" s="550"/>
      <c r="AF28" s="58"/>
      <c r="AG28" s="198"/>
    </row>
    <row r="29" spans="1:33">
      <c r="A29" s="67" t="s">
        <v>328</v>
      </c>
      <c r="B29" s="99">
        <f>IF(C22&gt;93,103,C22)</f>
        <v>8</v>
      </c>
      <c r="C29" s="58"/>
      <c r="D29" s="623">
        <f>D15</f>
        <v>144.72</v>
      </c>
      <c r="E29" s="624"/>
      <c r="F29" s="20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28"/>
      <c r="T29" s="58"/>
      <c r="U29" s="405" t="s">
        <v>431</v>
      </c>
      <c r="V29" s="223"/>
      <c r="W29" s="223"/>
      <c r="X29" s="223"/>
      <c r="Y29" s="223"/>
      <c r="Z29" s="223"/>
      <c r="AA29" s="223"/>
      <c r="AB29" s="223"/>
      <c r="AC29" s="223"/>
      <c r="AD29" s="117"/>
      <c r="AE29" s="145"/>
      <c r="AF29" s="58"/>
      <c r="AG29" s="198"/>
    </row>
    <row r="30" spans="1:33">
      <c r="A30" s="66" t="s">
        <v>332</v>
      </c>
      <c r="B30" s="100">
        <f>IF(B29&gt;=103,100,15)</f>
        <v>15</v>
      </c>
      <c r="C30" s="58"/>
      <c r="D30" s="623"/>
      <c r="E30" s="624"/>
      <c r="F30" s="201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572"/>
      <c r="T30" s="573"/>
      <c r="U30" s="489">
        <v>500</v>
      </c>
      <c r="V30" s="490">
        <v>625</v>
      </c>
      <c r="W30" s="490">
        <v>750</v>
      </c>
      <c r="X30" s="490">
        <v>875</v>
      </c>
      <c r="Y30" s="490">
        <v>1000</v>
      </c>
      <c r="Z30" s="490">
        <v>1125</v>
      </c>
      <c r="AA30" s="490">
        <v>1250</v>
      </c>
      <c r="AB30" s="490">
        <v>1375</v>
      </c>
      <c r="AC30" s="490">
        <v>1500</v>
      </c>
      <c r="AD30" s="490">
        <v>1750</v>
      </c>
      <c r="AE30" s="492"/>
      <c r="AF30" s="58"/>
      <c r="AG30" s="198"/>
    </row>
    <row r="31" spans="1:33">
      <c r="A31" s="64" t="s">
        <v>324</v>
      </c>
      <c r="B31" s="101">
        <f>B30*D3</f>
        <v>30</v>
      </c>
      <c r="C31" s="58"/>
      <c r="D31" s="623"/>
      <c r="E31" s="624"/>
      <c r="F31" s="201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574" t="str">
        <f>T4</f>
        <v>RAW /
PRIMED</v>
      </c>
      <c r="T31" s="575"/>
      <c r="U31" s="479">
        <v>3.33</v>
      </c>
      <c r="V31" s="479">
        <v>4.04</v>
      </c>
      <c r="W31" s="479">
        <v>4.4800000000000004</v>
      </c>
      <c r="X31" s="479">
        <v>5.22</v>
      </c>
      <c r="Y31" s="479">
        <v>5.97</v>
      </c>
      <c r="Z31" s="479">
        <v>6.71</v>
      </c>
      <c r="AA31" s="479">
        <v>7.46</v>
      </c>
      <c r="AB31" s="479">
        <v>8.1999999999999993</v>
      </c>
      <c r="AC31" s="479">
        <v>8.9499999999999993</v>
      </c>
      <c r="AD31" s="479">
        <v>10.44</v>
      </c>
      <c r="AE31" s="472"/>
      <c r="AF31" s="58"/>
      <c r="AG31" s="198"/>
    </row>
    <row r="32" spans="1:33">
      <c r="A32" s="102" t="s">
        <v>327</v>
      </c>
      <c r="B32" s="103"/>
      <c r="C32" s="58"/>
      <c r="D32" s="623"/>
      <c r="E32" s="624"/>
      <c r="F32" s="201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564" t="str">
        <f t="shared" ref="S32:S39" si="1">T6</f>
        <v>DOOR</v>
      </c>
      <c r="T32" s="565"/>
      <c r="U32" s="224">
        <v>5</v>
      </c>
      <c r="V32" s="224">
        <v>6.06</v>
      </c>
      <c r="W32" s="224">
        <v>6.71</v>
      </c>
      <c r="X32" s="224">
        <v>7.83</v>
      </c>
      <c r="Y32" s="224">
        <v>8.9499999999999993</v>
      </c>
      <c r="Z32" s="224">
        <v>10.07</v>
      </c>
      <c r="AA32" s="224">
        <v>11.19</v>
      </c>
      <c r="AB32" s="224">
        <v>12.31</v>
      </c>
      <c r="AC32" s="224">
        <v>13.43</v>
      </c>
      <c r="AD32" s="224">
        <v>15.66</v>
      </c>
      <c r="AE32" s="147"/>
      <c r="AF32" s="58"/>
      <c r="AG32" s="198"/>
    </row>
    <row r="33" spans="1:33">
      <c r="A33" s="67" t="s">
        <v>329</v>
      </c>
      <c r="B33" s="99">
        <f>IF(D7&gt;50,24,0)</f>
        <v>0</v>
      </c>
      <c r="C33" s="58"/>
      <c r="D33" s="623"/>
      <c r="E33" s="624"/>
      <c r="F33" s="201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562" t="str">
        <f t="shared" si="1"/>
        <v>RF/RFX</v>
      </c>
      <c r="T33" s="563"/>
      <c r="U33" s="480">
        <v>2.5</v>
      </c>
      <c r="V33" s="480">
        <v>3.03</v>
      </c>
      <c r="W33" s="480">
        <v>3.36</v>
      </c>
      <c r="X33" s="480">
        <v>3.92</v>
      </c>
      <c r="Y33" s="480">
        <v>4.4800000000000004</v>
      </c>
      <c r="Z33" s="480">
        <v>5.03</v>
      </c>
      <c r="AA33" s="480">
        <v>5.59</v>
      </c>
      <c r="AB33" s="480">
        <v>6.15</v>
      </c>
      <c r="AC33" s="480">
        <v>6.71</v>
      </c>
      <c r="AD33" s="480">
        <v>7.83</v>
      </c>
      <c r="AE33" s="472"/>
      <c r="AF33" s="58"/>
      <c r="AG33" s="198"/>
    </row>
    <row r="34" spans="1:33">
      <c r="A34" s="65" t="s">
        <v>330</v>
      </c>
      <c r="B34" s="99" t="str" cm="1">
        <f t="array" ref="B34">_xlfn.IFS(D13&gt;=100,"%C", AND(D13&gt;=50,D13&lt;100),"%B",D13&lt;50,"%A")</f>
        <v>%C</v>
      </c>
      <c r="C34" s="58"/>
      <c r="D34" s="623"/>
      <c r="E34" s="624"/>
      <c r="F34" s="201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564" t="str">
        <f t="shared" si="1"/>
        <v>MIRROR</v>
      </c>
      <c r="T34" s="565"/>
      <c r="U34" s="224">
        <v>5.71</v>
      </c>
      <c r="V34" s="224">
        <v>6.93</v>
      </c>
      <c r="W34" s="224">
        <v>7.67</v>
      </c>
      <c r="X34" s="224">
        <v>8.9499999999999993</v>
      </c>
      <c r="Y34" s="224">
        <v>10.23</v>
      </c>
      <c r="Z34" s="224">
        <v>11.51</v>
      </c>
      <c r="AA34" s="224">
        <v>12.79</v>
      </c>
      <c r="AB34" s="224">
        <v>14.06</v>
      </c>
      <c r="AC34" s="224">
        <v>15.34</v>
      </c>
      <c r="AD34" s="224">
        <v>17.899999999999999</v>
      </c>
      <c r="AE34" s="147"/>
      <c r="AF34" s="58"/>
      <c r="AG34" s="198"/>
    </row>
    <row r="35" spans="1:33">
      <c r="A35" s="104" t="s">
        <v>331</v>
      </c>
      <c r="B35" s="100" cm="1">
        <f t="array" ref="B35">_xlfn.IFS(B34="%A",5,B34="%B",10,B34="%C",D13*1.2)</f>
        <v>144.72</v>
      </c>
      <c r="C35" s="58"/>
      <c r="D35" s="623"/>
      <c r="E35" s="624"/>
      <c r="F35" s="204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562" t="str">
        <f t="shared" si="1"/>
        <v>BIFOLD</v>
      </c>
      <c r="T35" s="563"/>
      <c r="U35" s="480">
        <v>3.64</v>
      </c>
      <c r="V35" s="480">
        <v>4.41</v>
      </c>
      <c r="W35" s="480">
        <v>4.88</v>
      </c>
      <c r="X35" s="480">
        <v>5.7</v>
      </c>
      <c r="Y35" s="480">
        <v>6.1</v>
      </c>
      <c r="Z35" s="480">
        <v>7.32</v>
      </c>
      <c r="AA35" s="480">
        <v>8.14</v>
      </c>
      <c r="AB35" s="480">
        <v>8.9499999999999993</v>
      </c>
      <c r="AC35" s="480">
        <v>9.76</v>
      </c>
      <c r="AD35" s="480">
        <v>11.39</v>
      </c>
      <c r="AE35" s="472"/>
      <c r="AF35" s="58"/>
      <c r="AG35" s="198"/>
    </row>
    <row r="36" spans="1:33" ht="15.75" thickBot="1">
      <c r="A36" s="105" t="s">
        <v>326</v>
      </c>
      <c r="B36" s="106">
        <f>B33*D3</f>
        <v>0</v>
      </c>
      <c r="C36" s="163"/>
      <c r="D36" s="625"/>
      <c r="E36" s="626"/>
      <c r="F36" s="201"/>
      <c r="G36" s="201"/>
      <c r="H36" s="201"/>
      <c r="I36" s="201"/>
      <c r="J36" s="198"/>
      <c r="K36" s="198"/>
      <c r="L36" s="198"/>
      <c r="M36" s="198"/>
      <c r="N36" s="198"/>
      <c r="O36" s="198"/>
      <c r="P36" s="198"/>
      <c r="Q36" s="198"/>
      <c r="R36" s="198"/>
      <c r="S36" s="564" t="str">
        <f t="shared" si="1"/>
        <v>1/4 TRUCK</v>
      </c>
      <c r="T36" s="565"/>
      <c r="U36" s="222">
        <v>500</v>
      </c>
      <c r="V36" s="222">
        <v>606</v>
      </c>
      <c r="W36" s="222">
        <v>645</v>
      </c>
      <c r="X36" s="222">
        <v>753</v>
      </c>
      <c r="Y36" s="222">
        <v>860</v>
      </c>
      <c r="Z36" s="222">
        <v>968</v>
      </c>
      <c r="AA36" s="222">
        <v>1075</v>
      </c>
      <c r="AB36" s="222">
        <v>1183</v>
      </c>
      <c r="AC36" s="222">
        <v>1283</v>
      </c>
      <c r="AD36" s="222">
        <v>1505</v>
      </c>
      <c r="AE36" s="147"/>
      <c r="AF36" s="58"/>
      <c r="AG36" s="198"/>
    </row>
    <row r="37" spans="1:33">
      <c r="A37" s="198"/>
      <c r="B37" s="198"/>
      <c r="C37" s="198"/>
      <c r="D37" s="198"/>
      <c r="E37" s="198"/>
      <c r="F37" s="205"/>
      <c r="G37" s="201"/>
      <c r="H37" s="201"/>
      <c r="I37" s="201"/>
      <c r="J37" s="198"/>
      <c r="K37" s="198"/>
      <c r="L37" s="198"/>
      <c r="M37" s="198"/>
      <c r="N37" s="198"/>
      <c r="O37" s="198"/>
      <c r="P37" s="198"/>
      <c r="Q37" s="198"/>
      <c r="R37" s="198"/>
      <c r="S37" s="562" t="str">
        <f t="shared" si="1"/>
        <v>1/2 TRUCK</v>
      </c>
      <c r="T37" s="563"/>
      <c r="U37" s="481">
        <v>1000</v>
      </c>
      <c r="V37" s="481">
        <v>1212</v>
      </c>
      <c r="W37" s="481">
        <v>1290</v>
      </c>
      <c r="X37" s="481">
        <v>1505</v>
      </c>
      <c r="Y37" s="481">
        <v>1720</v>
      </c>
      <c r="Z37" s="481">
        <v>1935</v>
      </c>
      <c r="AA37" s="481">
        <v>2150</v>
      </c>
      <c r="AB37" s="481">
        <v>2365</v>
      </c>
      <c r="AC37" s="481">
        <v>2565</v>
      </c>
      <c r="AD37" s="481">
        <v>3010</v>
      </c>
      <c r="AE37" s="472"/>
      <c r="AF37" s="58"/>
      <c r="AG37" s="198"/>
    </row>
    <row r="38" spans="1:33">
      <c r="A38" s="198"/>
      <c r="B38" s="198"/>
      <c r="C38" s="198"/>
      <c r="D38" s="198"/>
      <c r="E38" s="198"/>
      <c r="F38" s="205"/>
      <c r="G38" s="201"/>
      <c r="H38" s="201"/>
      <c r="I38" s="201"/>
      <c r="J38" s="198"/>
      <c r="K38" s="198"/>
      <c r="L38" s="198"/>
      <c r="M38" s="198"/>
      <c r="N38" s="198"/>
      <c r="O38" s="198"/>
      <c r="P38" s="198"/>
      <c r="Q38" s="198"/>
      <c r="R38" s="198"/>
      <c r="S38" s="564" t="str">
        <f t="shared" si="1"/>
        <v>3/4 TRUCK</v>
      </c>
      <c r="T38" s="565"/>
      <c r="U38" s="225">
        <v>1500</v>
      </c>
      <c r="V38" s="225">
        <v>1818</v>
      </c>
      <c r="W38" s="225">
        <v>1935</v>
      </c>
      <c r="X38" s="225">
        <v>2258</v>
      </c>
      <c r="Y38" s="225">
        <v>2580</v>
      </c>
      <c r="Z38" s="225">
        <v>2903</v>
      </c>
      <c r="AA38" s="225">
        <v>3225</v>
      </c>
      <c r="AB38" s="225">
        <v>3548</v>
      </c>
      <c r="AC38" s="225">
        <v>3848</v>
      </c>
      <c r="AD38" s="225">
        <v>4515</v>
      </c>
      <c r="AE38" s="147"/>
      <c r="AF38" s="58"/>
      <c r="AG38" s="198"/>
    </row>
    <row r="39" spans="1:33" ht="15.75" thickBot="1">
      <c r="A39" s="198"/>
      <c r="B39" s="198"/>
      <c r="C39" s="198"/>
      <c r="D39" s="198"/>
      <c r="E39" s="198"/>
      <c r="F39" s="205"/>
      <c r="G39" s="201"/>
      <c r="H39" s="201"/>
      <c r="I39" s="201"/>
      <c r="J39" s="198"/>
      <c r="K39" s="198"/>
      <c r="L39" s="198"/>
      <c r="M39" s="198"/>
      <c r="N39" s="198"/>
      <c r="O39" s="198"/>
      <c r="P39" s="198"/>
      <c r="Q39" s="198"/>
      <c r="R39" s="198"/>
      <c r="S39" s="566" t="str">
        <f t="shared" si="1"/>
        <v>FULL TRK</v>
      </c>
      <c r="T39" s="567"/>
      <c r="U39" s="482">
        <v>2000</v>
      </c>
      <c r="V39" s="482">
        <v>2424</v>
      </c>
      <c r="W39" s="482">
        <v>2580</v>
      </c>
      <c r="X39" s="482">
        <v>3010</v>
      </c>
      <c r="Y39" s="482">
        <v>3440</v>
      </c>
      <c r="Z39" s="482">
        <v>3870</v>
      </c>
      <c r="AA39" s="482">
        <v>4300</v>
      </c>
      <c r="AB39" s="482">
        <v>4730</v>
      </c>
      <c r="AC39" s="482">
        <v>5130</v>
      </c>
      <c r="AD39" s="482">
        <v>6020</v>
      </c>
      <c r="AE39" s="483"/>
      <c r="AF39" s="58"/>
      <c r="AG39" s="198"/>
    </row>
    <row r="40" spans="1:33" ht="15.75" thickBot="1">
      <c r="A40" s="198"/>
      <c r="B40" s="198"/>
      <c r="C40" s="198"/>
      <c r="D40" s="198"/>
      <c r="E40" s="198"/>
      <c r="F40" s="205"/>
      <c r="G40" s="201"/>
      <c r="H40" s="201"/>
      <c r="I40" s="201"/>
      <c r="J40" s="198"/>
      <c r="K40" s="198"/>
      <c r="L40" s="198"/>
      <c r="M40" s="198"/>
      <c r="N40" s="198"/>
      <c r="O40" s="198"/>
      <c r="P40" s="198"/>
      <c r="Q40" s="198"/>
      <c r="R40" s="198"/>
      <c r="S40" s="568"/>
      <c r="T40" s="56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198"/>
    </row>
    <row r="41" spans="1:33" ht="21">
      <c r="A41" s="198"/>
      <c r="B41" s="198"/>
      <c r="C41" s="198"/>
      <c r="D41" s="198"/>
      <c r="E41" s="198"/>
      <c r="F41" s="205"/>
      <c r="G41" s="201"/>
      <c r="H41" s="201"/>
      <c r="I41" s="201"/>
      <c r="J41" s="198"/>
      <c r="K41" s="198"/>
      <c r="L41" s="198"/>
      <c r="M41" s="198"/>
      <c r="N41" s="198"/>
      <c r="O41" s="198"/>
      <c r="P41" s="198"/>
      <c r="Q41" s="198"/>
      <c r="R41" s="198"/>
      <c r="S41" s="551" t="s">
        <v>418</v>
      </c>
      <c r="T41" s="552"/>
      <c r="U41" s="552"/>
      <c r="V41" s="552"/>
      <c r="W41" s="552"/>
      <c r="X41" s="552"/>
      <c r="Y41" s="552"/>
      <c r="Z41" s="552"/>
      <c r="AA41" s="552"/>
      <c r="AB41" s="552"/>
      <c r="AC41" s="552"/>
      <c r="AD41" s="552"/>
      <c r="AE41" s="553"/>
      <c r="AF41" s="58"/>
      <c r="AG41" s="198"/>
    </row>
    <row r="42" spans="1:33">
      <c r="A42" s="198"/>
      <c r="B42" s="198"/>
      <c r="C42" s="198"/>
      <c r="D42" s="198"/>
      <c r="E42" s="198"/>
      <c r="F42" s="205"/>
      <c r="G42" s="201"/>
      <c r="H42" s="201"/>
      <c r="I42" s="201"/>
      <c r="J42" s="198"/>
      <c r="K42" s="198"/>
      <c r="L42" s="198"/>
      <c r="M42" s="198"/>
      <c r="N42" s="198"/>
      <c r="O42" s="198"/>
      <c r="P42" s="198"/>
      <c r="Q42" s="198"/>
      <c r="R42" s="198"/>
      <c r="S42" s="228"/>
      <c r="T42" s="58"/>
      <c r="U42" s="405" t="s">
        <v>431</v>
      </c>
      <c r="V42" s="223"/>
      <c r="W42" s="223"/>
      <c r="X42" s="223"/>
      <c r="Y42" s="223"/>
      <c r="Z42" s="223"/>
      <c r="AA42" s="223"/>
      <c r="AB42" s="223"/>
      <c r="AC42" s="223"/>
      <c r="AD42" s="117"/>
      <c r="AE42" s="145"/>
      <c r="AF42" s="58"/>
      <c r="AG42" s="198"/>
    </row>
    <row r="43" spans="1:33" ht="14.25" customHeight="1">
      <c r="A43" s="198"/>
      <c r="B43" s="198"/>
      <c r="C43" s="198"/>
      <c r="D43" s="198"/>
      <c r="E43" s="198"/>
      <c r="F43" s="199"/>
      <c r="G43" s="198"/>
      <c r="H43" s="198"/>
      <c r="I43" s="198"/>
      <c r="J43" s="198"/>
      <c r="K43" s="198"/>
      <c r="L43" s="198"/>
      <c r="M43" s="201"/>
      <c r="N43" s="201"/>
      <c r="O43" s="201"/>
      <c r="P43" s="201"/>
      <c r="Q43" s="201"/>
      <c r="R43" s="198"/>
      <c r="S43" s="572"/>
      <c r="T43" s="573"/>
      <c r="U43" s="489">
        <v>1375</v>
      </c>
      <c r="V43" s="490">
        <v>1500</v>
      </c>
      <c r="W43" s="490">
        <v>1750</v>
      </c>
      <c r="X43" s="490">
        <v>2000</v>
      </c>
      <c r="Y43" s="490">
        <v>2250</v>
      </c>
      <c r="Z43" s="490">
        <v>2500</v>
      </c>
      <c r="AA43" s="491">
        <v>2750</v>
      </c>
      <c r="AB43" s="491">
        <v>3000</v>
      </c>
      <c r="AC43" s="491">
        <v>3250</v>
      </c>
      <c r="AD43" s="491">
        <v>3500</v>
      </c>
      <c r="AE43" s="492"/>
      <c r="AF43" s="58"/>
      <c r="AG43" s="198"/>
    </row>
    <row r="44" spans="1:33">
      <c r="A44" s="253" t="s">
        <v>340</v>
      </c>
      <c r="B44" s="254" t="s">
        <v>343</v>
      </c>
      <c r="C44" s="254" t="s">
        <v>344</v>
      </c>
      <c r="D44" s="254" t="s">
        <v>345</v>
      </c>
      <c r="E44" s="254" t="s">
        <v>346</v>
      </c>
      <c r="F44" s="199"/>
      <c r="G44" s="258" t="s">
        <v>442</v>
      </c>
      <c r="H44" s="259" t="s">
        <v>343</v>
      </c>
      <c r="I44" s="259" t="s">
        <v>344</v>
      </c>
      <c r="J44" s="259" t="s">
        <v>345</v>
      </c>
      <c r="K44" s="259" t="s">
        <v>346</v>
      </c>
      <c r="L44" s="201"/>
      <c r="M44" s="282" t="s">
        <v>442</v>
      </c>
      <c r="N44" s="259" t="s">
        <v>343</v>
      </c>
      <c r="O44" s="259" t="s">
        <v>344</v>
      </c>
      <c r="P44" s="259" t="s">
        <v>345</v>
      </c>
      <c r="Q44" s="259" t="s">
        <v>346</v>
      </c>
      <c r="R44" s="110"/>
      <c r="S44" s="576" t="str">
        <f>T4</f>
        <v>RAW /
PRIMED</v>
      </c>
      <c r="T44" s="577"/>
      <c r="U44" s="479">
        <v>6.08</v>
      </c>
      <c r="V44" s="479">
        <v>6.63</v>
      </c>
      <c r="W44" s="479">
        <v>7.74</v>
      </c>
      <c r="X44" s="479">
        <v>8.84</v>
      </c>
      <c r="Y44" s="479">
        <v>9.9499999999999993</v>
      </c>
      <c r="Z44" s="479">
        <v>11.06</v>
      </c>
      <c r="AA44" s="484"/>
      <c r="AB44" s="484"/>
      <c r="AC44" s="484"/>
      <c r="AD44" s="484"/>
      <c r="AE44" s="472"/>
      <c r="AF44" s="58"/>
      <c r="AG44" s="198"/>
    </row>
    <row r="45" spans="1:33">
      <c r="A45" s="110"/>
      <c r="B45" s="110"/>
      <c r="C45" s="110"/>
      <c r="D45" s="110"/>
      <c r="E45" s="110"/>
      <c r="F45" s="199"/>
      <c r="G45" s="260"/>
      <c r="H45" s="261"/>
      <c r="I45" s="261"/>
      <c r="J45" s="261"/>
      <c r="K45" s="261"/>
      <c r="L45" s="201"/>
      <c r="M45" s="261"/>
      <c r="N45" s="261"/>
      <c r="O45" s="261"/>
      <c r="P45" s="261"/>
      <c r="Q45" s="261"/>
      <c r="R45" s="110"/>
      <c r="S45" s="564" t="str">
        <f t="shared" ref="S45:S52" si="2">T6</f>
        <v>DOOR</v>
      </c>
      <c r="T45" s="565"/>
      <c r="U45" s="224">
        <v>9.1199999999999992</v>
      </c>
      <c r="V45" s="224">
        <v>9.9499999999999993</v>
      </c>
      <c r="W45" s="224">
        <v>11.61</v>
      </c>
      <c r="X45" s="224">
        <v>13.27</v>
      </c>
      <c r="Y45" s="224">
        <v>14.93</v>
      </c>
      <c r="Z45" s="224">
        <v>16.579999999999998</v>
      </c>
      <c r="AA45" s="226"/>
      <c r="AB45" s="226"/>
      <c r="AC45" s="226"/>
      <c r="AD45" s="226"/>
      <c r="AE45" s="147"/>
      <c r="AF45" s="58"/>
      <c r="AG45" s="198"/>
    </row>
    <row r="46" spans="1:33">
      <c r="A46" s="115" t="s">
        <v>335</v>
      </c>
      <c r="B46" s="133" t="s">
        <v>337</v>
      </c>
      <c r="C46" s="133" t="s">
        <v>338</v>
      </c>
      <c r="D46" s="133" t="s">
        <v>336</v>
      </c>
      <c r="E46" s="133"/>
      <c r="F46" s="199"/>
      <c r="G46" s="263" t="s">
        <v>335</v>
      </c>
      <c r="H46" s="264" t="s">
        <v>375</v>
      </c>
      <c r="I46" s="617" t="s">
        <v>376</v>
      </c>
      <c r="J46" s="618"/>
      <c r="K46" s="265" t="s">
        <v>408</v>
      </c>
      <c r="L46" s="198"/>
      <c r="M46" s="283" t="s">
        <v>555</v>
      </c>
      <c r="N46" s="261"/>
      <c r="O46" s="261"/>
      <c r="P46" s="261"/>
      <c r="Q46" s="261"/>
      <c r="R46" s="110"/>
      <c r="S46" s="562" t="str">
        <f t="shared" si="2"/>
        <v>RF/RFX</v>
      </c>
      <c r="T46" s="563"/>
      <c r="U46" s="480">
        <v>4.5599999999999996</v>
      </c>
      <c r="V46" s="480">
        <v>4.9800000000000004</v>
      </c>
      <c r="W46" s="480">
        <v>5.8</v>
      </c>
      <c r="X46" s="480">
        <v>6.63</v>
      </c>
      <c r="Y46" s="480">
        <v>7.46</v>
      </c>
      <c r="Z46" s="480">
        <v>8.32</v>
      </c>
      <c r="AA46" s="485"/>
      <c r="AB46" s="485"/>
      <c r="AC46" s="485"/>
      <c r="AD46" s="485"/>
      <c r="AE46" s="472"/>
      <c r="AF46" s="58"/>
      <c r="AG46" s="198"/>
    </row>
    <row r="47" spans="1:33">
      <c r="A47" s="112" t="s">
        <v>339</v>
      </c>
      <c r="B47" s="113" cm="1">
        <f t="array" aca="1" ref="B47" ca="1">CELL("col",B28)</f>
        <v>2</v>
      </c>
      <c r="C47" s="113" cm="1">
        <f t="array" aca="1" ref="C47" ca="1">CELL("row",B28)</f>
        <v>28</v>
      </c>
      <c r="D47" s="113" t="str">
        <f ca="1">ADDRESS(C47,B47,4)</f>
        <v>B28</v>
      </c>
      <c r="E47" s="113" t="str" cm="1">
        <f t="array" aca="1" ref="E47" ca="1">CELL("address",B28)</f>
        <v>$B$28</v>
      </c>
      <c r="F47" s="205"/>
      <c r="G47" s="266" t="s">
        <v>403</v>
      </c>
      <c r="H47" s="267" t="str">
        <f>IF(OR(J7="Y",J7="T",J7="YES",J7 = "TRUE", J7 = TRUE),"FALSE","TRUE")</f>
        <v>TRUE</v>
      </c>
      <c r="I47" s="619" t="str">
        <f>IF(OR(J7="Y",J7="T",J7="YES",J7="TRUE", J7 = TRUE),"TRUE","FALSE")</f>
        <v>FALSE</v>
      </c>
      <c r="J47" s="620"/>
      <c r="K47" s="268" t="s">
        <v>409</v>
      </c>
      <c r="L47" s="198"/>
      <c r="M47" s="110"/>
      <c r="N47" s="110"/>
      <c r="O47" s="110"/>
      <c r="P47" s="110"/>
      <c r="Q47" s="110"/>
      <c r="R47" s="110"/>
      <c r="S47" s="564" t="str">
        <f t="shared" si="2"/>
        <v>MIRROR</v>
      </c>
      <c r="T47" s="565"/>
      <c r="U47" s="224">
        <v>10.42</v>
      </c>
      <c r="V47" s="224">
        <v>11.37</v>
      </c>
      <c r="W47" s="224">
        <v>13.27</v>
      </c>
      <c r="X47" s="224">
        <v>15.16</v>
      </c>
      <c r="Y47" s="224">
        <v>17.059999999999999</v>
      </c>
      <c r="Z47" s="224">
        <v>18.95</v>
      </c>
      <c r="AA47" s="226"/>
      <c r="AB47" s="226"/>
      <c r="AC47" s="226"/>
      <c r="AD47" s="226"/>
      <c r="AE47" s="147"/>
      <c r="AF47" s="58"/>
      <c r="AG47" s="198"/>
    </row>
    <row r="48" spans="1:33">
      <c r="A48" s="115" t="s">
        <v>361</v>
      </c>
      <c r="B48" s="115" t="s">
        <v>347</v>
      </c>
      <c r="C48" s="115" t="s">
        <v>358</v>
      </c>
      <c r="D48" s="116" t="s">
        <v>359</v>
      </c>
      <c r="E48" s="133" t="s">
        <v>360</v>
      </c>
      <c r="F48" s="205"/>
      <c r="G48" s="269" t="s">
        <v>404</v>
      </c>
      <c r="H48" s="270" t="str">
        <f>IF(OR(J8="Y",J8="T",J8="YES",J8 = "TRUE", J8 = TRUE),"TRUE","FALSE")</f>
        <v>FALSE</v>
      </c>
      <c r="I48" s="271" t="s">
        <v>405</v>
      </c>
      <c r="J48" s="272">
        <f>MAX(1,(J3/25))</f>
        <v>1</v>
      </c>
      <c r="K48" s="273"/>
      <c r="L48" s="198"/>
      <c r="M48" s="110"/>
      <c r="N48" s="110"/>
      <c r="O48" s="110"/>
      <c r="P48" s="110"/>
      <c r="Q48" s="110"/>
      <c r="R48" s="110"/>
      <c r="S48" s="562" t="str">
        <f t="shared" si="2"/>
        <v>BIFOLD</v>
      </c>
      <c r="T48" s="563"/>
      <c r="U48" s="480">
        <v>6.63</v>
      </c>
      <c r="V48" s="480">
        <v>7.24</v>
      </c>
      <c r="W48" s="480">
        <v>8.44</v>
      </c>
      <c r="X48" s="480">
        <v>9.65</v>
      </c>
      <c r="Y48" s="480">
        <v>10.85</v>
      </c>
      <c r="Z48" s="480">
        <v>12.06</v>
      </c>
      <c r="AA48" s="485"/>
      <c r="AB48" s="485"/>
      <c r="AC48" s="485"/>
      <c r="AD48" s="485"/>
      <c r="AE48" s="472"/>
      <c r="AF48" s="58"/>
      <c r="AG48" s="198"/>
    </row>
    <row r="49" spans="1:33">
      <c r="A49" s="112" t="s">
        <v>350</v>
      </c>
      <c r="B49" s="112" t="s">
        <v>354</v>
      </c>
      <c r="C49" s="112" t="s">
        <v>353</v>
      </c>
      <c r="D49" s="110"/>
      <c r="E49" s="111"/>
      <c r="F49" s="205"/>
      <c r="G49" s="274" t="s">
        <v>378</v>
      </c>
      <c r="H49" s="272" t="str">
        <f>IF(H47="TRUE","%A","%B")</f>
        <v>%A</v>
      </c>
      <c r="I49" s="275" t="s">
        <v>379</v>
      </c>
      <c r="J49" s="272" cm="1">
        <f t="array" ref="J49">_xlfn.IFS(AND(H49="%A",J6&gt;=1200),77.5,AND(H49="%A",J6&lt;1200),125,H49="%B",300)</f>
        <v>125</v>
      </c>
      <c r="K49" s="262"/>
      <c r="L49" s="198"/>
      <c r="M49" s="110"/>
      <c r="N49" s="110"/>
      <c r="O49" s="110"/>
      <c r="P49" s="110"/>
      <c r="Q49" s="110"/>
      <c r="R49" s="110"/>
      <c r="S49" s="564" t="str">
        <f t="shared" si="2"/>
        <v>1/4 TRUCK</v>
      </c>
      <c r="T49" s="565"/>
      <c r="U49" s="222">
        <v>867</v>
      </c>
      <c r="V49" s="222">
        <v>946</v>
      </c>
      <c r="W49" s="222">
        <v>1100</v>
      </c>
      <c r="X49" s="222">
        <v>1261</v>
      </c>
      <c r="Y49" s="222">
        <v>1418</v>
      </c>
      <c r="Z49" s="222">
        <v>1576</v>
      </c>
      <c r="AA49" s="222"/>
      <c r="AB49" s="222"/>
      <c r="AC49" s="222"/>
      <c r="AD49" s="222"/>
      <c r="AE49" s="147"/>
      <c r="AF49" s="58"/>
      <c r="AG49" s="198"/>
    </row>
    <row r="50" spans="1:33">
      <c r="A50" s="192" t="s">
        <v>407</v>
      </c>
      <c r="B50" s="112" t="s">
        <v>348</v>
      </c>
      <c r="C50" s="112" t="s">
        <v>351</v>
      </c>
      <c r="D50" s="114" t="s">
        <v>355</v>
      </c>
      <c r="E50" s="113" t="s">
        <v>356</v>
      </c>
      <c r="F50" s="205"/>
      <c r="G50" s="263" t="s">
        <v>335</v>
      </c>
      <c r="H50" s="264" t="s">
        <v>402</v>
      </c>
      <c r="I50" s="276" t="s">
        <v>401</v>
      </c>
      <c r="J50" s="277" t="s">
        <v>399</v>
      </c>
      <c r="K50" s="262"/>
      <c r="L50" s="198"/>
      <c r="M50" s="415"/>
      <c r="N50" s="428" t="s">
        <v>546</v>
      </c>
      <c r="O50" s="416" t="s">
        <v>556</v>
      </c>
      <c r="P50" s="416" t="s">
        <v>557</v>
      </c>
      <c r="Q50" s="429" t="s">
        <v>559</v>
      </c>
      <c r="R50" s="110"/>
      <c r="S50" s="562" t="str">
        <f t="shared" si="2"/>
        <v>1/2 TRUCK</v>
      </c>
      <c r="T50" s="563"/>
      <c r="U50" s="481">
        <v>1891</v>
      </c>
      <c r="V50" s="481">
        <v>1891</v>
      </c>
      <c r="W50" s="481">
        <v>2200</v>
      </c>
      <c r="X50" s="481">
        <v>2521</v>
      </c>
      <c r="Y50" s="481">
        <v>2836</v>
      </c>
      <c r="Z50" s="481">
        <v>3151</v>
      </c>
      <c r="AA50" s="486"/>
      <c r="AB50" s="486"/>
      <c r="AC50" s="486"/>
      <c r="AD50" s="486"/>
      <c r="AE50" s="472"/>
      <c r="AF50" s="58"/>
      <c r="AG50" s="198"/>
    </row>
    <row r="51" spans="1:33" ht="15.75" thickBot="1">
      <c r="A51" s="193" t="s">
        <v>406</v>
      </c>
      <c r="B51" s="112" t="s">
        <v>349</v>
      </c>
      <c r="C51" s="112" t="s">
        <v>352</v>
      </c>
      <c r="D51" s="114" t="s">
        <v>355</v>
      </c>
      <c r="E51" s="113" t="s">
        <v>357</v>
      </c>
      <c r="F51" s="205"/>
      <c r="G51" s="278" t="s">
        <v>395</v>
      </c>
      <c r="H51" s="279" t="str">
        <f>IF(OR(J8="Y",J8="T",J8="YES",J8 = "TRUE", J8 = TRUE),"L60","L70")</f>
        <v>L70</v>
      </c>
      <c r="I51" s="279" t="str">
        <f>IF(H51="L70","ODFL","CONWAY")</f>
        <v>ODFL</v>
      </c>
      <c r="J51" s="280" t="s">
        <v>400</v>
      </c>
      <c r="K51" s="281"/>
      <c r="L51" s="198"/>
      <c r="M51" s="431" t="s">
        <v>554</v>
      </c>
      <c r="N51" s="422" t="s">
        <v>558</v>
      </c>
      <c r="O51" s="423" t="str">
        <f>IF(OR(COUNTIF(SOUTH[NAME],P5),COUNTIF(SOUTH[NAME],M53)), "YES", "NO")</f>
        <v>NO</v>
      </c>
      <c r="P51" s="423" t="str">
        <f>IF(OR(COUNTIF(SOUTH[CODE],P5),COUNTIF(SOUTH[CODE],M53)), "YES", "NO")</f>
        <v>NO</v>
      </c>
      <c r="Q51" s="430" t="str">
        <f xml:space="preserve">    IF(COUNTIF(O51:P51,"YES")&gt;0,"SOUTH","FALSE")</f>
        <v>FALSE</v>
      </c>
      <c r="R51" s="110"/>
      <c r="S51" s="564" t="str">
        <f t="shared" si="2"/>
        <v>3/4 TRUCK</v>
      </c>
      <c r="T51" s="565"/>
      <c r="U51" s="225">
        <v>2687</v>
      </c>
      <c r="V51" s="225">
        <v>2687</v>
      </c>
      <c r="W51" s="225">
        <v>3300</v>
      </c>
      <c r="X51" s="225">
        <v>3582</v>
      </c>
      <c r="Y51" s="225">
        <v>4030</v>
      </c>
      <c r="Z51" s="225">
        <v>4478</v>
      </c>
      <c r="AA51" s="227"/>
      <c r="AB51" s="227"/>
      <c r="AC51" s="227"/>
      <c r="AD51" s="227"/>
      <c r="AE51" s="147"/>
      <c r="AF51" s="58"/>
      <c r="AG51" s="198"/>
    </row>
    <row r="52" spans="1:33" ht="15.75" thickBot="1">
      <c r="A52" s="198"/>
      <c r="B52" s="198"/>
      <c r="C52" s="198"/>
      <c r="D52" s="198"/>
      <c r="E52" s="198"/>
      <c r="F52" s="205"/>
      <c r="G52" s="198"/>
      <c r="H52" s="198"/>
      <c r="I52" s="198"/>
      <c r="J52" s="198"/>
      <c r="K52" s="198"/>
      <c r="L52" s="198"/>
      <c r="M52" s="432" t="e">
        <f>LEFT(P5,FIND(",",P5)-1)</f>
        <v>#VALUE!</v>
      </c>
      <c r="N52" s="422" t="s">
        <v>564</v>
      </c>
      <c r="O52" s="423" t="str">
        <f>IF(OR(COUNTIF(NORTHEAST[NAME],P5)), "YES", "NO")</f>
        <v>NO</v>
      </c>
      <c r="P52" s="423" t="str">
        <f>IF(OR(COUNTIF(NORTHEAST[CODE],P5),COUNTIF(NORTHEAST[CODE],M53)), "YES", "NO")</f>
        <v>NO</v>
      </c>
      <c r="Q52" s="430" t="str">
        <f xml:space="preserve">    IF(COUNTIF(O52:P52,"YES")&gt;0,"NORTHEAST","FALSE")</f>
        <v>FALSE</v>
      </c>
      <c r="R52" s="110"/>
      <c r="S52" s="566" t="str">
        <f t="shared" si="2"/>
        <v>FULL TRK</v>
      </c>
      <c r="T52" s="567"/>
      <c r="U52" s="482">
        <v>3582</v>
      </c>
      <c r="V52" s="482">
        <v>3582</v>
      </c>
      <c r="W52" s="482">
        <v>4400</v>
      </c>
      <c r="X52" s="482">
        <v>4776</v>
      </c>
      <c r="Y52" s="482">
        <v>5373</v>
      </c>
      <c r="Z52" s="482">
        <v>5970</v>
      </c>
      <c r="AA52" s="487"/>
      <c r="AB52" s="487"/>
      <c r="AC52" s="487"/>
      <c r="AD52" s="487"/>
      <c r="AE52" s="483"/>
      <c r="AF52" s="58"/>
      <c r="AG52" s="198"/>
    </row>
    <row r="53" spans="1:33" ht="15.75" thickBot="1">
      <c r="A53" s="198"/>
      <c r="B53" s="198"/>
      <c r="C53" s="198"/>
      <c r="D53" s="198"/>
      <c r="E53" s="198"/>
      <c r="F53" s="205"/>
      <c r="G53" s="198"/>
      <c r="H53" s="198"/>
      <c r="I53" s="198"/>
      <c r="J53" s="198"/>
      <c r="K53" s="198"/>
      <c r="L53" s="198"/>
      <c r="M53" s="433" t="e">
        <f>RIGHT(P5,LEN(P5)-FIND(",",P5))</f>
        <v>#VALUE!</v>
      </c>
      <c r="N53" s="422" t="s">
        <v>565</v>
      </c>
      <c r="O53" s="423" t="str">
        <f>IF(OR(COUNTIF(CENTRAL[NAME],P5),COUNTIF(CENTRAL[NAME],M53)), "YES", "NO")</f>
        <v>NO</v>
      </c>
      <c r="P53" s="423" t="str">
        <f>IF(OR(COUNTIF(CENTRAL[CODE],P5),COUNTIF(CENTRAL[CODE],M53)), "YES", "NO")</f>
        <v>NO</v>
      </c>
      <c r="Q53" s="430" t="str">
        <f xml:space="preserve">    IF(COUNTIF(O53:P53,"YES")&gt;0,"NORTHEAST","FALSE")</f>
        <v>FALSE</v>
      </c>
      <c r="R53" s="110"/>
      <c r="S53" s="568"/>
      <c r="T53" s="56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198"/>
    </row>
    <row r="54" spans="1:33" ht="21">
      <c r="A54" s="198"/>
      <c r="B54" s="198"/>
      <c r="C54" s="198"/>
      <c r="D54" s="198"/>
      <c r="E54" s="198"/>
      <c r="F54" s="199"/>
      <c r="G54" s="198"/>
      <c r="H54" s="198"/>
      <c r="I54" s="198"/>
      <c r="J54" s="198"/>
      <c r="K54" s="198"/>
      <c r="L54" s="198"/>
      <c r="M54" s="434"/>
      <c r="N54" s="422" t="s">
        <v>566</v>
      </c>
      <c r="O54" s="423" t="str">
        <f>IF(OR(COUNTIF(WEST[NAME],P5),COUNTIF(WEST[NAME],M53)), "YES", "NO")</f>
        <v>NO</v>
      </c>
      <c r="P54" s="423" t="str">
        <f>IF(OR(COUNTIF(WEST[CODE],P5),COUNTIF(WEST[CODE],M53)), "YES", "NO")</f>
        <v>NO</v>
      </c>
      <c r="Q54" s="430" t="str">
        <f xml:space="preserve">    IF(COUNTIF(O54:P54,"YES")&gt;0,"CENTRAL","FALSE")</f>
        <v>FALSE</v>
      </c>
      <c r="R54" s="110"/>
      <c r="S54" s="554" t="s">
        <v>417</v>
      </c>
      <c r="T54" s="555"/>
      <c r="U54" s="555"/>
      <c r="V54" s="555"/>
      <c r="W54" s="555"/>
      <c r="X54" s="555"/>
      <c r="Y54" s="555"/>
      <c r="Z54" s="555"/>
      <c r="AA54" s="555"/>
      <c r="AB54" s="555"/>
      <c r="AC54" s="555"/>
      <c r="AD54" s="555"/>
      <c r="AE54" s="556"/>
      <c r="AF54" s="58"/>
      <c r="AG54" s="198"/>
    </row>
    <row r="55" spans="1:33">
      <c r="A55" s="198"/>
      <c r="B55" s="198"/>
      <c r="C55" s="198"/>
      <c r="D55" s="198"/>
      <c r="E55" s="198"/>
      <c r="F55" s="199"/>
      <c r="G55" s="198"/>
      <c r="H55" s="198"/>
      <c r="I55" s="198"/>
      <c r="J55" s="198"/>
      <c r="K55" s="198"/>
      <c r="L55" s="198"/>
      <c r="M55" s="435" t="str">
        <f>IF(ISERROR(M53),"NO",M53)</f>
        <v>NO</v>
      </c>
      <c r="N55" s="436" t="s">
        <v>567</v>
      </c>
      <c r="O55" s="437" t="str">
        <f>IF(OR(COUNTIF(MIDWEST[NAME],P5),COUNTIF(MIDWEST[NAME],M53)), "YES", "NO")</f>
        <v>NO</v>
      </c>
      <c r="P55" s="437" t="str">
        <f>IF(OR(COUNTIF(MIDWEST[CODE],P5),COUNTIF(MIDWEST[CODE],M53)), "YES", "NO")</f>
        <v>YES</v>
      </c>
      <c r="Q55" s="438" t="str">
        <f xml:space="preserve">    IF(COUNTIF(O55:P55,"YES")&gt;0,"MIDWEST","FALSE")</f>
        <v>MIDWEST</v>
      </c>
      <c r="R55" s="110"/>
      <c r="S55" s="228"/>
      <c r="T55" s="58"/>
      <c r="U55" s="405" t="s">
        <v>431</v>
      </c>
      <c r="V55" s="223"/>
      <c r="W55" s="223"/>
      <c r="X55" s="223"/>
      <c r="Y55" s="223"/>
      <c r="Z55" s="223"/>
      <c r="AA55" s="223"/>
      <c r="AB55" s="223"/>
      <c r="AC55" s="223"/>
      <c r="AD55" s="117"/>
      <c r="AE55" s="145"/>
      <c r="AF55" s="58"/>
      <c r="AG55" s="198"/>
    </row>
    <row r="56" spans="1:33">
      <c r="F56" s="168"/>
      <c r="M56" s="440" t="s">
        <v>568</v>
      </c>
      <c r="N56" s="439" t="str" cm="1">
        <f t="array" ref="N56">INDEX(Q51:Q55,MATCH(TRUE,Q51:Q55&lt;&gt;"FALSE",0))</f>
        <v>MIDWEST</v>
      </c>
      <c r="O56" s="110"/>
      <c r="P56" s="110"/>
      <c r="Q56" s="110"/>
      <c r="R56" s="110"/>
      <c r="S56" s="572"/>
      <c r="T56" s="573"/>
      <c r="U56" s="489">
        <v>500</v>
      </c>
      <c r="V56" s="490">
        <v>625</v>
      </c>
      <c r="W56" s="490">
        <v>750</v>
      </c>
      <c r="X56" s="490">
        <v>875</v>
      </c>
      <c r="Y56" s="490">
        <v>1000</v>
      </c>
      <c r="Z56" s="490">
        <v>1125</v>
      </c>
      <c r="AA56" s="490">
        <v>1250</v>
      </c>
      <c r="AB56" s="490">
        <v>1375</v>
      </c>
      <c r="AC56" s="490">
        <v>1500</v>
      </c>
      <c r="AD56" s="490">
        <v>1750</v>
      </c>
      <c r="AE56" s="162"/>
      <c r="AF56" s="58"/>
      <c r="AG56" s="198"/>
    </row>
    <row r="57" spans="1:33">
      <c r="F57" s="168"/>
      <c r="M57" s="167"/>
      <c r="N57" s="167"/>
      <c r="O57" s="167"/>
      <c r="P57" s="167"/>
      <c r="Q57" s="167"/>
      <c r="R57" s="167"/>
      <c r="S57" s="574" t="str">
        <f>T4</f>
        <v>RAW /
PRIMED</v>
      </c>
      <c r="T57" s="575"/>
      <c r="U57" s="479">
        <v>2.82</v>
      </c>
      <c r="V57" s="479">
        <v>3.54</v>
      </c>
      <c r="W57" s="479">
        <v>4.24</v>
      </c>
      <c r="X57" s="479">
        <v>4.67</v>
      </c>
      <c r="Y57" s="479">
        <v>5.56</v>
      </c>
      <c r="Z57" s="479">
        <v>5.67</v>
      </c>
      <c r="AA57" s="479">
        <v>6.67</v>
      </c>
      <c r="AB57" s="479">
        <v>7.11</v>
      </c>
      <c r="AC57" s="479">
        <v>7.56</v>
      </c>
      <c r="AD57" s="479">
        <v>9.7799999999999994</v>
      </c>
      <c r="AE57" s="472"/>
      <c r="AF57" s="58"/>
      <c r="AG57" s="198"/>
    </row>
    <row r="58" spans="1:33">
      <c r="M58" s="167"/>
      <c r="N58" s="167"/>
      <c r="O58" s="167"/>
      <c r="P58" s="167"/>
      <c r="Q58" s="167"/>
      <c r="R58" s="194"/>
      <c r="S58" s="564" t="str">
        <f t="shared" ref="S58:S65" si="3">T6</f>
        <v>DOOR</v>
      </c>
      <c r="T58" s="565"/>
      <c r="U58" s="224">
        <v>4.2300000000000004</v>
      </c>
      <c r="V58" s="224">
        <v>5.3</v>
      </c>
      <c r="W58" s="224">
        <v>6.36</v>
      </c>
      <c r="X58" s="224">
        <v>7</v>
      </c>
      <c r="Y58" s="224">
        <v>8.5</v>
      </c>
      <c r="Z58" s="224">
        <v>8.5</v>
      </c>
      <c r="AA58" s="224">
        <v>10</v>
      </c>
      <c r="AB58" s="224">
        <v>10.67</v>
      </c>
      <c r="AC58" s="224">
        <v>11.33</v>
      </c>
      <c r="AD58" s="224">
        <v>14.67</v>
      </c>
      <c r="AE58" s="147"/>
      <c r="AF58" s="58"/>
      <c r="AG58" s="198"/>
    </row>
    <row r="59" spans="1:33">
      <c r="M59" s="167"/>
      <c r="N59" s="167"/>
      <c r="O59" s="167"/>
      <c r="P59" s="167"/>
      <c r="Q59" s="167"/>
      <c r="R59" s="167"/>
      <c r="S59" s="562" t="str">
        <f t="shared" si="3"/>
        <v>RF/RFX</v>
      </c>
      <c r="T59" s="563"/>
      <c r="U59" s="480">
        <v>2.12</v>
      </c>
      <c r="V59" s="480">
        <v>2.65</v>
      </c>
      <c r="W59" s="480">
        <v>3.18</v>
      </c>
      <c r="X59" s="480">
        <v>3.5</v>
      </c>
      <c r="Y59" s="480">
        <v>4.17</v>
      </c>
      <c r="Z59" s="480">
        <v>4.25</v>
      </c>
      <c r="AA59" s="480">
        <v>5</v>
      </c>
      <c r="AB59" s="480">
        <v>5.33</v>
      </c>
      <c r="AC59" s="480">
        <v>5.67</v>
      </c>
      <c r="AD59" s="480">
        <v>7.33</v>
      </c>
      <c r="AE59" s="472"/>
      <c r="AF59" s="58"/>
      <c r="AG59" s="198"/>
    </row>
    <row r="60" spans="1:33">
      <c r="M60" s="167"/>
      <c r="N60" s="167"/>
      <c r="O60" s="167"/>
      <c r="P60" s="167"/>
      <c r="Q60" s="167"/>
      <c r="R60" s="167"/>
      <c r="S60" s="564" t="str">
        <f t="shared" si="3"/>
        <v>MIRROR</v>
      </c>
      <c r="T60" s="565"/>
      <c r="U60" s="224">
        <v>4.84</v>
      </c>
      <c r="V60" s="224">
        <v>6.06</v>
      </c>
      <c r="W60" s="224">
        <v>7.27</v>
      </c>
      <c r="X60" s="224">
        <v>8</v>
      </c>
      <c r="Y60" s="224">
        <v>9.52</v>
      </c>
      <c r="Z60" s="224">
        <v>9.7100000000000009</v>
      </c>
      <c r="AA60" s="224">
        <v>11.43</v>
      </c>
      <c r="AB60" s="224">
        <v>12.19</v>
      </c>
      <c r="AC60" s="224">
        <v>12.95</v>
      </c>
      <c r="AD60" s="224">
        <v>16.760000000000002</v>
      </c>
      <c r="AE60" s="147"/>
      <c r="AF60" s="58"/>
      <c r="AG60" s="198"/>
    </row>
    <row r="61" spans="1:33">
      <c r="M61" s="167"/>
      <c r="N61" s="167"/>
      <c r="O61" s="167"/>
      <c r="P61" s="167"/>
      <c r="Q61" s="167"/>
      <c r="R61" s="167"/>
      <c r="S61" s="562" t="str">
        <f t="shared" si="3"/>
        <v>BIFOLD</v>
      </c>
      <c r="T61" s="563"/>
      <c r="U61" s="480">
        <v>3.08</v>
      </c>
      <c r="V61" s="480">
        <v>3.86</v>
      </c>
      <c r="W61" s="480">
        <v>4.63</v>
      </c>
      <c r="X61" s="480">
        <v>17.95</v>
      </c>
      <c r="Y61" s="480">
        <v>21.37</v>
      </c>
      <c r="Z61" s="480">
        <v>21.79</v>
      </c>
      <c r="AA61" s="480">
        <v>25.64</v>
      </c>
      <c r="AB61" s="480">
        <v>27.53</v>
      </c>
      <c r="AC61" s="480">
        <v>29.06</v>
      </c>
      <c r="AD61" s="480">
        <v>37.61</v>
      </c>
      <c r="AE61" s="472"/>
      <c r="AF61" s="58"/>
      <c r="AG61" s="198"/>
    </row>
    <row r="62" spans="1:33">
      <c r="M62" s="167"/>
      <c r="N62" s="167"/>
      <c r="O62" s="167"/>
      <c r="P62" s="424"/>
      <c r="Q62" s="425"/>
      <c r="R62" s="167"/>
      <c r="S62" s="564" t="str">
        <f t="shared" si="3"/>
        <v>1/4 TRUCK</v>
      </c>
      <c r="T62" s="565"/>
      <c r="U62" s="222">
        <v>424</v>
      </c>
      <c r="V62" s="222">
        <v>532</v>
      </c>
      <c r="W62" s="222">
        <v>636</v>
      </c>
      <c r="X62" s="222">
        <v>700</v>
      </c>
      <c r="Y62" s="222">
        <v>834</v>
      </c>
      <c r="Z62" s="222">
        <v>850</v>
      </c>
      <c r="AA62" s="222">
        <v>1000</v>
      </c>
      <c r="AB62" s="222">
        <v>1067</v>
      </c>
      <c r="AC62" s="222">
        <v>1134</v>
      </c>
      <c r="AD62" s="222">
        <v>1467</v>
      </c>
      <c r="AE62" s="147"/>
      <c r="AF62" s="58"/>
      <c r="AG62" s="198"/>
    </row>
    <row r="63" spans="1:33">
      <c r="M63" s="167"/>
      <c r="N63" s="167"/>
      <c r="O63" s="167"/>
      <c r="P63" s="426"/>
      <c r="Q63" s="427"/>
      <c r="R63" s="167"/>
      <c r="S63" s="562" t="str">
        <f t="shared" si="3"/>
        <v>1/2 TRUCK</v>
      </c>
      <c r="T63" s="563"/>
      <c r="U63" s="481">
        <v>847</v>
      </c>
      <c r="V63" s="481">
        <v>1061</v>
      </c>
      <c r="W63" s="481">
        <v>1272</v>
      </c>
      <c r="X63" s="481">
        <v>1400</v>
      </c>
      <c r="Y63" s="481">
        <v>1667</v>
      </c>
      <c r="Z63" s="481">
        <v>1700</v>
      </c>
      <c r="AA63" s="481">
        <v>2000</v>
      </c>
      <c r="AB63" s="481">
        <v>2133</v>
      </c>
      <c r="AC63" s="481">
        <v>2267</v>
      </c>
      <c r="AD63" s="481">
        <v>2933</v>
      </c>
      <c r="AE63" s="472"/>
      <c r="AF63" s="58"/>
      <c r="AG63" s="198"/>
    </row>
    <row r="64" spans="1:33" ht="18.75">
      <c r="N64" s="417"/>
      <c r="S64" s="564" t="str">
        <f t="shared" si="3"/>
        <v>3/4 TRUCK</v>
      </c>
      <c r="T64" s="565"/>
      <c r="U64" s="225">
        <v>1270</v>
      </c>
      <c r="V64" s="225">
        <v>1591</v>
      </c>
      <c r="W64" s="225">
        <v>1908</v>
      </c>
      <c r="X64" s="225">
        <v>2100</v>
      </c>
      <c r="Y64" s="225">
        <v>2500</v>
      </c>
      <c r="Z64" s="225">
        <v>2550</v>
      </c>
      <c r="AA64" s="225">
        <v>3000</v>
      </c>
      <c r="AB64" s="225">
        <v>3201</v>
      </c>
      <c r="AC64" s="225">
        <v>3400</v>
      </c>
      <c r="AD64" s="225">
        <v>4401</v>
      </c>
      <c r="AE64" s="147"/>
      <c r="AF64" s="58"/>
      <c r="AG64" s="198"/>
    </row>
    <row r="65" spans="7:33" ht="17.25" thickBot="1">
      <c r="G65" s="421" t="s">
        <v>563</v>
      </c>
      <c r="N65" s="418"/>
      <c r="S65" s="566" t="str">
        <f t="shared" si="3"/>
        <v>FULL TRK</v>
      </c>
      <c r="T65" s="567"/>
      <c r="U65" s="482">
        <v>1693</v>
      </c>
      <c r="V65" s="482">
        <v>2121</v>
      </c>
      <c r="W65" s="482">
        <v>2544</v>
      </c>
      <c r="X65" s="482">
        <v>2800</v>
      </c>
      <c r="Y65" s="482">
        <v>3333</v>
      </c>
      <c r="Z65" s="482">
        <v>3400</v>
      </c>
      <c r="AA65" s="482">
        <v>4000</v>
      </c>
      <c r="AB65" s="482">
        <v>4267</v>
      </c>
      <c r="AC65" s="482">
        <v>4533</v>
      </c>
      <c r="AD65" s="482">
        <v>5867</v>
      </c>
      <c r="AE65" s="483"/>
      <c r="AF65" s="58"/>
      <c r="AG65" s="198"/>
    </row>
    <row r="66" spans="7:33" ht="15.75" thickBot="1">
      <c r="S66" s="568"/>
      <c r="T66" s="56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198"/>
    </row>
    <row r="67" spans="7:33" ht="21">
      <c r="N67" s="420" t="b" cm="1">
        <f t="array" ref="N67">SUMPRODUCT(COUNTIF(Q51:Q55, REGIONS)) &gt; 0</f>
        <v>1</v>
      </c>
      <c r="S67" s="569" t="s">
        <v>419</v>
      </c>
      <c r="T67" s="570"/>
      <c r="U67" s="570"/>
      <c r="V67" s="570"/>
      <c r="W67" s="570"/>
      <c r="X67" s="570"/>
      <c r="Y67" s="570"/>
      <c r="Z67" s="570"/>
      <c r="AA67" s="570"/>
      <c r="AB67" s="570"/>
      <c r="AC67" s="570"/>
      <c r="AD67" s="570"/>
      <c r="AE67" s="571"/>
      <c r="AF67" s="58"/>
      <c r="AG67" s="198"/>
    </row>
    <row r="68" spans="7:33">
      <c r="G68" t="s">
        <v>562</v>
      </c>
      <c r="I68" t="e" cm="1">
        <f t="array" ref="I68:J72">MATCH(REGIONS,Q51:Q55,0)</f>
        <v>#N/A</v>
      </c>
      <c r="J68" t="e">
        <v>#N/A</v>
      </c>
      <c r="N68" t="s">
        <v>560</v>
      </c>
      <c r="S68" s="228"/>
      <c r="T68" s="58"/>
      <c r="U68" s="405" t="s">
        <v>431</v>
      </c>
      <c r="V68" s="223"/>
      <c r="W68" s="223"/>
      <c r="X68" s="223"/>
      <c r="Y68" s="223"/>
      <c r="Z68" s="223"/>
      <c r="AA68" s="223"/>
      <c r="AB68" s="223"/>
      <c r="AC68" s="223"/>
      <c r="AD68" s="117"/>
      <c r="AE68" s="145"/>
      <c r="AF68" s="58"/>
      <c r="AG68" s="198"/>
    </row>
    <row r="69" spans="7:33">
      <c r="I69" t="e">
        <v>#N/A</v>
      </c>
      <c r="J69" t="e">
        <v>#N/A</v>
      </c>
      <c r="N69" t="s">
        <v>561</v>
      </c>
      <c r="P69" t="s">
        <v>562</v>
      </c>
      <c r="S69" s="572"/>
      <c r="T69" s="573"/>
      <c r="U69" s="489">
        <v>500</v>
      </c>
      <c r="V69" s="490">
        <v>625</v>
      </c>
      <c r="W69" s="490">
        <v>750</v>
      </c>
      <c r="X69" s="490">
        <v>875</v>
      </c>
      <c r="Y69" s="490">
        <v>1000</v>
      </c>
      <c r="Z69" s="490">
        <v>1125</v>
      </c>
      <c r="AA69" s="490">
        <v>1250</v>
      </c>
      <c r="AB69" s="490">
        <v>1375</v>
      </c>
      <c r="AC69" s="490">
        <v>1500</v>
      </c>
      <c r="AD69" s="490">
        <v>1750</v>
      </c>
      <c r="AE69" s="162"/>
      <c r="AF69" s="58"/>
      <c r="AG69" s="198"/>
    </row>
    <row r="70" spans="7:33">
      <c r="I70" t="e">
        <v>#N/A</v>
      </c>
      <c r="J70" t="e">
        <v>#N/A</v>
      </c>
      <c r="S70" s="574" t="str">
        <f>T4</f>
        <v>RAW /
PRIMED</v>
      </c>
      <c r="T70" s="575"/>
      <c r="U70" s="481">
        <v>2.44</v>
      </c>
      <c r="V70" s="481">
        <v>3.05</v>
      </c>
      <c r="W70" s="481">
        <v>3.66</v>
      </c>
      <c r="X70" s="481">
        <v>4.2699999999999996</v>
      </c>
      <c r="Y70" s="481">
        <v>4.88</v>
      </c>
      <c r="Z70" s="481">
        <v>5.49</v>
      </c>
      <c r="AA70" s="481">
        <v>6.1</v>
      </c>
      <c r="AB70" s="481">
        <v>6.71</v>
      </c>
      <c r="AC70" s="481">
        <v>7.32</v>
      </c>
      <c r="AD70" s="481">
        <v>8.5399999999999991</v>
      </c>
      <c r="AE70" s="472"/>
      <c r="AF70" s="58"/>
      <c r="AG70" s="198"/>
    </row>
    <row r="71" spans="7:33">
      <c r="I71" t="e">
        <v>#N/A</v>
      </c>
      <c r="J71" t="e">
        <v>#N/A</v>
      </c>
      <c r="S71" s="564" t="str">
        <f t="shared" ref="S71:S78" si="4">T6</f>
        <v>DOOR</v>
      </c>
      <c r="T71" s="565"/>
      <c r="U71" s="225">
        <v>3.66</v>
      </c>
      <c r="V71" s="225">
        <v>4.57</v>
      </c>
      <c r="W71" s="225">
        <v>5.49</v>
      </c>
      <c r="X71" s="225">
        <v>6.4</v>
      </c>
      <c r="Y71" s="225">
        <v>7.32</v>
      </c>
      <c r="Z71" s="225">
        <v>0.23</v>
      </c>
      <c r="AA71" s="225">
        <v>9.15</v>
      </c>
      <c r="AB71" s="225">
        <v>10.06</v>
      </c>
      <c r="AC71" s="225">
        <v>10.98</v>
      </c>
      <c r="AD71" s="225">
        <v>12.8</v>
      </c>
      <c r="AE71" s="147"/>
      <c r="AF71" s="58"/>
      <c r="AG71" s="198"/>
    </row>
    <row r="72" spans="7:33" ht="15.75">
      <c r="I72">
        <v>5</v>
      </c>
      <c r="J72" t="e">
        <v>#N/A</v>
      </c>
      <c r="N72" s="419"/>
      <c r="S72" s="562" t="str">
        <f t="shared" si="4"/>
        <v>RF/RFX</v>
      </c>
      <c r="T72" s="563"/>
      <c r="U72" s="488">
        <v>1.83</v>
      </c>
      <c r="V72" s="488">
        <v>2.29</v>
      </c>
      <c r="W72" s="488">
        <v>2.74</v>
      </c>
      <c r="X72" s="488">
        <v>3.2</v>
      </c>
      <c r="Y72" s="488">
        <v>3.66</v>
      </c>
      <c r="Z72" s="488">
        <v>4.12</v>
      </c>
      <c r="AA72" s="488">
        <v>4.57</v>
      </c>
      <c r="AB72" s="488">
        <v>5.03</v>
      </c>
      <c r="AC72" s="488">
        <v>5.49</v>
      </c>
      <c r="AD72" s="488">
        <v>6.4</v>
      </c>
      <c r="AE72" s="472"/>
      <c r="AF72" s="58"/>
      <c r="AG72" s="198"/>
    </row>
    <row r="73" spans="7:33">
      <c r="S73" s="564" t="str">
        <f t="shared" si="4"/>
        <v>MIRROR</v>
      </c>
      <c r="T73" s="565"/>
      <c r="U73" s="225">
        <v>4.18</v>
      </c>
      <c r="V73" s="225">
        <v>5.23</v>
      </c>
      <c r="W73" s="225">
        <v>6.27</v>
      </c>
      <c r="X73" s="225">
        <v>7.32</v>
      </c>
      <c r="Y73" s="225">
        <v>8.36</v>
      </c>
      <c r="Z73" s="225">
        <v>9.41</v>
      </c>
      <c r="AA73" s="225">
        <v>10.45</v>
      </c>
      <c r="AB73" s="225">
        <v>11.5</v>
      </c>
      <c r="AC73" s="225">
        <v>12.54</v>
      </c>
      <c r="AD73" s="225">
        <v>14.63</v>
      </c>
      <c r="AE73" s="147"/>
      <c r="AF73" s="58"/>
      <c r="AG73" s="198"/>
    </row>
    <row r="74" spans="7:33">
      <c r="G74" s="421" t="e" cm="1">
        <f t="array" ref="G74:G78">VLOOKUP(Q51:Q55,REGIONS,1,0)</f>
        <v>#N/A</v>
      </c>
      <c r="S74" s="562" t="str">
        <f t="shared" si="4"/>
        <v>BIFOLD</v>
      </c>
      <c r="T74" s="563"/>
      <c r="U74" s="488">
        <v>2.66</v>
      </c>
      <c r="V74" s="488">
        <v>3.33</v>
      </c>
      <c r="W74" s="488">
        <v>3.99</v>
      </c>
      <c r="X74" s="488">
        <v>4.66</v>
      </c>
      <c r="Y74" s="488">
        <v>5.32</v>
      </c>
      <c r="Z74" s="488">
        <v>5.99</v>
      </c>
      <c r="AA74" s="488">
        <v>6.65</v>
      </c>
      <c r="AB74" s="488">
        <v>7.32</v>
      </c>
      <c r="AC74" s="488">
        <v>7.98</v>
      </c>
      <c r="AD74" s="488">
        <v>9.31</v>
      </c>
      <c r="AE74" s="472"/>
      <c r="AF74" s="58"/>
      <c r="AG74" s="198"/>
    </row>
    <row r="75" spans="7:33">
      <c r="G75" t="e">
        <v>#N/A</v>
      </c>
      <c r="S75" s="564" t="str">
        <f t="shared" si="4"/>
        <v>1/4 TRUCK</v>
      </c>
      <c r="T75" s="565"/>
      <c r="U75" s="222">
        <v>349</v>
      </c>
      <c r="V75" s="222">
        <v>436</v>
      </c>
      <c r="W75" s="222">
        <v>523</v>
      </c>
      <c r="X75" s="222">
        <v>610</v>
      </c>
      <c r="Y75" s="222">
        <v>697</v>
      </c>
      <c r="Z75" s="222">
        <v>784</v>
      </c>
      <c r="AA75" s="222">
        <v>871</v>
      </c>
      <c r="AB75" s="222">
        <v>958</v>
      </c>
      <c r="AC75" s="222">
        <v>1045</v>
      </c>
      <c r="AD75" s="222">
        <v>1220</v>
      </c>
      <c r="AE75" s="147"/>
      <c r="AF75" s="58"/>
      <c r="AG75" s="198"/>
    </row>
    <row r="76" spans="7:33">
      <c r="G76" t="e">
        <v>#N/A</v>
      </c>
      <c r="I76" t="s">
        <v>562</v>
      </c>
      <c r="N76" t="str">
        <f>VLOOKUP(P5,SOUTH[NAME],1,TRUE)</f>
        <v>TENNESSEE</v>
      </c>
      <c r="S76" s="562" t="str">
        <f t="shared" si="4"/>
        <v>1/2 TRUCK</v>
      </c>
      <c r="T76" s="563"/>
      <c r="U76" s="481">
        <v>697</v>
      </c>
      <c r="V76" s="481">
        <v>871</v>
      </c>
      <c r="W76" s="481">
        <v>1045</v>
      </c>
      <c r="X76" s="481">
        <v>1220</v>
      </c>
      <c r="Y76" s="481">
        <v>1394</v>
      </c>
      <c r="Z76" s="481">
        <v>1568</v>
      </c>
      <c r="AA76" s="481">
        <v>1742</v>
      </c>
      <c r="AB76" s="481">
        <v>1916</v>
      </c>
      <c r="AC76" s="481">
        <v>2090</v>
      </c>
      <c r="AD76" s="481">
        <v>2439</v>
      </c>
      <c r="AE76" s="472"/>
      <c r="AF76" s="58"/>
      <c r="AG76" s="198"/>
    </row>
    <row r="77" spans="7:33">
      <c r="G77" t="e">
        <v>#N/A</v>
      </c>
      <c r="N77" t="str">
        <f>VLOOKUP(P5,SOUTH[CODE],1,TRUE)</f>
        <v>TN</v>
      </c>
      <c r="S77" s="564" t="str">
        <f t="shared" si="4"/>
        <v>3/4 TRUCK</v>
      </c>
      <c r="T77" s="565"/>
      <c r="U77" s="225">
        <v>1045</v>
      </c>
      <c r="V77" s="225">
        <v>1307</v>
      </c>
      <c r="W77" s="225">
        <v>1568</v>
      </c>
      <c r="X77" s="225">
        <v>1830</v>
      </c>
      <c r="Y77" s="225">
        <v>2091</v>
      </c>
      <c r="Z77" s="225">
        <v>2352</v>
      </c>
      <c r="AA77" s="225">
        <v>2613</v>
      </c>
      <c r="AB77" s="225">
        <v>2874</v>
      </c>
      <c r="AC77" s="225">
        <v>3135</v>
      </c>
      <c r="AD77" s="225">
        <v>3658</v>
      </c>
      <c r="AE77" s="147"/>
      <c r="AF77" s="58"/>
      <c r="AG77" s="198"/>
    </row>
    <row r="78" spans="7:33" ht="15.75" thickBot="1">
      <c r="G78" t="str">
        <v>MIDWEST</v>
      </c>
      <c r="S78" s="566" t="str">
        <f t="shared" si="4"/>
        <v>FULL TRK</v>
      </c>
      <c r="T78" s="567"/>
      <c r="U78" s="482">
        <v>1393</v>
      </c>
      <c r="V78" s="482">
        <v>1742</v>
      </c>
      <c r="W78" s="482">
        <v>2090</v>
      </c>
      <c r="X78" s="482">
        <v>2439</v>
      </c>
      <c r="Y78" s="482">
        <v>2787</v>
      </c>
      <c r="Z78" s="482">
        <v>3135</v>
      </c>
      <c r="AA78" s="482">
        <v>3484</v>
      </c>
      <c r="AB78" s="482">
        <v>3832</v>
      </c>
      <c r="AC78" s="482">
        <v>4180</v>
      </c>
      <c r="AD78" s="482">
        <v>4877</v>
      </c>
      <c r="AE78" s="483"/>
      <c r="AF78" s="58"/>
      <c r="AG78" s="198"/>
    </row>
    <row r="79" spans="7:33">
      <c r="S79" s="568"/>
      <c r="T79" s="56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198"/>
    </row>
  </sheetData>
  <mergeCells count="86">
    <mergeCell ref="I46:J46"/>
    <mergeCell ref="I47:J47"/>
    <mergeCell ref="C17:E17"/>
    <mergeCell ref="D28:E28"/>
    <mergeCell ref="D29:E36"/>
    <mergeCell ref="I18:J25"/>
    <mergeCell ref="Y10:Z10"/>
    <mergeCell ref="I17:J17"/>
    <mergeCell ref="H1:K1"/>
    <mergeCell ref="B1:E1"/>
    <mergeCell ref="N1:Q1"/>
    <mergeCell ref="U4:U5"/>
    <mergeCell ref="V4:V5"/>
    <mergeCell ref="Y7:Z7"/>
    <mergeCell ref="Y8:Z8"/>
    <mergeCell ref="Y9:Z9"/>
    <mergeCell ref="AA6:AE6"/>
    <mergeCell ref="AA7:AE7"/>
    <mergeCell ref="AA8:AE8"/>
    <mergeCell ref="AA9:AE9"/>
    <mergeCell ref="AA10:AE10"/>
    <mergeCell ref="S34:T34"/>
    <mergeCell ref="S35:T35"/>
    <mergeCell ref="S36:T36"/>
    <mergeCell ref="S4:S5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30:T30"/>
    <mergeCell ref="T4:T5"/>
    <mergeCell ref="S56:T56"/>
    <mergeCell ref="S57:T57"/>
    <mergeCell ref="S58:T58"/>
    <mergeCell ref="S59:T59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65:T65"/>
    <mergeCell ref="S66:T66"/>
    <mergeCell ref="S69:T69"/>
    <mergeCell ref="S70:T70"/>
    <mergeCell ref="S60:T60"/>
    <mergeCell ref="S61:T61"/>
    <mergeCell ref="S62:T62"/>
    <mergeCell ref="S63:T63"/>
    <mergeCell ref="S64:T64"/>
    <mergeCell ref="S76:T76"/>
    <mergeCell ref="S77:T77"/>
    <mergeCell ref="S78:T78"/>
    <mergeCell ref="S79:T79"/>
    <mergeCell ref="S67:AE67"/>
    <mergeCell ref="S71:T71"/>
    <mergeCell ref="S72:T72"/>
    <mergeCell ref="S73:T73"/>
    <mergeCell ref="S74:T74"/>
    <mergeCell ref="S75:T75"/>
    <mergeCell ref="T1:AE2"/>
    <mergeCell ref="S15:AE15"/>
    <mergeCell ref="S28:AE28"/>
    <mergeCell ref="S41:AE41"/>
    <mergeCell ref="S54:AE54"/>
    <mergeCell ref="Y5:Z5"/>
    <mergeCell ref="AA5:AE5"/>
    <mergeCell ref="X3:AE4"/>
    <mergeCell ref="Y6:Z6"/>
    <mergeCell ref="S40:T40"/>
    <mergeCell ref="S39:T39"/>
    <mergeCell ref="S38:T38"/>
    <mergeCell ref="S37:T37"/>
    <mergeCell ref="S31:T31"/>
    <mergeCell ref="S32:T32"/>
    <mergeCell ref="S33:T33"/>
  </mergeCells>
  <hyperlinks>
    <hyperlink ref="A51" r:id="rId1" display="'@UPS.COM" xr:uid="{1D7032FD-7FEF-4FBE-9031-153ADE2B77F4}"/>
    <hyperlink ref="K47" r:id="rId2" display="'@RETRANS.wut" xr:uid="{A7EA7B89-ABFA-45D1-B834-3FDA6D19A5EA}"/>
    <hyperlink ref="N51" location="REGIONS" display="[SOUTH]" xr:uid="{5C3F3925-6F30-4E4E-95C9-A0B1D5C3E1AB}"/>
    <hyperlink ref="N52" location="REGIONS" display="[NORTHEAST]" xr:uid="{7C9027D0-2357-4841-B3D4-A3408E371229}"/>
    <hyperlink ref="N53" location="REGIONS" display="[CENTRAL]" xr:uid="{5A7D1B01-DE7C-4A2D-864A-46603DDBEBFC}"/>
    <hyperlink ref="N54" location="REGIONS" display="[WEST]" xr:uid="{0E78A2FA-183D-4943-B604-806B6B68301D}"/>
    <hyperlink ref="N55" location="REGIONS" display="[MIDWEST]" xr:uid="{C05DB2CC-EB65-4630-A186-3B7E99CE8F3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E76-BBB5-4E2E-9999-7711FD6765AA}">
  <sheetPr codeName="Sheet1"/>
  <dimension ref="A1:BN47"/>
  <sheetViews>
    <sheetView topLeftCell="A7" zoomScale="85" zoomScaleNormal="85" workbookViewId="0">
      <selection activeCell="AS10" sqref="AS10"/>
    </sheetView>
  </sheetViews>
  <sheetFormatPr defaultColWidth="3" defaultRowHeight="15"/>
  <cols>
    <col min="1" max="3" width="3" style="1"/>
    <col min="4" max="4" width="3" style="1" customWidth="1"/>
    <col min="5" max="22" width="3" style="1"/>
    <col min="23" max="30" width="3" style="1" customWidth="1"/>
    <col min="31" max="61" width="3" style="1"/>
    <col min="62" max="66" width="11.140625" style="1" customWidth="1"/>
    <col min="67" max="16384" width="3" style="1"/>
  </cols>
  <sheetData>
    <row r="1" spans="1:30" ht="15.75" thickBot="1">
      <c r="A1" s="722"/>
      <c r="B1" s="722"/>
      <c r="C1" s="722"/>
      <c r="D1" s="741"/>
      <c r="E1" s="741"/>
      <c r="F1" s="741"/>
      <c r="G1" s="741"/>
      <c r="H1" s="741"/>
      <c r="I1" s="741"/>
      <c r="J1" s="722"/>
      <c r="K1" s="722"/>
      <c r="L1" s="722"/>
      <c r="M1" s="722"/>
      <c r="N1" s="722"/>
      <c r="O1" s="722"/>
      <c r="P1" s="722"/>
      <c r="Q1" s="722"/>
      <c r="R1" s="722"/>
      <c r="S1" s="722"/>
      <c r="T1" s="722"/>
      <c r="U1" s="722"/>
      <c r="V1" s="722"/>
      <c r="W1" s="722"/>
      <c r="X1" s="722"/>
      <c r="Y1" s="722"/>
      <c r="Z1" s="722"/>
      <c r="AA1" s="745"/>
      <c r="AB1" s="745"/>
      <c r="AC1" s="745"/>
      <c r="AD1" s="745"/>
    </row>
    <row r="2" spans="1:30">
      <c r="A2" s="722"/>
      <c r="B2" s="737"/>
      <c r="C2" s="738"/>
      <c r="D2" s="722"/>
      <c r="E2" s="722"/>
      <c r="F2" s="722"/>
      <c r="G2" s="722"/>
      <c r="H2" s="722"/>
      <c r="I2" s="738"/>
      <c r="J2" s="746"/>
      <c r="K2" s="722" t="s">
        <v>599</v>
      </c>
      <c r="L2" s="722"/>
      <c r="M2" s="722"/>
      <c r="N2" s="722"/>
      <c r="O2" s="722"/>
      <c r="P2" s="722"/>
      <c r="Q2" s="722"/>
      <c r="R2" s="722" t="s">
        <v>601</v>
      </c>
      <c r="S2" s="722"/>
      <c r="T2" s="722"/>
      <c r="U2" s="722"/>
      <c r="V2" s="742" t="s">
        <v>573</v>
      </c>
      <c r="W2" s="743"/>
      <c r="X2" s="743"/>
      <c r="Y2" s="744"/>
      <c r="Z2" s="700" t="s">
        <v>572</v>
      </c>
      <c r="AA2" s="701"/>
      <c r="AB2" s="701"/>
      <c r="AC2" s="702"/>
      <c r="AD2" s="745"/>
    </row>
    <row r="3" spans="1:30" ht="15.75" thickBot="1">
      <c r="A3" s="722"/>
      <c r="B3" s="739"/>
      <c r="C3" s="740"/>
      <c r="D3" s="739"/>
      <c r="E3" s="741"/>
      <c r="F3" s="741"/>
      <c r="G3" s="741"/>
      <c r="H3" s="741"/>
      <c r="I3" s="740"/>
      <c r="J3" s="745"/>
      <c r="K3" s="722" t="s">
        <v>600</v>
      </c>
      <c r="L3" s="722"/>
      <c r="M3" s="722"/>
      <c r="N3" s="722"/>
      <c r="O3" s="722"/>
      <c r="P3" s="722"/>
      <c r="Q3" s="722"/>
      <c r="R3" s="748">
        <v>36304</v>
      </c>
      <c r="S3" s="748"/>
      <c r="T3" s="748"/>
      <c r="U3" s="759"/>
      <c r="V3" s="704"/>
      <c r="W3" s="705"/>
      <c r="X3" s="705"/>
      <c r="Y3" s="706"/>
      <c r="Z3" s="704"/>
      <c r="AA3" s="705"/>
      <c r="AB3" s="705"/>
      <c r="AC3" s="706"/>
      <c r="AD3" s="745"/>
    </row>
    <row r="4" spans="1:30">
      <c r="A4" s="722"/>
      <c r="B4" s="722" t="s">
        <v>602</v>
      </c>
      <c r="C4" s="722"/>
      <c r="D4" s="722"/>
      <c r="E4" s="722"/>
      <c r="F4" s="722"/>
      <c r="G4" s="722"/>
      <c r="H4" s="722"/>
      <c r="I4" s="722"/>
      <c r="J4" s="722"/>
      <c r="K4" s="745"/>
      <c r="L4" s="745"/>
      <c r="M4" s="722"/>
      <c r="N4" s="722"/>
      <c r="O4" s="722"/>
      <c r="P4" s="722"/>
      <c r="Q4" s="722"/>
      <c r="R4" s="722"/>
      <c r="T4" s="722"/>
      <c r="U4" s="722"/>
      <c r="V4" s="722"/>
      <c r="W4" s="722"/>
      <c r="X4" s="722"/>
      <c r="Y4" s="722"/>
      <c r="Z4" s="745"/>
      <c r="AA4" s="745"/>
      <c r="AB4" s="745"/>
      <c r="AC4" s="745"/>
      <c r="AD4" s="745"/>
    </row>
    <row r="5" spans="1:30">
      <c r="A5" s="722"/>
      <c r="B5" s="722" t="s">
        <v>603</v>
      </c>
      <c r="C5" s="745"/>
      <c r="D5" s="745"/>
      <c r="E5" s="745"/>
      <c r="F5" s="745"/>
      <c r="G5" s="745"/>
      <c r="H5" s="745"/>
      <c r="I5" s="745"/>
      <c r="J5" s="745"/>
      <c r="K5" s="745"/>
      <c r="L5" s="745"/>
      <c r="M5" s="745"/>
      <c r="N5" s="745"/>
      <c r="O5" s="745"/>
      <c r="P5" s="745"/>
      <c r="Q5" s="745"/>
      <c r="R5" s="745"/>
      <c r="S5" s="745"/>
      <c r="T5" s="745"/>
      <c r="U5" s="745"/>
      <c r="V5" s="745"/>
      <c r="W5" s="745"/>
      <c r="X5" s="745"/>
      <c r="Y5" s="745"/>
      <c r="Z5" s="745"/>
      <c r="AA5" s="745"/>
      <c r="AB5" s="745"/>
      <c r="AC5" s="745"/>
      <c r="AD5" s="722"/>
    </row>
    <row r="6" spans="1:30">
      <c r="A6" s="722"/>
      <c r="B6" s="771" t="s">
        <v>574</v>
      </c>
      <c r="C6" s="772"/>
      <c r="D6" s="773"/>
      <c r="E6" s="736"/>
      <c r="F6" s="736"/>
      <c r="G6" s="736"/>
      <c r="H6" s="736"/>
      <c r="I6" s="736"/>
      <c r="J6" s="736"/>
      <c r="K6" s="736"/>
      <c r="L6" s="719"/>
      <c r="M6" s="764"/>
      <c r="N6" s="765"/>
      <c r="O6" s="745"/>
      <c r="P6" s="745"/>
      <c r="Q6" s="771" t="s">
        <v>580</v>
      </c>
      <c r="R6" s="772"/>
      <c r="S6" s="773"/>
      <c r="T6" s="736"/>
      <c r="U6" s="736"/>
      <c r="V6" s="736"/>
      <c r="W6" s="736"/>
      <c r="X6" s="736"/>
      <c r="Y6" s="736"/>
      <c r="Z6" s="736"/>
      <c r="AA6" s="764"/>
      <c r="AB6" s="764"/>
      <c r="AC6" s="765"/>
      <c r="AD6" s="722"/>
    </row>
    <row r="7" spans="1:30">
      <c r="A7" s="722"/>
      <c r="B7" s="766" t="s">
        <v>575</v>
      </c>
      <c r="C7" s="749"/>
      <c r="D7" s="749"/>
      <c r="E7" s="749"/>
      <c r="F7" s="749"/>
      <c r="G7" s="749"/>
      <c r="H7" s="749"/>
      <c r="I7" s="749"/>
      <c r="J7" s="749"/>
      <c r="K7" s="749"/>
      <c r="L7" s="749"/>
      <c r="M7" s="749"/>
      <c r="N7" s="767"/>
      <c r="O7" s="750"/>
      <c r="P7" s="750"/>
      <c r="Q7" s="766" t="s">
        <v>575</v>
      </c>
      <c r="R7" s="749"/>
      <c r="S7" s="749"/>
      <c r="T7" s="749"/>
      <c r="U7" s="749"/>
      <c r="V7" s="749"/>
      <c r="W7" s="749"/>
      <c r="X7" s="749"/>
      <c r="Y7" s="749"/>
      <c r="Z7" s="749"/>
      <c r="AA7" s="749"/>
      <c r="AB7" s="749"/>
      <c r="AC7" s="767"/>
      <c r="AD7" s="722"/>
    </row>
    <row r="8" spans="1:30">
      <c r="A8" s="722"/>
      <c r="B8" s="766" t="s">
        <v>576</v>
      </c>
      <c r="C8" s="749"/>
      <c r="D8" s="749"/>
      <c r="E8" s="749"/>
      <c r="F8" s="749"/>
      <c r="G8" s="749"/>
      <c r="H8" s="749"/>
      <c r="I8" s="749"/>
      <c r="J8" s="749"/>
      <c r="K8" s="749"/>
      <c r="L8" s="749"/>
      <c r="M8" s="749"/>
      <c r="N8" s="767"/>
      <c r="O8" s="750"/>
      <c r="P8" s="750"/>
      <c r="Q8" s="766" t="s">
        <v>576</v>
      </c>
      <c r="R8" s="749"/>
      <c r="S8" s="749"/>
      <c r="T8" s="749"/>
      <c r="U8" s="749"/>
      <c r="V8" s="749"/>
      <c r="W8" s="749"/>
      <c r="X8" s="749"/>
      <c r="Y8" s="749"/>
      <c r="Z8" s="749"/>
      <c r="AA8" s="749"/>
      <c r="AB8" s="749"/>
      <c r="AC8" s="767"/>
      <c r="AD8" s="722"/>
    </row>
    <row r="9" spans="1:30">
      <c r="A9" s="722"/>
      <c r="B9" s="768" t="s">
        <v>577</v>
      </c>
      <c r="C9" s="769"/>
      <c r="D9" s="769"/>
      <c r="E9" s="769"/>
      <c r="F9" s="769"/>
      <c r="G9" s="769"/>
      <c r="H9" s="769"/>
      <c r="I9" s="769"/>
      <c r="J9" s="769"/>
      <c r="K9" s="769"/>
      <c r="L9" s="769"/>
      <c r="M9" s="769"/>
      <c r="N9" s="770"/>
      <c r="O9" s="750"/>
      <c r="P9" s="750"/>
      <c r="Q9" s="768" t="s">
        <v>577</v>
      </c>
      <c r="R9" s="769"/>
      <c r="S9" s="769"/>
      <c r="T9" s="769"/>
      <c r="U9" s="769"/>
      <c r="V9" s="769"/>
      <c r="W9" s="769"/>
      <c r="X9" s="769"/>
      <c r="Y9" s="769"/>
      <c r="Z9" s="769"/>
      <c r="AA9" s="769"/>
      <c r="AB9" s="769"/>
      <c r="AC9" s="770"/>
      <c r="AD9" s="722"/>
    </row>
    <row r="10" spans="1:30">
      <c r="A10" s="722"/>
      <c r="B10" s="713" t="s">
        <v>581</v>
      </c>
      <c r="C10" s="714"/>
      <c r="D10" s="715"/>
      <c r="E10" s="731"/>
      <c r="F10" s="720" t="s">
        <v>579</v>
      </c>
      <c r="G10" s="720"/>
      <c r="H10" s="720"/>
      <c r="I10" s="720"/>
      <c r="J10" s="720"/>
      <c r="K10" s="720"/>
      <c r="L10" s="719"/>
      <c r="M10" s="719"/>
      <c r="N10" s="721"/>
      <c r="O10" s="745"/>
      <c r="P10" s="722"/>
      <c r="Q10" s="710" t="s">
        <v>581</v>
      </c>
      <c r="R10" s="711"/>
      <c r="S10" s="712"/>
      <c r="T10" s="774"/>
      <c r="U10" s="723" t="s">
        <v>579</v>
      </c>
      <c r="V10" s="723"/>
      <c r="W10" s="723"/>
      <c r="X10" s="723"/>
      <c r="Y10" s="723"/>
      <c r="Z10" s="723"/>
      <c r="AA10" s="722"/>
      <c r="AB10" s="722"/>
      <c r="AC10" s="724"/>
      <c r="AD10" s="722"/>
    </row>
    <row r="11" spans="1:30">
      <c r="A11" s="722"/>
      <c r="B11" s="710" t="s">
        <v>582</v>
      </c>
      <c r="C11" s="711"/>
      <c r="D11" s="712"/>
      <c r="E11" s="732"/>
      <c r="F11" s="733" t="s">
        <v>579</v>
      </c>
      <c r="G11" s="733"/>
      <c r="H11" s="733"/>
      <c r="I11" s="733"/>
      <c r="J11" s="733"/>
      <c r="K11" s="733"/>
      <c r="L11" s="734"/>
      <c r="M11" s="734"/>
      <c r="N11" s="735"/>
      <c r="O11" s="745"/>
      <c r="P11" s="722"/>
      <c r="Q11" s="710" t="s">
        <v>582</v>
      </c>
      <c r="R11" s="711"/>
      <c r="S11" s="712"/>
      <c r="T11" s="732"/>
      <c r="U11" s="733" t="s">
        <v>579</v>
      </c>
      <c r="V11" s="733"/>
      <c r="W11" s="733"/>
      <c r="X11" s="733"/>
      <c r="Y11" s="733"/>
      <c r="Z11" s="733"/>
      <c r="AA11" s="734"/>
      <c r="AB11" s="734"/>
      <c r="AC11" s="735"/>
      <c r="AD11" s="722"/>
    </row>
    <row r="12" spans="1:30">
      <c r="A12" s="722"/>
      <c r="B12" s="716" t="s">
        <v>578</v>
      </c>
      <c r="C12" s="717"/>
      <c r="D12" s="718"/>
      <c r="E12" s="709"/>
      <c r="F12" s="708"/>
      <c r="G12" s="708"/>
      <c r="H12" s="708"/>
      <c r="I12" s="708"/>
      <c r="J12" s="708"/>
      <c r="K12" s="707"/>
      <c r="L12" s="699"/>
      <c r="M12" s="699"/>
      <c r="N12" s="703"/>
      <c r="O12" s="745"/>
      <c r="P12" s="722"/>
      <c r="Q12" s="716" t="s">
        <v>578</v>
      </c>
      <c r="R12" s="717"/>
      <c r="S12" s="718"/>
      <c r="T12" s="709"/>
      <c r="U12" s="708"/>
      <c r="V12" s="708"/>
      <c r="W12" s="708"/>
      <c r="X12" s="708"/>
      <c r="Y12" s="708"/>
      <c r="Z12" s="707"/>
      <c r="AA12" s="699"/>
      <c r="AB12" s="699"/>
      <c r="AC12" s="703"/>
      <c r="AD12" s="722"/>
    </row>
    <row r="13" spans="1:30">
      <c r="A13" s="722"/>
      <c r="B13" s="747" t="s">
        <v>583</v>
      </c>
      <c r="C13" s="729"/>
      <c r="D13" s="729"/>
      <c r="E13" s="729"/>
      <c r="F13" s="729"/>
      <c r="G13" s="729"/>
      <c r="H13" s="729"/>
      <c r="I13" s="729"/>
      <c r="J13" s="729"/>
      <c r="K13" s="729"/>
      <c r="L13" s="729"/>
      <c r="M13" s="729"/>
      <c r="N13" s="730"/>
      <c r="O13" s="745"/>
      <c r="P13" s="745"/>
      <c r="Q13" s="728"/>
      <c r="R13" s="729"/>
      <c r="S13" s="729"/>
      <c r="T13" s="729"/>
      <c r="U13" s="729"/>
      <c r="V13" s="729"/>
      <c r="W13" s="729"/>
      <c r="X13" s="729"/>
      <c r="Y13" s="729"/>
      <c r="Z13" s="729"/>
      <c r="AA13" s="729"/>
      <c r="AB13" s="729"/>
      <c r="AC13" s="730"/>
      <c r="AD13" s="722"/>
    </row>
    <row r="14" spans="1:30">
      <c r="A14" s="722"/>
      <c r="B14" s="745"/>
      <c r="C14" s="745"/>
      <c r="D14" s="745"/>
      <c r="E14" s="745"/>
      <c r="F14" s="745"/>
      <c r="G14" s="745"/>
      <c r="H14" s="745"/>
      <c r="I14" s="745"/>
      <c r="J14" s="745"/>
      <c r="K14" s="745"/>
      <c r="L14" s="745"/>
      <c r="M14" s="745"/>
      <c r="N14" s="745"/>
      <c r="O14" s="745"/>
      <c r="P14" s="745"/>
      <c r="Q14" s="745"/>
      <c r="R14" s="745"/>
      <c r="S14" s="745"/>
      <c r="T14" s="745"/>
      <c r="U14" s="745"/>
      <c r="V14" s="745"/>
      <c r="W14" s="745"/>
      <c r="X14" s="745"/>
      <c r="Y14" s="745"/>
      <c r="Z14" s="745"/>
      <c r="AA14" s="745"/>
      <c r="AB14" s="745"/>
      <c r="AC14" s="745"/>
      <c r="AD14" s="722"/>
    </row>
    <row r="15" spans="1:30">
      <c r="A15" s="745"/>
      <c r="B15" s="756" t="s">
        <v>584</v>
      </c>
      <c r="C15" s="755"/>
      <c r="D15" s="755"/>
      <c r="E15" s="755"/>
      <c r="F15" s="755"/>
      <c r="G15" s="755"/>
      <c r="H15" s="757"/>
      <c r="I15" s="756" t="s">
        <v>586</v>
      </c>
      <c r="J15" s="755"/>
      <c r="K15" s="755"/>
      <c r="L15" s="755"/>
      <c r="M15" s="755"/>
      <c r="N15" s="755"/>
      <c r="O15" s="755"/>
      <c r="P15" s="757"/>
      <c r="Q15" s="761" t="s">
        <v>590</v>
      </c>
      <c r="R15" s="751"/>
      <c r="S15" s="751"/>
      <c r="T15" s="751"/>
      <c r="U15" s="751"/>
      <c r="V15" s="751"/>
      <c r="W15" s="751"/>
      <c r="X15" s="751"/>
      <c r="Y15" s="762"/>
      <c r="Z15" s="742" t="s">
        <v>596</v>
      </c>
      <c r="AA15" s="744"/>
      <c r="AB15" s="742" t="s">
        <v>592</v>
      </c>
      <c r="AC15" s="744"/>
    </row>
    <row r="16" spans="1:30">
      <c r="A16" s="745"/>
      <c r="B16" s="728" t="s">
        <v>585</v>
      </c>
      <c r="C16" s="729"/>
      <c r="D16" s="729"/>
      <c r="E16" s="729"/>
      <c r="F16" s="729"/>
      <c r="G16" s="729"/>
      <c r="H16" s="730"/>
      <c r="I16" s="728"/>
      <c r="J16" s="729"/>
      <c r="K16" s="729"/>
      <c r="L16" s="729"/>
      <c r="M16" s="729"/>
      <c r="N16" s="729"/>
      <c r="O16" s="729"/>
      <c r="P16" s="730"/>
      <c r="Q16" s="752"/>
      <c r="R16" s="753"/>
      <c r="S16" s="753"/>
      <c r="T16" s="753"/>
      <c r="U16" s="753"/>
      <c r="V16" s="753"/>
      <c r="W16" s="753"/>
      <c r="X16" s="753"/>
      <c r="Y16" s="754"/>
      <c r="Z16" s="725">
        <v>11</v>
      </c>
      <c r="AA16" s="727"/>
      <c r="AB16" s="725" t="s">
        <v>593</v>
      </c>
      <c r="AC16" s="727"/>
      <c r="AD16" s="745"/>
    </row>
    <row r="17" spans="1:66">
      <c r="A17" s="745"/>
      <c r="B17" s="756" t="s">
        <v>588</v>
      </c>
      <c r="C17" s="755"/>
      <c r="D17" s="755"/>
      <c r="E17" s="755"/>
      <c r="F17" s="755"/>
      <c r="G17" s="755"/>
      <c r="H17" s="757"/>
      <c r="I17" s="756" t="s">
        <v>587</v>
      </c>
      <c r="J17" s="755"/>
      <c r="K17" s="755"/>
      <c r="L17" s="755"/>
      <c r="M17" s="755"/>
      <c r="N17" s="755"/>
      <c r="O17" s="755"/>
      <c r="P17" s="757"/>
      <c r="Q17" s="761" t="s">
        <v>591</v>
      </c>
      <c r="R17" s="751"/>
      <c r="S17" s="751"/>
      <c r="T17" s="751"/>
      <c r="U17" s="751"/>
      <c r="V17" s="751"/>
      <c r="W17" s="751"/>
      <c r="X17" s="751"/>
      <c r="Y17" s="762"/>
      <c r="Z17" s="742" t="s">
        <v>597</v>
      </c>
      <c r="AA17" s="743"/>
      <c r="AB17" s="744"/>
      <c r="AC17" s="763" t="s">
        <v>594</v>
      </c>
      <c r="AD17" s="745"/>
    </row>
    <row r="18" spans="1:66">
      <c r="A18" s="745"/>
      <c r="B18" s="725" t="s">
        <v>598</v>
      </c>
      <c r="C18" s="726"/>
      <c r="D18" s="726"/>
      <c r="E18" s="726"/>
      <c r="F18" s="726"/>
      <c r="G18" s="726"/>
      <c r="H18" s="727"/>
      <c r="I18" s="728" t="s">
        <v>589</v>
      </c>
      <c r="J18" s="729"/>
      <c r="K18" s="729"/>
      <c r="L18" s="729"/>
      <c r="M18" s="729"/>
      <c r="N18" s="729"/>
      <c r="O18" s="729"/>
      <c r="P18" s="730"/>
      <c r="Q18" s="752"/>
      <c r="R18" s="753"/>
      <c r="S18" s="753"/>
      <c r="T18" s="753"/>
      <c r="U18" s="753"/>
      <c r="V18" s="753"/>
      <c r="W18" s="753"/>
      <c r="X18" s="753"/>
      <c r="Y18" s="754"/>
      <c r="Z18" s="725"/>
      <c r="AA18" s="726"/>
      <c r="AB18" s="727"/>
      <c r="AC18" s="758" t="s">
        <v>595</v>
      </c>
      <c r="AD18" s="745"/>
    </row>
    <row r="19" spans="1:66">
      <c r="A19" s="722"/>
      <c r="B19" s="743"/>
      <c r="C19" s="743"/>
      <c r="D19" s="743"/>
      <c r="E19" s="743"/>
      <c r="F19" s="743"/>
      <c r="G19" s="743"/>
      <c r="H19" s="743"/>
      <c r="I19" s="743"/>
      <c r="J19" s="743"/>
      <c r="K19" s="743"/>
      <c r="L19" s="743"/>
      <c r="M19" s="743"/>
      <c r="N19" s="743"/>
      <c r="O19" s="743"/>
      <c r="P19" s="743"/>
      <c r="Q19" s="743"/>
      <c r="R19" s="743"/>
      <c r="S19" s="743"/>
      <c r="T19" s="743"/>
      <c r="U19" s="743"/>
      <c r="V19" s="743"/>
      <c r="W19" s="743"/>
      <c r="X19" s="743"/>
      <c r="Y19" s="743"/>
      <c r="Z19" s="743"/>
      <c r="AA19" s="743"/>
      <c r="AB19" s="743"/>
      <c r="AC19" s="743"/>
      <c r="AD19" s="722"/>
    </row>
    <row r="20" spans="1:66">
      <c r="A20" s="722"/>
      <c r="B20" s="742" t="s">
        <v>11</v>
      </c>
      <c r="C20" s="744"/>
      <c r="D20" s="742" t="s">
        <v>428</v>
      </c>
      <c r="E20" s="744"/>
      <c r="F20" s="742" t="s">
        <v>606</v>
      </c>
      <c r="G20" s="743"/>
      <c r="H20" s="743"/>
      <c r="I20" s="743"/>
      <c r="J20" s="743"/>
      <c r="K20" s="743"/>
      <c r="L20" s="743"/>
      <c r="M20" s="743"/>
      <c r="N20" s="743"/>
      <c r="O20" s="743"/>
      <c r="P20" s="743"/>
      <c r="Q20" s="743"/>
      <c r="R20" s="743"/>
      <c r="S20" s="743"/>
      <c r="T20" s="743"/>
      <c r="U20" s="744"/>
      <c r="V20" s="742" t="s">
        <v>604</v>
      </c>
      <c r="W20" s="743"/>
      <c r="X20" s="743"/>
      <c r="Y20" s="744"/>
      <c r="Z20" s="742" t="s">
        <v>605</v>
      </c>
      <c r="AA20" s="743"/>
      <c r="AB20" s="743"/>
      <c r="AC20" s="744"/>
      <c r="AD20" s="722"/>
      <c r="AF20" s="742"/>
      <c r="AG20" s="744"/>
      <c r="AH20" s="742"/>
      <c r="AI20" s="744"/>
      <c r="AJ20" s="742"/>
      <c r="AK20" s="743"/>
      <c r="AL20" s="743"/>
      <c r="AM20" s="743"/>
      <c r="AN20" s="743"/>
      <c r="AO20" s="743"/>
      <c r="AP20" s="743"/>
      <c r="AQ20" s="743"/>
      <c r="AR20" s="743"/>
      <c r="AS20" s="743"/>
      <c r="AT20" s="743"/>
      <c r="AU20" s="743"/>
      <c r="AV20" s="743"/>
      <c r="AW20" s="743"/>
      <c r="AX20" s="743"/>
      <c r="AY20" s="744"/>
      <c r="AZ20" s="742"/>
      <c r="BA20" s="743"/>
      <c r="BB20" s="743"/>
      <c r="BC20" s="744"/>
      <c r="BD20" s="742"/>
      <c r="BE20" s="743"/>
      <c r="BF20" s="743"/>
      <c r="BG20" s="744"/>
      <c r="BJ20" s="1" t="s">
        <v>11</v>
      </c>
      <c r="BK20" s="1" t="s">
        <v>428</v>
      </c>
      <c r="BL20" s="1" t="s">
        <v>3</v>
      </c>
      <c r="BM20" s="1" t="s">
        <v>604</v>
      </c>
      <c r="BN20" s="1" t="s">
        <v>605</v>
      </c>
    </row>
    <row r="21" spans="1:66">
      <c r="A21" s="722"/>
      <c r="B21" s="775"/>
      <c r="C21" s="775"/>
      <c r="D21" s="775"/>
      <c r="E21" s="775"/>
      <c r="F21" s="775"/>
      <c r="G21" s="775"/>
      <c r="H21" s="775"/>
      <c r="I21" s="775"/>
      <c r="J21" s="775"/>
      <c r="K21" s="775"/>
      <c r="L21" s="775"/>
      <c r="M21" s="775"/>
      <c r="N21" s="775"/>
      <c r="O21" s="775"/>
      <c r="P21" s="775"/>
      <c r="Q21" s="775"/>
      <c r="R21" s="775"/>
      <c r="S21" s="775"/>
      <c r="T21" s="775"/>
      <c r="U21" s="775"/>
      <c r="V21" s="775"/>
      <c r="W21" s="775"/>
      <c r="X21" s="775"/>
      <c r="Y21" s="775"/>
      <c r="Z21" s="775"/>
      <c r="AA21" s="775"/>
      <c r="AB21" s="775"/>
      <c r="AC21" s="775"/>
      <c r="AD21" s="722"/>
      <c r="AF21" s="775"/>
      <c r="AG21" s="775"/>
      <c r="AH21" s="775"/>
      <c r="AI21" s="775"/>
      <c r="AJ21" s="775"/>
      <c r="AK21" s="775"/>
      <c r="AL21" s="775"/>
      <c r="AM21" s="775"/>
      <c r="AN21" s="775"/>
      <c r="AO21" s="775"/>
      <c r="AP21" s="775"/>
      <c r="AQ21" s="775"/>
      <c r="AR21" s="775"/>
      <c r="AS21" s="775"/>
      <c r="AT21" s="775"/>
      <c r="AU21" s="775"/>
      <c r="AV21" s="775"/>
      <c r="AW21" s="775"/>
      <c r="AX21" s="775"/>
      <c r="AY21" s="775"/>
      <c r="AZ21" s="775"/>
      <c r="BA21" s="775"/>
      <c r="BB21" s="775"/>
      <c r="BC21" s="775"/>
      <c r="BD21" s="775"/>
      <c r="BE21" s="775"/>
      <c r="BF21" s="775"/>
      <c r="BG21" s="775"/>
    </row>
    <row r="22" spans="1:66">
      <c r="A22" s="722"/>
      <c r="B22" s="760"/>
      <c r="C22" s="760"/>
      <c r="D22" s="760"/>
      <c r="E22" s="760"/>
      <c r="F22" s="760"/>
      <c r="G22" s="760"/>
      <c r="H22" s="760"/>
      <c r="I22" s="760"/>
      <c r="J22" s="760"/>
      <c r="K22" s="760"/>
      <c r="L22" s="760"/>
      <c r="M22" s="760"/>
      <c r="N22" s="760"/>
      <c r="O22" s="760"/>
      <c r="P22" s="760"/>
      <c r="Q22" s="760"/>
      <c r="R22" s="760"/>
      <c r="S22" s="760"/>
      <c r="T22" s="760"/>
      <c r="U22" s="760"/>
      <c r="V22" s="760"/>
      <c r="W22" s="760"/>
      <c r="X22" s="760"/>
      <c r="Y22" s="760"/>
      <c r="Z22" s="760"/>
      <c r="AA22" s="760"/>
      <c r="AB22" s="760"/>
      <c r="AC22" s="760"/>
      <c r="AD22" s="722"/>
      <c r="AF22" s="760"/>
      <c r="AG22" s="760"/>
      <c r="AH22" s="760"/>
      <c r="AI22" s="760"/>
      <c r="AJ22" s="760"/>
      <c r="AK22" s="760"/>
      <c r="AL22" s="760"/>
      <c r="AM22" s="760"/>
      <c r="AN22" s="760"/>
      <c r="AO22" s="760"/>
      <c r="AP22" s="760"/>
      <c r="AQ22" s="760"/>
      <c r="AR22" s="760"/>
      <c r="AS22" s="760"/>
      <c r="AT22" s="760"/>
      <c r="AU22" s="760"/>
      <c r="AV22" s="760"/>
      <c r="AW22" s="760"/>
      <c r="AX22" s="760"/>
      <c r="AY22" s="760"/>
      <c r="AZ22" s="760"/>
      <c r="BA22" s="760"/>
      <c r="BB22" s="760"/>
      <c r="BC22" s="760"/>
      <c r="BD22" s="760"/>
      <c r="BE22" s="760"/>
      <c r="BF22" s="760"/>
      <c r="BG22" s="760"/>
    </row>
    <row r="23" spans="1:66">
      <c r="A23" s="722"/>
      <c r="B23" s="760"/>
      <c r="C23" s="760"/>
      <c r="D23" s="760"/>
      <c r="E23" s="760"/>
      <c r="F23" s="760"/>
      <c r="G23" s="760"/>
      <c r="H23" s="760"/>
      <c r="I23" s="760"/>
      <c r="J23" s="760"/>
      <c r="K23" s="760"/>
      <c r="L23" s="760"/>
      <c r="M23" s="760"/>
      <c r="N23" s="760"/>
      <c r="O23" s="760"/>
      <c r="P23" s="760"/>
      <c r="Q23" s="760"/>
      <c r="R23" s="760"/>
      <c r="S23" s="760"/>
      <c r="T23" s="760"/>
      <c r="U23" s="760"/>
      <c r="V23" s="760"/>
      <c r="W23" s="760"/>
      <c r="X23" s="760"/>
      <c r="Y23" s="760"/>
      <c r="Z23" s="760"/>
      <c r="AA23" s="760"/>
      <c r="AB23" s="760"/>
      <c r="AC23" s="760"/>
      <c r="AD23" s="722"/>
      <c r="AF23" s="760"/>
      <c r="AG23" s="760"/>
      <c r="AH23" s="760"/>
      <c r="AI23" s="760"/>
      <c r="AJ23" s="760"/>
      <c r="AK23" s="760"/>
      <c r="AL23" s="760"/>
      <c r="AM23" s="760"/>
      <c r="AN23" s="760"/>
      <c r="AO23" s="760"/>
      <c r="AP23" s="760"/>
      <c r="AQ23" s="760"/>
      <c r="AR23" s="760"/>
      <c r="AS23" s="760"/>
      <c r="AT23" s="760"/>
      <c r="AU23" s="760"/>
      <c r="AV23" s="760"/>
      <c r="AW23" s="760"/>
      <c r="AX23" s="760"/>
      <c r="AY23" s="760"/>
      <c r="AZ23" s="760"/>
      <c r="BA23" s="760"/>
      <c r="BB23" s="760"/>
      <c r="BC23" s="760"/>
      <c r="BD23" s="760"/>
      <c r="BE23" s="760"/>
      <c r="BF23" s="760"/>
      <c r="BG23" s="760"/>
    </row>
    <row r="24" spans="1:66">
      <c r="A24" s="722"/>
      <c r="B24" s="760"/>
      <c r="C24" s="760"/>
      <c r="D24" s="760"/>
      <c r="E24" s="760"/>
      <c r="F24" s="760"/>
      <c r="G24" s="760"/>
      <c r="H24" s="760"/>
      <c r="I24" s="760"/>
      <c r="J24" s="760"/>
      <c r="K24" s="760"/>
      <c r="L24" s="760"/>
      <c r="M24" s="760"/>
      <c r="N24" s="760"/>
      <c r="O24" s="760"/>
      <c r="P24" s="760"/>
      <c r="Q24" s="760"/>
      <c r="R24" s="760"/>
      <c r="S24" s="760"/>
      <c r="T24" s="760"/>
      <c r="U24" s="760"/>
      <c r="V24" s="760"/>
      <c r="W24" s="760"/>
      <c r="X24" s="760"/>
      <c r="Y24" s="760"/>
      <c r="Z24" s="760"/>
      <c r="AA24" s="760"/>
      <c r="AB24" s="760"/>
      <c r="AC24" s="760"/>
      <c r="AD24" s="722"/>
      <c r="AF24" s="760"/>
      <c r="AG24" s="760"/>
      <c r="AH24" s="760"/>
      <c r="AI24" s="760"/>
      <c r="AJ24" s="760"/>
      <c r="AK24" s="760"/>
      <c r="AL24" s="760"/>
      <c r="AM24" s="760"/>
      <c r="AN24" s="760"/>
      <c r="AO24" s="760"/>
      <c r="AP24" s="760"/>
      <c r="AQ24" s="760"/>
      <c r="AR24" s="760"/>
      <c r="AS24" s="760"/>
      <c r="AT24" s="760"/>
      <c r="AU24" s="760"/>
      <c r="AV24" s="760"/>
      <c r="AW24" s="760"/>
      <c r="AX24" s="760"/>
      <c r="AY24" s="760"/>
      <c r="AZ24" s="760"/>
      <c r="BA24" s="760"/>
      <c r="BB24" s="760"/>
      <c r="BC24" s="760"/>
      <c r="BD24" s="760"/>
      <c r="BE24" s="760"/>
      <c r="BF24" s="760"/>
      <c r="BG24" s="760"/>
    </row>
    <row r="25" spans="1:66">
      <c r="A25" s="722"/>
      <c r="B25" s="760"/>
      <c r="C25" s="760"/>
      <c r="D25" s="760"/>
      <c r="E25" s="760"/>
      <c r="F25" s="760"/>
      <c r="G25" s="760"/>
      <c r="H25" s="760"/>
      <c r="I25" s="760"/>
      <c r="J25" s="760"/>
      <c r="K25" s="760"/>
      <c r="L25" s="760"/>
      <c r="M25" s="760"/>
      <c r="N25" s="760"/>
      <c r="O25" s="760"/>
      <c r="P25" s="760"/>
      <c r="Q25" s="760"/>
      <c r="R25" s="760"/>
      <c r="S25" s="760"/>
      <c r="T25" s="760"/>
      <c r="U25" s="760"/>
      <c r="V25" s="760"/>
      <c r="W25" s="760"/>
      <c r="X25" s="760"/>
      <c r="Y25" s="760"/>
      <c r="Z25" s="760"/>
      <c r="AA25" s="760"/>
      <c r="AB25" s="760"/>
      <c r="AC25" s="760"/>
      <c r="AD25" s="722"/>
      <c r="AF25" s="760"/>
      <c r="AG25" s="760"/>
      <c r="AH25" s="760"/>
      <c r="AI25" s="760"/>
      <c r="AJ25" s="760"/>
      <c r="AK25" s="760"/>
      <c r="AL25" s="760"/>
      <c r="AM25" s="760"/>
      <c r="AN25" s="760"/>
      <c r="AO25" s="760"/>
      <c r="AP25" s="760"/>
      <c r="AQ25" s="760"/>
      <c r="AR25" s="760"/>
      <c r="AS25" s="760"/>
      <c r="AT25" s="760"/>
      <c r="AU25" s="760"/>
      <c r="AV25" s="760"/>
      <c r="AW25" s="760"/>
      <c r="AX25" s="760"/>
      <c r="AY25" s="760"/>
      <c r="AZ25" s="760"/>
      <c r="BA25" s="760"/>
      <c r="BB25" s="760"/>
      <c r="BC25" s="760"/>
      <c r="BD25" s="760"/>
      <c r="BE25" s="760"/>
      <c r="BF25" s="760"/>
      <c r="BG25" s="760"/>
    </row>
    <row r="26" spans="1:66">
      <c r="A26" s="722"/>
      <c r="B26" s="760"/>
      <c r="C26" s="760"/>
      <c r="D26" s="760"/>
      <c r="E26" s="760"/>
      <c r="F26" s="760"/>
      <c r="G26" s="760"/>
      <c r="H26" s="760"/>
      <c r="I26" s="760"/>
      <c r="J26" s="760"/>
      <c r="K26" s="760"/>
      <c r="L26" s="760"/>
      <c r="M26" s="760"/>
      <c r="N26" s="760"/>
      <c r="O26" s="760"/>
      <c r="P26" s="760"/>
      <c r="Q26" s="760"/>
      <c r="R26" s="760"/>
      <c r="S26" s="760"/>
      <c r="T26" s="760"/>
      <c r="U26" s="760"/>
      <c r="V26" s="760"/>
      <c r="W26" s="760"/>
      <c r="X26" s="760"/>
      <c r="Y26" s="760"/>
      <c r="Z26" s="760"/>
      <c r="AA26" s="760"/>
      <c r="AB26" s="760"/>
      <c r="AC26" s="760"/>
      <c r="AD26" s="722"/>
      <c r="AF26" s="760"/>
      <c r="AG26" s="760"/>
      <c r="AH26" s="760"/>
      <c r="AI26" s="760"/>
      <c r="AJ26" s="760"/>
      <c r="AK26" s="760"/>
      <c r="AL26" s="760"/>
      <c r="AM26" s="760"/>
      <c r="AN26" s="760"/>
      <c r="AO26" s="760"/>
      <c r="AP26" s="760"/>
      <c r="AQ26" s="760"/>
      <c r="AR26" s="760"/>
      <c r="AS26" s="760"/>
      <c r="AT26" s="760"/>
      <c r="AU26" s="760"/>
      <c r="AV26" s="760"/>
      <c r="AW26" s="760"/>
      <c r="AX26" s="760"/>
      <c r="AY26" s="760"/>
      <c r="AZ26" s="760"/>
      <c r="BA26" s="760"/>
      <c r="BB26" s="760"/>
      <c r="BC26" s="760"/>
      <c r="BD26" s="760"/>
      <c r="BE26" s="760"/>
      <c r="BF26" s="760"/>
      <c r="BG26" s="760"/>
    </row>
    <row r="27" spans="1:66">
      <c r="A27" s="722"/>
      <c r="B27" s="760"/>
      <c r="C27" s="760"/>
      <c r="D27" s="760"/>
      <c r="E27" s="760"/>
      <c r="F27" s="760"/>
      <c r="G27" s="760"/>
      <c r="H27" s="760"/>
      <c r="I27" s="760"/>
      <c r="J27" s="760"/>
      <c r="K27" s="760"/>
      <c r="L27" s="760"/>
      <c r="M27" s="760"/>
      <c r="N27" s="760"/>
      <c r="O27" s="760"/>
      <c r="P27" s="760"/>
      <c r="Q27" s="760"/>
      <c r="R27" s="760"/>
      <c r="S27" s="760"/>
      <c r="T27" s="760"/>
      <c r="U27" s="760"/>
      <c r="V27" s="760"/>
      <c r="W27" s="760"/>
      <c r="X27" s="760"/>
      <c r="Y27" s="760"/>
      <c r="Z27" s="760"/>
      <c r="AA27" s="760"/>
      <c r="AB27" s="760"/>
      <c r="AC27" s="760"/>
      <c r="AD27" s="722"/>
      <c r="AF27" s="760"/>
      <c r="AG27" s="760"/>
      <c r="AH27" s="760"/>
      <c r="AI27" s="760"/>
      <c r="AJ27" s="760"/>
      <c r="AK27" s="760"/>
      <c r="AL27" s="760"/>
      <c r="AM27" s="760"/>
      <c r="AN27" s="760"/>
      <c r="AO27" s="760"/>
      <c r="AP27" s="760"/>
      <c r="AQ27" s="760"/>
      <c r="AR27" s="760"/>
      <c r="AS27" s="760"/>
      <c r="AT27" s="760"/>
      <c r="AU27" s="760"/>
      <c r="AV27" s="760"/>
      <c r="AW27" s="760"/>
      <c r="AX27" s="760"/>
      <c r="AY27" s="760"/>
      <c r="AZ27" s="760"/>
      <c r="BA27" s="760"/>
      <c r="BB27" s="760"/>
      <c r="BC27" s="760"/>
      <c r="BD27" s="760"/>
      <c r="BE27" s="760"/>
      <c r="BF27" s="760"/>
      <c r="BG27" s="760"/>
    </row>
    <row r="28" spans="1:66">
      <c r="A28" s="722"/>
      <c r="B28" s="760"/>
      <c r="C28" s="760"/>
      <c r="D28" s="760"/>
      <c r="E28" s="760"/>
      <c r="F28" s="760"/>
      <c r="G28" s="760"/>
      <c r="H28" s="760"/>
      <c r="I28" s="760"/>
      <c r="J28" s="760"/>
      <c r="K28" s="760"/>
      <c r="L28" s="760"/>
      <c r="M28" s="760"/>
      <c r="N28" s="760"/>
      <c r="O28" s="760"/>
      <c r="P28" s="760"/>
      <c r="Q28" s="760"/>
      <c r="R28" s="760"/>
      <c r="S28" s="760"/>
      <c r="T28" s="760"/>
      <c r="U28" s="760"/>
      <c r="V28" s="760"/>
      <c r="W28" s="760"/>
      <c r="X28" s="760"/>
      <c r="Y28" s="760"/>
      <c r="Z28" s="760"/>
      <c r="AA28" s="760"/>
      <c r="AB28" s="760"/>
      <c r="AC28" s="760"/>
      <c r="AD28" s="722"/>
      <c r="AF28" s="760"/>
      <c r="AG28" s="760"/>
      <c r="AH28" s="760"/>
      <c r="AI28" s="760"/>
      <c r="AJ28" s="760"/>
      <c r="AK28" s="760"/>
      <c r="AL28" s="760"/>
      <c r="AM28" s="760"/>
      <c r="AN28" s="760"/>
      <c r="AO28" s="760"/>
      <c r="AP28" s="760"/>
      <c r="AQ28" s="760"/>
      <c r="AR28" s="760"/>
      <c r="AS28" s="760"/>
      <c r="AT28" s="760"/>
      <c r="AU28" s="760"/>
      <c r="AV28" s="760"/>
      <c r="AW28" s="760"/>
      <c r="AX28" s="760"/>
      <c r="AY28" s="760"/>
      <c r="AZ28" s="760"/>
      <c r="BA28" s="760"/>
      <c r="BB28" s="760"/>
      <c r="BC28" s="760"/>
      <c r="BD28" s="760"/>
      <c r="BE28" s="760"/>
      <c r="BF28" s="760"/>
      <c r="BG28" s="760"/>
    </row>
    <row r="29" spans="1:66">
      <c r="A29" s="722"/>
      <c r="B29" s="760"/>
      <c r="C29" s="760"/>
      <c r="D29" s="760"/>
      <c r="E29" s="760"/>
      <c r="F29" s="760"/>
      <c r="G29" s="760"/>
      <c r="H29" s="760"/>
      <c r="I29" s="760"/>
      <c r="J29" s="760"/>
      <c r="K29" s="760"/>
      <c r="L29" s="760"/>
      <c r="M29" s="760"/>
      <c r="N29" s="760"/>
      <c r="O29" s="760"/>
      <c r="P29" s="760"/>
      <c r="Q29" s="760"/>
      <c r="R29" s="760"/>
      <c r="S29" s="760"/>
      <c r="T29" s="760"/>
      <c r="U29" s="760"/>
      <c r="V29" s="760"/>
      <c r="W29" s="760"/>
      <c r="X29" s="760"/>
      <c r="Y29" s="760"/>
      <c r="Z29" s="760"/>
      <c r="AA29" s="760"/>
      <c r="AB29" s="760"/>
      <c r="AC29" s="760"/>
      <c r="AD29" s="722"/>
      <c r="AF29" s="760"/>
      <c r="AG29" s="760"/>
      <c r="AH29" s="760"/>
      <c r="AI29" s="760"/>
      <c r="AJ29" s="760"/>
      <c r="AK29" s="760"/>
      <c r="AL29" s="760"/>
      <c r="AM29" s="760"/>
      <c r="AN29" s="760"/>
      <c r="AO29" s="760"/>
      <c r="AP29" s="760"/>
      <c r="AQ29" s="760"/>
      <c r="AR29" s="760"/>
      <c r="AS29" s="760"/>
      <c r="AT29" s="760"/>
      <c r="AU29" s="760"/>
      <c r="AV29" s="760"/>
      <c r="AW29" s="760"/>
      <c r="AX29" s="760"/>
      <c r="AY29" s="760"/>
      <c r="AZ29" s="760"/>
      <c r="BA29" s="760"/>
      <c r="BB29" s="760"/>
      <c r="BC29" s="760"/>
      <c r="BD29" s="760"/>
      <c r="BE29" s="760"/>
      <c r="BF29" s="760"/>
      <c r="BG29" s="760"/>
    </row>
    <row r="30" spans="1:66">
      <c r="A30" s="722"/>
      <c r="B30" s="760"/>
      <c r="C30" s="760"/>
      <c r="D30" s="760"/>
      <c r="E30" s="760"/>
      <c r="F30" s="760"/>
      <c r="G30" s="760"/>
      <c r="H30" s="760"/>
      <c r="I30" s="760"/>
      <c r="J30" s="760"/>
      <c r="K30" s="760"/>
      <c r="L30" s="760"/>
      <c r="M30" s="760"/>
      <c r="N30" s="760"/>
      <c r="O30" s="760"/>
      <c r="P30" s="760"/>
      <c r="Q30" s="760"/>
      <c r="R30" s="760"/>
      <c r="S30" s="760"/>
      <c r="T30" s="760"/>
      <c r="U30" s="760"/>
      <c r="V30" s="760"/>
      <c r="W30" s="760"/>
      <c r="X30" s="760"/>
      <c r="Y30" s="760"/>
      <c r="Z30" s="760"/>
      <c r="AA30" s="760"/>
      <c r="AB30" s="760"/>
      <c r="AC30" s="760"/>
      <c r="AD30" s="722"/>
      <c r="AF30" s="760"/>
      <c r="AG30" s="760"/>
      <c r="AH30" s="760"/>
      <c r="AI30" s="760"/>
      <c r="AJ30" s="760"/>
      <c r="AK30" s="760"/>
      <c r="AL30" s="760"/>
      <c r="AM30" s="760"/>
      <c r="AN30" s="760"/>
      <c r="AO30" s="760"/>
      <c r="AP30" s="760"/>
      <c r="AQ30" s="760"/>
      <c r="AR30" s="760"/>
      <c r="AS30" s="760"/>
      <c r="AT30" s="760"/>
      <c r="AU30" s="760"/>
      <c r="AV30" s="760"/>
      <c r="AW30" s="760"/>
      <c r="AX30" s="760"/>
      <c r="AY30" s="760"/>
      <c r="AZ30" s="760"/>
      <c r="BA30" s="760"/>
      <c r="BB30" s="760"/>
      <c r="BC30" s="760"/>
      <c r="BD30" s="760"/>
      <c r="BE30" s="760"/>
      <c r="BF30" s="760"/>
      <c r="BG30" s="760"/>
    </row>
    <row r="31" spans="1:66">
      <c r="A31" s="722"/>
      <c r="B31" s="760"/>
      <c r="C31" s="760"/>
      <c r="D31" s="760"/>
      <c r="E31" s="760"/>
      <c r="F31" s="760"/>
      <c r="G31" s="760"/>
      <c r="H31" s="760"/>
      <c r="I31" s="760"/>
      <c r="J31" s="760"/>
      <c r="K31" s="760"/>
      <c r="L31" s="760"/>
      <c r="M31" s="760"/>
      <c r="N31" s="760"/>
      <c r="O31" s="760"/>
      <c r="P31" s="760"/>
      <c r="Q31" s="760"/>
      <c r="R31" s="760"/>
      <c r="S31" s="760"/>
      <c r="T31" s="760"/>
      <c r="U31" s="760"/>
      <c r="V31" s="760"/>
      <c r="W31" s="760"/>
      <c r="X31" s="760"/>
      <c r="Y31" s="760"/>
      <c r="Z31" s="760"/>
      <c r="AA31" s="760"/>
      <c r="AB31" s="760"/>
      <c r="AC31" s="760"/>
      <c r="AD31" s="722"/>
      <c r="AF31" s="760"/>
      <c r="AG31" s="760"/>
      <c r="AH31" s="760"/>
      <c r="AI31" s="760"/>
      <c r="AJ31" s="760"/>
      <c r="AK31" s="760"/>
      <c r="AL31" s="760"/>
      <c r="AM31" s="760"/>
      <c r="AN31" s="760"/>
      <c r="AO31" s="760"/>
      <c r="AP31" s="760"/>
      <c r="AQ31" s="760"/>
      <c r="AR31" s="760"/>
      <c r="AS31" s="760"/>
      <c r="AT31" s="760"/>
      <c r="AU31" s="760"/>
      <c r="AV31" s="760"/>
      <c r="AW31" s="760"/>
      <c r="AX31" s="760"/>
      <c r="AY31" s="760"/>
      <c r="AZ31" s="760"/>
      <c r="BA31" s="760"/>
      <c r="BB31" s="760"/>
      <c r="BC31" s="760"/>
      <c r="BD31" s="760"/>
      <c r="BE31" s="760"/>
      <c r="BF31" s="760"/>
      <c r="BG31" s="760"/>
    </row>
    <row r="32" spans="1:66">
      <c r="A32" s="722"/>
      <c r="B32" s="760"/>
      <c r="C32" s="760"/>
      <c r="D32" s="760"/>
      <c r="E32" s="760"/>
      <c r="F32" s="760"/>
      <c r="G32" s="760"/>
      <c r="H32" s="760"/>
      <c r="I32" s="760"/>
      <c r="J32" s="760"/>
      <c r="K32" s="760"/>
      <c r="L32" s="760"/>
      <c r="M32" s="760"/>
      <c r="N32" s="760"/>
      <c r="O32" s="760"/>
      <c r="P32" s="760"/>
      <c r="Q32" s="760"/>
      <c r="R32" s="760"/>
      <c r="S32" s="760"/>
      <c r="T32" s="760"/>
      <c r="U32" s="760"/>
      <c r="V32" s="760"/>
      <c r="W32" s="760"/>
      <c r="X32" s="760"/>
      <c r="Y32" s="760"/>
      <c r="Z32" s="760"/>
      <c r="AA32" s="760"/>
      <c r="AB32" s="760"/>
      <c r="AC32" s="760"/>
      <c r="AD32" s="722"/>
      <c r="AF32" s="760"/>
      <c r="AG32" s="760"/>
      <c r="AH32" s="760"/>
      <c r="AI32" s="760"/>
      <c r="AJ32" s="760"/>
      <c r="AK32" s="760"/>
      <c r="AL32" s="760"/>
      <c r="AM32" s="760"/>
      <c r="AN32" s="760"/>
      <c r="AO32" s="760"/>
      <c r="AP32" s="760"/>
      <c r="AQ32" s="760"/>
      <c r="AR32" s="760"/>
      <c r="AS32" s="760"/>
      <c r="AT32" s="760"/>
      <c r="AU32" s="760"/>
      <c r="AV32" s="760"/>
      <c r="AW32" s="760"/>
      <c r="AX32" s="760"/>
      <c r="AY32" s="760"/>
      <c r="AZ32" s="760"/>
      <c r="BA32" s="760"/>
      <c r="BB32" s="760"/>
      <c r="BC32" s="760"/>
      <c r="BD32" s="760"/>
      <c r="BE32" s="760"/>
      <c r="BF32" s="760"/>
      <c r="BG32" s="760"/>
    </row>
    <row r="33" spans="1:59">
      <c r="A33" s="722"/>
      <c r="B33" s="760"/>
      <c r="C33" s="760"/>
      <c r="D33" s="760"/>
      <c r="E33" s="760"/>
      <c r="F33" s="760"/>
      <c r="G33" s="760"/>
      <c r="H33" s="760"/>
      <c r="I33" s="760"/>
      <c r="J33" s="760"/>
      <c r="K33" s="760"/>
      <c r="L33" s="760"/>
      <c r="M33" s="760"/>
      <c r="N33" s="760"/>
      <c r="O33" s="760"/>
      <c r="P33" s="760"/>
      <c r="Q33" s="760"/>
      <c r="R33" s="760"/>
      <c r="S33" s="760"/>
      <c r="T33" s="760"/>
      <c r="U33" s="760"/>
      <c r="V33" s="760"/>
      <c r="W33" s="760"/>
      <c r="X33" s="760"/>
      <c r="Y33" s="760"/>
      <c r="Z33" s="760"/>
      <c r="AA33" s="760"/>
      <c r="AB33" s="760"/>
      <c r="AC33" s="760"/>
      <c r="AD33" s="722"/>
      <c r="AF33" s="760"/>
      <c r="AG33" s="760"/>
      <c r="AH33" s="760"/>
      <c r="AI33" s="760"/>
      <c r="AJ33" s="760"/>
      <c r="AK33" s="760"/>
      <c r="AL33" s="760"/>
      <c r="AM33" s="760"/>
      <c r="AN33" s="760"/>
      <c r="AO33" s="760"/>
      <c r="AP33" s="760"/>
      <c r="AQ33" s="760"/>
      <c r="AR33" s="760"/>
      <c r="AS33" s="760"/>
      <c r="AT33" s="760"/>
      <c r="AU33" s="760"/>
      <c r="AV33" s="760"/>
      <c r="AW33" s="760"/>
      <c r="AX33" s="760"/>
      <c r="AY33" s="760"/>
      <c r="AZ33" s="760"/>
      <c r="BA33" s="760"/>
      <c r="BB33" s="760"/>
      <c r="BC33" s="760"/>
      <c r="BD33" s="760"/>
      <c r="BE33" s="760"/>
      <c r="BF33" s="760"/>
      <c r="BG33" s="760"/>
    </row>
    <row r="34" spans="1:59">
      <c r="A34" s="722"/>
      <c r="B34" s="760"/>
      <c r="C34" s="760"/>
      <c r="D34" s="760"/>
      <c r="E34" s="760"/>
      <c r="F34" s="760"/>
      <c r="G34" s="760"/>
      <c r="H34" s="760"/>
      <c r="I34" s="760"/>
      <c r="J34" s="760"/>
      <c r="K34" s="760"/>
      <c r="L34" s="760"/>
      <c r="M34" s="760"/>
      <c r="N34" s="760"/>
      <c r="O34" s="760"/>
      <c r="P34" s="760"/>
      <c r="Q34" s="760"/>
      <c r="R34" s="760"/>
      <c r="S34" s="760"/>
      <c r="T34" s="760"/>
      <c r="U34" s="760"/>
      <c r="V34" s="760"/>
      <c r="W34" s="760"/>
      <c r="X34" s="760"/>
      <c r="Y34" s="760"/>
      <c r="Z34" s="760"/>
      <c r="AA34" s="760"/>
      <c r="AB34" s="760"/>
      <c r="AC34" s="760"/>
      <c r="AD34" s="722"/>
      <c r="AF34" s="760"/>
      <c r="AG34" s="760"/>
      <c r="AH34" s="760"/>
      <c r="AI34" s="760"/>
      <c r="AJ34" s="760"/>
      <c r="AK34" s="760"/>
      <c r="AL34" s="760"/>
      <c r="AM34" s="760"/>
      <c r="AN34" s="760"/>
      <c r="AO34" s="760"/>
      <c r="AP34" s="760"/>
      <c r="AQ34" s="760"/>
      <c r="AR34" s="760"/>
      <c r="AS34" s="760"/>
      <c r="AT34" s="760"/>
      <c r="AU34" s="760"/>
      <c r="AV34" s="760"/>
      <c r="AW34" s="760"/>
      <c r="AX34" s="760"/>
      <c r="AY34" s="760"/>
      <c r="AZ34" s="760"/>
      <c r="BA34" s="760"/>
      <c r="BB34" s="760"/>
      <c r="BC34" s="760"/>
      <c r="BD34" s="760"/>
      <c r="BE34" s="760"/>
      <c r="BF34" s="760"/>
      <c r="BG34" s="760"/>
    </row>
    <row r="35" spans="1:59">
      <c r="A35" s="722"/>
      <c r="B35" s="760"/>
      <c r="C35" s="760"/>
      <c r="D35" s="760"/>
      <c r="E35" s="760"/>
      <c r="F35" s="760"/>
      <c r="G35" s="760"/>
      <c r="H35" s="760"/>
      <c r="I35" s="760"/>
      <c r="J35" s="760"/>
      <c r="K35" s="760"/>
      <c r="L35" s="760"/>
      <c r="M35" s="760"/>
      <c r="N35" s="760"/>
      <c r="O35" s="760"/>
      <c r="P35" s="760"/>
      <c r="Q35" s="760"/>
      <c r="R35" s="760"/>
      <c r="S35" s="760"/>
      <c r="T35" s="760"/>
      <c r="U35" s="760"/>
      <c r="V35" s="760"/>
      <c r="W35" s="760"/>
      <c r="X35" s="760"/>
      <c r="Y35" s="760"/>
      <c r="Z35" s="760"/>
      <c r="AA35" s="760"/>
      <c r="AB35" s="760"/>
      <c r="AC35" s="760"/>
      <c r="AD35" s="722"/>
      <c r="AF35" s="760"/>
      <c r="AG35" s="760"/>
      <c r="AH35" s="760"/>
      <c r="AI35" s="760"/>
      <c r="AJ35" s="760"/>
      <c r="AK35" s="760"/>
      <c r="AL35" s="760"/>
      <c r="AM35" s="760"/>
      <c r="AN35" s="760"/>
      <c r="AO35" s="760"/>
      <c r="AP35" s="760"/>
      <c r="AQ35" s="760"/>
      <c r="AR35" s="760"/>
      <c r="AS35" s="760"/>
      <c r="AT35" s="760"/>
      <c r="AU35" s="760"/>
      <c r="AV35" s="760"/>
      <c r="AW35" s="760"/>
      <c r="AX35" s="760"/>
      <c r="AY35" s="760"/>
      <c r="AZ35" s="760"/>
      <c r="BA35" s="760"/>
      <c r="BB35" s="760"/>
      <c r="BC35" s="760"/>
      <c r="BD35" s="760"/>
      <c r="BE35" s="760"/>
      <c r="BF35" s="760"/>
      <c r="BG35" s="760"/>
    </row>
    <row r="36" spans="1:59">
      <c r="A36" s="722"/>
      <c r="B36" s="760"/>
      <c r="C36" s="760"/>
      <c r="D36" s="760"/>
      <c r="E36" s="760"/>
      <c r="F36" s="760"/>
      <c r="G36" s="760"/>
      <c r="H36" s="760"/>
      <c r="I36" s="760"/>
      <c r="J36" s="760"/>
      <c r="K36" s="760"/>
      <c r="L36" s="760"/>
      <c r="M36" s="760"/>
      <c r="N36" s="760"/>
      <c r="O36" s="760"/>
      <c r="P36" s="760"/>
      <c r="Q36" s="760"/>
      <c r="R36" s="760"/>
      <c r="S36" s="760"/>
      <c r="T36" s="760"/>
      <c r="U36" s="760"/>
      <c r="V36" s="760"/>
      <c r="W36" s="760"/>
      <c r="X36" s="760"/>
      <c r="Y36" s="760"/>
      <c r="Z36" s="760"/>
      <c r="AA36" s="760"/>
      <c r="AB36" s="760"/>
      <c r="AC36" s="760"/>
      <c r="AD36" s="722"/>
      <c r="AF36" s="760"/>
      <c r="AG36" s="760"/>
      <c r="AH36" s="760"/>
      <c r="AI36" s="760"/>
      <c r="AJ36" s="760"/>
      <c r="AK36" s="760"/>
      <c r="AL36" s="760"/>
      <c r="AM36" s="760"/>
      <c r="AN36" s="760"/>
      <c r="AO36" s="760"/>
      <c r="AP36" s="760"/>
      <c r="AQ36" s="760"/>
      <c r="AR36" s="760"/>
      <c r="AS36" s="760"/>
      <c r="AT36" s="760"/>
      <c r="AU36" s="760"/>
      <c r="AV36" s="760"/>
      <c r="AW36" s="760"/>
      <c r="AX36" s="760"/>
      <c r="AY36" s="760"/>
      <c r="AZ36" s="760"/>
      <c r="BA36" s="760"/>
      <c r="BB36" s="760"/>
      <c r="BC36" s="760"/>
      <c r="BD36" s="760"/>
      <c r="BE36" s="760"/>
      <c r="BF36" s="760"/>
      <c r="BG36" s="760"/>
    </row>
    <row r="37" spans="1:59">
      <c r="A37" s="722"/>
      <c r="B37" s="760"/>
      <c r="C37" s="760"/>
      <c r="D37" s="760"/>
      <c r="E37" s="760"/>
      <c r="F37" s="760"/>
      <c r="G37" s="760"/>
      <c r="H37" s="760"/>
      <c r="I37" s="760"/>
      <c r="J37" s="760"/>
      <c r="K37" s="760"/>
      <c r="L37" s="760"/>
      <c r="M37" s="760"/>
      <c r="N37" s="760"/>
      <c r="O37" s="760"/>
      <c r="P37" s="760"/>
      <c r="Q37" s="760"/>
      <c r="R37" s="760"/>
      <c r="S37" s="760"/>
      <c r="T37" s="760"/>
      <c r="U37" s="760"/>
      <c r="V37" s="760"/>
      <c r="W37" s="760"/>
      <c r="X37" s="760"/>
      <c r="Y37" s="760"/>
      <c r="Z37" s="760"/>
      <c r="AA37" s="760"/>
      <c r="AB37" s="760"/>
      <c r="AC37" s="760"/>
      <c r="AD37" s="722"/>
      <c r="AF37" s="760"/>
      <c r="AG37" s="760"/>
      <c r="AH37" s="760"/>
      <c r="AI37" s="760"/>
      <c r="AJ37" s="760"/>
      <c r="AK37" s="760"/>
      <c r="AL37" s="760"/>
      <c r="AM37" s="760"/>
      <c r="AN37" s="760"/>
      <c r="AO37" s="760"/>
      <c r="AP37" s="760"/>
      <c r="AQ37" s="760"/>
      <c r="AR37" s="760"/>
      <c r="AS37" s="760"/>
      <c r="AT37" s="760"/>
      <c r="AU37" s="760"/>
      <c r="AV37" s="760"/>
      <c r="AW37" s="760"/>
      <c r="AX37" s="760"/>
      <c r="AY37" s="760"/>
      <c r="AZ37" s="760"/>
      <c r="BA37" s="760"/>
      <c r="BB37" s="760"/>
      <c r="BC37" s="760"/>
      <c r="BD37" s="760"/>
      <c r="BE37" s="760"/>
      <c r="BF37" s="760"/>
      <c r="BG37" s="760"/>
    </row>
    <row r="38" spans="1:59">
      <c r="A38" s="722"/>
      <c r="B38" s="760"/>
      <c r="C38" s="760"/>
      <c r="D38" s="760"/>
      <c r="E38" s="760"/>
      <c r="F38" s="760"/>
      <c r="G38" s="760"/>
      <c r="H38" s="760"/>
      <c r="I38" s="760"/>
      <c r="J38" s="760"/>
      <c r="K38" s="760"/>
      <c r="L38" s="760"/>
      <c r="M38" s="760"/>
      <c r="N38" s="760"/>
      <c r="O38" s="760"/>
      <c r="P38" s="760"/>
      <c r="Q38" s="760"/>
      <c r="R38" s="760"/>
      <c r="S38" s="760"/>
      <c r="T38" s="760"/>
      <c r="U38" s="760"/>
      <c r="V38" s="760"/>
      <c r="W38" s="760"/>
      <c r="X38" s="760"/>
      <c r="Y38" s="760"/>
      <c r="Z38" s="760"/>
      <c r="AA38" s="760"/>
      <c r="AB38" s="760"/>
      <c r="AC38" s="760"/>
      <c r="AD38" s="722"/>
      <c r="AF38" s="760"/>
      <c r="AG38" s="760"/>
      <c r="AH38" s="760"/>
      <c r="AI38" s="760"/>
      <c r="AJ38" s="760"/>
      <c r="AK38" s="760"/>
      <c r="AL38" s="760"/>
      <c r="AM38" s="760"/>
      <c r="AN38" s="760"/>
      <c r="AO38" s="760"/>
      <c r="AP38" s="760"/>
      <c r="AQ38" s="760"/>
      <c r="AR38" s="760"/>
      <c r="AS38" s="760"/>
      <c r="AT38" s="760"/>
      <c r="AU38" s="760"/>
      <c r="AV38" s="760"/>
      <c r="AW38" s="760"/>
      <c r="AX38" s="760"/>
      <c r="AY38" s="760"/>
      <c r="AZ38" s="760"/>
      <c r="BA38" s="760"/>
      <c r="BB38" s="760"/>
      <c r="BC38" s="760"/>
      <c r="BD38" s="760"/>
      <c r="BE38" s="760"/>
      <c r="BF38" s="760"/>
      <c r="BG38" s="760"/>
    </row>
    <row r="39" spans="1:59">
      <c r="A39" s="722"/>
      <c r="B39" s="760"/>
      <c r="C39" s="760"/>
      <c r="D39" s="760"/>
      <c r="E39" s="760"/>
      <c r="F39" s="760"/>
      <c r="G39" s="760"/>
      <c r="H39" s="760"/>
      <c r="I39" s="760"/>
      <c r="J39" s="760"/>
      <c r="K39" s="760"/>
      <c r="L39" s="760"/>
      <c r="M39" s="760"/>
      <c r="N39" s="760"/>
      <c r="O39" s="760"/>
      <c r="P39" s="760"/>
      <c r="Q39" s="760"/>
      <c r="R39" s="760"/>
      <c r="S39" s="760"/>
      <c r="T39" s="760"/>
      <c r="U39" s="760"/>
      <c r="V39" s="760"/>
      <c r="W39" s="760"/>
      <c r="X39" s="760"/>
      <c r="Y39" s="760"/>
      <c r="Z39" s="760"/>
      <c r="AA39" s="760"/>
      <c r="AB39" s="760"/>
      <c r="AC39" s="760"/>
      <c r="AD39" s="722"/>
      <c r="AF39" s="760"/>
      <c r="AG39" s="760"/>
      <c r="AH39" s="760"/>
      <c r="AI39" s="760"/>
      <c r="AJ39" s="760"/>
      <c r="AK39" s="760"/>
      <c r="AL39" s="760"/>
      <c r="AM39" s="760"/>
      <c r="AN39" s="760"/>
      <c r="AO39" s="760"/>
      <c r="AP39" s="760"/>
      <c r="AQ39" s="760"/>
      <c r="AR39" s="760"/>
      <c r="AS39" s="760"/>
      <c r="AT39" s="760"/>
      <c r="AU39" s="760"/>
      <c r="AV39" s="760"/>
      <c r="AW39" s="760"/>
      <c r="AX39" s="760"/>
      <c r="AY39" s="760"/>
      <c r="AZ39" s="760"/>
      <c r="BA39" s="760"/>
      <c r="BB39" s="760"/>
      <c r="BC39" s="760"/>
      <c r="BD39" s="760"/>
      <c r="BE39" s="760"/>
      <c r="BF39" s="760"/>
      <c r="BG39" s="760"/>
    </row>
    <row r="40" spans="1:59">
      <c r="A40" s="722"/>
      <c r="B40" s="760"/>
      <c r="C40" s="760"/>
      <c r="D40" s="760"/>
      <c r="E40" s="760"/>
      <c r="F40" s="760"/>
      <c r="G40" s="760"/>
      <c r="H40" s="760"/>
      <c r="I40" s="760"/>
      <c r="J40" s="760"/>
      <c r="K40" s="760"/>
      <c r="L40" s="760"/>
      <c r="M40" s="760"/>
      <c r="N40" s="760"/>
      <c r="O40" s="760"/>
      <c r="P40" s="760"/>
      <c r="Q40" s="760"/>
      <c r="R40" s="760"/>
      <c r="S40" s="760"/>
      <c r="T40" s="760"/>
      <c r="U40" s="760"/>
      <c r="V40" s="760"/>
      <c r="W40" s="760"/>
      <c r="X40" s="760"/>
      <c r="Y40" s="760"/>
      <c r="Z40" s="760"/>
      <c r="AA40" s="760"/>
      <c r="AB40" s="760"/>
      <c r="AC40" s="760"/>
      <c r="AD40" s="722"/>
      <c r="AF40" s="760"/>
      <c r="AG40" s="760"/>
      <c r="AH40" s="760"/>
      <c r="AI40" s="760"/>
      <c r="AJ40" s="760"/>
      <c r="AK40" s="760"/>
      <c r="AL40" s="760"/>
      <c r="AM40" s="760"/>
      <c r="AN40" s="760"/>
      <c r="AO40" s="760"/>
      <c r="AP40" s="760"/>
      <c r="AQ40" s="760"/>
      <c r="AR40" s="760"/>
      <c r="AS40" s="760"/>
      <c r="AT40" s="760"/>
      <c r="AU40" s="760"/>
      <c r="AV40" s="760"/>
      <c r="AW40" s="760"/>
      <c r="AX40" s="760"/>
      <c r="AY40" s="760"/>
      <c r="AZ40" s="760"/>
      <c r="BA40" s="760"/>
      <c r="BB40" s="760"/>
      <c r="BC40" s="760"/>
      <c r="BD40" s="760"/>
      <c r="BE40" s="760"/>
      <c r="BF40" s="760"/>
      <c r="BG40" s="760"/>
    </row>
    <row r="41" spans="1:59">
      <c r="A41" s="722"/>
      <c r="B41" s="760"/>
      <c r="C41" s="760"/>
      <c r="D41" s="760"/>
      <c r="E41" s="760"/>
      <c r="F41" s="760"/>
      <c r="G41" s="760"/>
      <c r="H41" s="760"/>
      <c r="I41" s="760"/>
      <c r="J41" s="760"/>
      <c r="K41" s="760"/>
      <c r="L41" s="760"/>
      <c r="M41" s="760"/>
      <c r="N41" s="760"/>
      <c r="O41" s="760"/>
      <c r="P41" s="760"/>
      <c r="Q41" s="760"/>
      <c r="R41" s="760"/>
      <c r="S41" s="760"/>
      <c r="T41" s="760"/>
      <c r="U41" s="760"/>
      <c r="V41" s="760"/>
      <c r="W41" s="760"/>
      <c r="X41" s="760"/>
      <c r="Y41" s="760"/>
      <c r="Z41" s="760"/>
      <c r="AA41" s="760"/>
      <c r="AB41" s="760"/>
      <c r="AC41" s="760"/>
      <c r="AD41" s="722"/>
      <c r="AF41" s="760"/>
      <c r="AG41" s="760"/>
      <c r="AH41" s="760"/>
      <c r="AI41" s="760"/>
      <c r="AJ41" s="760"/>
      <c r="AK41" s="760"/>
      <c r="AL41" s="760"/>
      <c r="AM41" s="760"/>
      <c r="AN41" s="760"/>
      <c r="AO41" s="760"/>
      <c r="AP41" s="760"/>
      <c r="AQ41" s="760"/>
      <c r="AR41" s="760"/>
      <c r="AS41" s="760"/>
      <c r="AT41" s="760"/>
      <c r="AU41" s="760"/>
      <c r="AV41" s="760"/>
      <c r="AW41" s="760"/>
      <c r="AX41" s="760"/>
      <c r="AY41" s="760"/>
      <c r="AZ41" s="760"/>
      <c r="BA41" s="760"/>
      <c r="BB41" s="760"/>
      <c r="BC41" s="760"/>
      <c r="BD41" s="760"/>
      <c r="BE41" s="760"/>
      <c r="BF41" s="760"/>
      <c r="BG41" s="760"/>
    </row>
    <row r="42" spans="1:59">
      <c r="A42" s="722"/>
      <c r="B42" s="760"/>
      <c r="C42" s="760"/>
      <c r="D42" s="760"/>
      <c r="E42" s="760"/>
      <c r="F42" s="760"/>
      <c r="G42" s="760"/>
      <c r="H42" s="760"/>
      <c r="I42" s="760"/>
      <c r="J42" s="760"/>
      <c r="K42" s="760"/>
      <c r="L42" s="760"/>
      <c r="M42" s="760"/>
      <c r="N42" s="760"/>
      <c r="O42" s="760"/>
      <c r="P42" s="760"/>
      <c r="Q42" s="760"/>
      <c r="R42" s="760"/>
      <c r="S42" s="760"/>
      <c r="T42" s="760"/>
      <c r="U42" s="760"/>
      <c r="V42" s="760"/>
      <c r="W42" s="760"/>
      <c r="X42" s="760"/>
      <c r="Y42" s="760"/>
      <c r="Z42" s="760"/>
      <c r="AA42" s="760"/>
      <c r="AB42" s="760"/>
      <c r="AC42" s="760"/>
      <c r="AD42" s="722"/>
      <c r="AF42" s="760"/>
      <c r="AG42" s="760"/>
      <c r="AH42" s="760"/>
      <c r="AI42" s="760"/>
      <c r="AJ42" s="760"/>
      <c r="AK42" s="760"/>
      <c r="AL42" s="760"/>
      <c r="AM42" s="760"/>
      <c r="AN42" s="760"/>
      <c r="AO42" s="760"/>
      <c r="AP42" s="760"/>
      <c r="AQ42" s="760"/>
      <c r="AR42" s="760"/>
      <c r="AS42" s="760"/>
      <c r="AT42" s="760"/>
      <c r="AU42" s="760"/>
      <c r="AV42" s="760"/>
      <c r="AW42" s="760"/>
      <c r="AX42" s="760"/>
      <c r="AY42" s="760"/>
      <c r="AZ42" s="760"/>
      <c r="BA42" s="760"/>
      <c r="BB42" s="760"/>
      <c r="BC42" s="760"/>
      <c r="BD42" s="760"/>
      <c r="BE42" s="760"/>
      <c r="BF42" s="760"/>
      <c r="BG42" s="760"/>
    </row>
    <row r="43" spans="1:59">
      <c r="A43" s="722"/>
      <c r="B43" s="760"/>
      <c r="C43" s="760"/>
      <c r="D43" s="760"/>
      <c r="E43" s="760"/>
      <c r="F43" s="760"/>
      <c r="G43" s="760"/>
      <c r="H43" s="760"/>
      <c r="I43" s="760"/>
      <c r="J43" s="760"/>
      <c r="K43" s="760"/>
      <c r="L43" s="760"/>
      <c r="M43" s="760"/>
      <c r="N43" s="760"/>
      <c r="O43" s="760"/>
      <c r="P43" s="760"/>
      <c r="Q43" s="760"/>
      <c r="R43" s="760"/>
      <c r="S43" s="760"/>
      <c r="T43" s="760"/>
      <c r="U43" s="760"/>
      <c r="V43" s="760"/>
      <c r="W43" s="760"/>
      <c r="X43" s="760"/>
      <c r="Y43" s="760"/>
      <c r="Z43" s="760"/>
      <c r="AA43" s="760"/>
      <c r="AB43" s="760"/>
      <c r="AC43" s="760"/>
      <c r="AD43" s="722"/>
      <c r="AF43" s="760"/>
      <c r="AG43" s="760"/>
      <c r="AH43" s="760"/>
      <c r="AI43" s="760"/>
      <c r="AJ43" s="760"/>
      <c r="AK43" s="760"/>
      <c r="AL43" s="760"/>
      <c r="AM43" s="760"/>
      <c r="AN43" s="760"/>
      <c r="AO43" s="760"/>
      <c r="AP43" s="760"/>
      <c r="AQ43" s="760"/>
      <c r="AR43" s="760"/>
      <c r="AS43" s="760"/>
      <c r="AT43" s="760"/>
      <c r="AU43" s="760"/>
      <c r="AV43" s="760"/>
      <c r="AW43" s="760"/>
      <c r="AX43" s="760"/>
      <c r="AY43" s="760"/>
      <c r="AZ43" s="760"/>
      <c r="BA43" s="760"/>
      <c r="BB43" s="760"/>
      <c r="BC43" s="760"/>
      <c r="BD43" s="760"/>
      <c r="BE43" s="760"/>
      <c r="BF43" s="760"/>
      <c r="BG43" s="760"/>
    </row>
    <row r="44" spans="1:59">
      <c r="A44" s="722"/>
      <c r="B44" s="760"/>
      <c r="C44" s="760"/>
      <c r="D44" s="760"/>
      <c r="E44" s="760"/>
      <c r="F44" s="760"/>
      <c r="G44" s="760"/>
      <c r="H44" s="760"/>
      <c r="I44" s="760"/>
      <c r="J44" s="760"/>
      <c r="K44" s="760"/>
      <c r="L44" s="760"/>
      <c r="M44" s="760"/>
      <c r="N44" s="760"/>
      <c r="O44" s="760"/>
      <c r="P44" s="760"/>
      <c r="Q44" s="760"/>
      <c r="R44" s="760"/>
      <c r="S44" s="760"/>
      <c r="T44" s="760"/>
      <c r="U44" s="760"/>
      <c r="V44" s="760"/>
      <c r="W44" s="760"/>
      <c r="X44" s="760"/>
      <c r="Y44" s="760"/>
      <c r="Z44" s="760"/>
      <c r="AA44" s="760"/>
      <c r="AB44" s="760"/>
      <c r="AC44" s="760"/>
      <c r="AD44" s="722"/>
      <c r="AF44" s="760"/>
      <c r="AG44" s="760"/>
      <c r="AH44" s="760"/>
      <c r="AI44" s="760"/>
      <c r="AJ44" s="760"/>
      <c r="AK44" s="760"/>
      <c r="AL44" s="760"/>
      <c r="AM44" s="760"/>
      <c r="AN44" s="760"/>
      <c r="AO44" s="760"/>
      <c r="AP44" s="760"/>
      <c r="AQ44" s="760"/>
      <c r="AR44" s="760"/>
      <c r="AS44" s="760"/>
      <c r="AT44" s="760"/>
      <c r="AU44" s="760"/>
      <c r="AV44" s="760"/>
      <c r="AW44" s="760"/>
      <c r="AX44" s="760"/>
      <c r="AY44" s="760"/>
      <c r="AZ44" s="760"/>
      <c r="BA44" s="760"/>
      <c r="BB44" s="760"/>
      <c r="BC44" s="760"/>
      <c r="BD44" s="760"/>
      <c r="BE44" s="760"/>
      <c r="BF44" s="760"/>
      <c r="BG44" s="760"/>
    </row>
    <row r="45" spans="1:59">
      <c r="A45" s="722"/>
      <c r="B45" s="760"/>
      <c r="C45" s="760"/>
      <c r="D45" s="760"/>
      <c r="E45" s="760"/>
      <c r="F45" s="760"/>
      <c r="G45" s="760"/>
      <c r="H45" s="760"/>
      <c r="I45" s="760"/>
      <c r="J45" s="760"/>
      <c r="K45" s="760"/>
      <c r="L45" s="760"/>
      <c r="M45" s="760"/>
      <c r="N45" s="760"/>
      <c r="O45" s="760"/>
      <c r="P45" s="760"/>
      <c r="Q45" s="760"/>
      <c r="R45" s="760"/>
      <c r="S45" s="760"/>
      <c r="T45" s="760"/>
      <c r="U45" s="760"/>
      <c r="V45" s="760"/>
      <c r="W45" s="760"/>
      <c r="X45" s="760"/>
      <c r="Y45" s="760"/>
      <c r="Z45" s="760"/>
      <c r="AA45" s="760"/>
      <c r="AB45" s="760"/>
      <c r="AC45" s="760"/>
      <c r="AD45" s="722"/>
      <c r="AF45" s="760"/>
      <c r="AG45" s="760"/>
      <c r="AH45" s="760"/>
      <c r="AI45" s="760"/>
      <c r="AJ45" s="760"/>
      <c r="AK45" s="760"/>
      <c r="AL45" s="760"/>
      <c r="AM45" s="760"/>
      <c r="AN45" s="760"/>
      <c r="AO45" s="760"/>
      <c r="AP45" s="760"/>
      <c r="AQ45" s="760"/>
      <c r="AR45" s="760"/>
      <c r="AS45" s="760"/>
      <c r="AT45" s="760"/>
      <c r="AU45" s="760"/>
      <c r="AV45" s="760"/>
      <c r="AW45" s="760"/>
      <c r="AX45" s="760"/>
      <c r="AY45" s="760"/>
      <c r="AZ45" s="760"/>
      <c r="BA45" s="760"/>
      <c r="BB45" s="760"/>
      <c r="BC45" s="760"/>
      <c r="BD45" s="760"/>
      <c r="BE45" s="760"/>
      <c r="BF45" s="760"/>
      <c r="BG45" s="760"/>
    </row>
    <row r="46" spans="1:59">
      <c r="A46" s="722"/>
      <c r="B46" s="760"/>
      <c r="C46" s="760"/>
      <c r="D46" s="760"/>
      <c r="E46" s="760"/>
      <c r="F46" s="760"/>
      <c r="G46" s="760"/>
      <c r="H46" s="760"/>
      <c r="I46" s="760"/>
      <c r="J46" s="760"/>
      <c r="K46" s="760"/>
      <c r="L46" s="760"/>
      <c r="M46" s="760"/>
      <c r="N46" s="760"/>
      <c r="O46" s="760"/>
      <c r="P46" s="760"/>
      <c r="Q46" s="760"/>
      <c r="R46" s="760"/>
      <c r="S46" s="760"/>
      <c r="T46" s="760"/>
      <c r="U46" s="760"/>
      <c r="V46" s="760"/>
      <c r="W46" s="760"/>
      <c r="X46" s="760"/>
      <c r="Y46" s="760"/>
      <c r="Z46" s="760"/>
      <c r="AA46" s="760"/>
      <c r="AB46" s="760"/>
      <c r="AC46" s="760"/>
      <c r="AD46" s="722"/>
    </row>
    <row r="47" spans="1:59">
      <c r="A47" s="698"/>
      <c r="B47" s="698"/>
      <c r="C47" s="698"/>
      <c r="D47" s="698"/>
      <c r="E47" s="698"/>
      <c r="F47" s="698"/>
      <c r="G47" s="698"/>
      <c r="H47" s="698"/>
      <c r="I47" s="698"/>
      <c r="J47" s="698"/>
      <c r="K47" s="698"/>
      <c r="L47" s="698"/>
      <c r="M47" s="698"/>
      <c r="N47" s="698"/>
      <c r="O47" s="698"/>
      <c r="P47" s="698"/>
      <c r="Q47" s="698"/>
      <c r="R47" s="698"/>
      <c r="S47" s="698"/>
      <c r="T47" s="698"/>
      <c r="U47" s="698"/>
      <c r="V47" s="698"/>
      <c r="W47" s="698"/>
      <c r="X47" s="698"/>
      <c r="Y47" s="698"/>
      <c r="Z47" s="698"/>
      <c r="AA47" s="698"/>
      <c r="AB47" s="698"/>
      <c r="AC47" s="698"/>
      <c r="AD47" s="698"/>
      <c r="AE47" s="194"/>
      <c r="AF47" s="194"/>
      <c r="AG47" s="194"/>
      <c r="AH47" s="194"/>
    </row>
  </sheetData>
  <mergeCells count="303">
    <mergeCell ref="AF20:AG20"/>
    <mergeCell ref="AF21:AG21"/>
    <mergeCell ref="AF44:AG44"/>
    <mergeCell ref="AH44:AI44"/>
    <mergeCell ref="AJ44:AY44"/>
    <mergeCell ref="AZ44:BC44"/>
    <mergeCell ref="BD44:BG44"/>
    <mergeCell ref="AF45:AG45"/>
    <mergeCell ref="AH45:AI45"/>
    <mergeCell ref="AJ45:AY45"/>
    <mergeCell ref="AZ45:BC45"/>
    <mergeCell ref="BD45:BG45"/>
    <mergeCell ref="AF42:AG42"/>
    <mergeCell ref="AH42:AI42"/>
    <mergeCell ref="AJ42:AY42"/>
    <mergeCell ref="AZ42:BC42"/>
    <mergeCell ref="BD42:BG42"/>
    <mergeCell ref="AF43:AG43"/>
    <mergeCell ref="AH43:AI43"/>
    <mergeCell ref="AJ43:AY43"/>
    <mergeCell ref="AZ43:BC43"/>
    <mergeCell ref="BD43:BG43"/>
    <mergeCell ref="AF40:AG40"/>
    <mergeCell ref="AH40:AI40"/>
    <mergeCell ref="AJ40:AY40"/>
    <mergeCell ref="AZ40:BC40"/>
    <mergeCell ref="BD40:BG40"/>
    <mergeCell ref="AF41:AG41"/>
    <mergeCell ref="AH41:AI41"/>
    <mergeCell ref="AJ41:AY41"/>
    <mergeCell ref="AZ41:BC41"/>
    <mergeCell ref="BD41:BG41"/>
    <mergeCell ref="AF38:AG38"/>
    <mergeCell ref="AH38:AI38"/>
    <mergeCell ref="AJ38:AY38"/>
    <mergeCell ref="AZ38:BC38"/>
    <mergeCell ref="BD38:BG38"/>
    <mergeCell ref="AF39:AG39"/>
    <mergeCell ref="AH39:AI39"/>
    <mergeCell ref="AJ39:AY39"/>
    <mergeCell ref="AZ39:BC39"/>
    <mergeCell ref="BD39:BG39"/>
    <mergeCell ref="AF36:AG36"/>
    <mergeCell ref="AH36:AI36"/>
    <mergeCell ref="AJ36:AY36"/>
    <mergeCell ref="AZ36:BC36"/>
    <mergeCell ref="BD36:BG36"/>
    <mergeCell ref="AF37:AG37"/>
    <mergeCell ref="AH37:AI37"/>
    <mergeCell ref="AJ37:AY37"/>
    <mergeCell ref="AZ37:BC37"/>
    <mergeCell ref="BD37:BG37"/>
    <mergeCell ref="AF34:AG34"/>
    <mergeCell ref="AH34:AI34"/>
    <mergeCell ref="AJ34:AY34"/>
    <mergeCell ref="AZ34:BC34"/>
    <mergeCell ref="BD34:BG34"/>
    <mergeCell ref="AF35:AG35"/>
    <mergeCell ref="AH35:AI35"/>
    <mergeCell ref="AJ35:AY35"/>
    <mergeCell ref="AZ35:BC35"/>
    <mergeCell ref="BD35:BG35"/>
    <mergeCell ref="AF32:AG32"/>
    <mergeCell ref="AH32:AI32"/>
    <mergeCell ref="AJ32:AY32"/>
    <mergeCell ref="AZ32:BC32"/>
    <mergeCell ref="BD32:BG32"/>
    <mergeCell ref="AF33:AG33"/>
    <mergeCell ref="AH33:AI33"/>
    <mergeCell ref="AJ33:AY33"/>
    <mergeCell ref="AZ33:BC33"/>
    <mergeCell ref="BD33:BG33"/>
    <mergeCell ref="AF30:AG30"/>
    <mergeCell ref="AH30:AI30"/>
    <mergeCell ref="AJ30:AY30"/>
    <mergeCell ref="AZ30:BC30"/>
    <mergeCell ref="BD30:BG30"/>
    <mergeCell ref="AF31:AG31"/>
    <mergeCell ref="AH31:AI31"/>
    <mergeCell ref="AJ31:AY31"/>
    <mergeCell ref="AZ31:BC31"/>
    <mergeCell ref="BD31:BG31"/>
    <mergeCell ref="AF28:AG28"/>
    <mergeCell ref="AH28:AI28"/>
    <mergeCell ref="AJ28:AY28"/>
    <mergeCell ref="AZ28:BC28"/>
    <mergeCell ref="BD28:BG28"/>
    <mergeCell ref="AF29:AG29"/>
    <mergeCell ref="AH29:AI29"/>
    <mergeCell ref="AJ29:AY29"/>
    <mergeCell ref="AZ29:BC29"/>
    <mergeCell ref="BD29:BG29"/>
    <mergeCell ref="AF26:AG26"/>
    <mergeCell ref="AH26:AI26"/>
    <mergeCell ref="AJ26:AY26"/>
    <mergeCell ref="AZ26:BC26"/>
    <mergeCell ref="BD26:BG26"/>
    <mergeCell ref="AF27:AG27"/>
    <mergeCell ref="AH27:AI27"/>
    <mergeCell ref="AJ27:AY27"/>
    <mergeCell ref="AZ27:BC27"/>
    <mergeCell ref="BD27:BG27"/>
    <mergeCell ref="AH24:AI24"/>
    <mergeCell ref="AJ24:AY24"/>
    <mergeCell ref="AZ24:BC24"/>
    <mergeCell ref="BD24:BG24"/>
    <mergeCell ref="AF25:AG25"/>
    <mergeCell ref="AH25:AI25"/>
    <mergeCell ref="AJ25:AY25"/>
    <mergeCell ref="AZ25:BC25"/>
    <mergeCell ref="BD25:BG25"/>
    <mergeCell ref="AF24:AG24"/>
    <mergeCell ref="AZ22:BC22"/>
    <mergeCell ref="BD22:BG22"/>
    <mergeCell ref="AF23:AG23"/>
    <mergeCell ref="AH23:AI23"/>
    <mergeCell ref="AJ23:AY23"/>
    <mergeCell ref="AZ23:BC23"/>
    <mergeCell ref="BD23:BG23"/>
    <mergeCell ref="AJ22:AY22"/>
    <mergeCell ref="AH22:AI22"/>
    <mergeCell ref="AF22:AG22"/>
    <mergeCell ref="AZ20:BC20"/>
    <mergeCell ref="BD20:BG20"/>
    <mergeCell ref="AH21:AI21"/>
    <mergeCell ref="AJ21:AY21"/>
    <mergeCell ref="AZ21:BC21"/>
    <mergeCell ref="BD21:BG21"/>
    <mergeCell ref="AJ20:AY20"/>
    <mergeCell ref="AH20:AI20"/>
    <mergeCell ref="Z45:AC45"/>
    <mergeCell ref="Z46:AC46"/>
    <mergeCell ref="B19:AC19"/>
    <mergeCell ref="Z39:AC39"/>
    <mergeCell ref="Z40:AC40"/>
    <mergeCell ref="Z41:AC41"/>
    <mergeCell ref="Z42:AC42"/>
    <mergeCell ref="Z43:AC43"/>
    <mergeCell ref="Z44:AC44"/>
    <mergeCell ref="Z33:AC33"/>
    <mergeCell ref="Z34:AC34"/>
    <mergeCell ref="Z35:AC35"/>
    <mergeCell ref="Z36:AC36"/>
    <mergeCell ref="Z37:AC37"/>
    <mergeCell ref="Z38:AC38"/>
    <mergeCell ref="Z27:AC27"/>
    <mergeCell ref="Z28:AC28"/>
    <mergeCell ref="Z29:AC29"/>
    <mergeCell ref="Z30:AC30"/>
    <mergeCell ref="Z31:AC31"/>
    <mergeCell ref="Z32:AC32"/>
    <mergeCell ref="V42:Y42"/>
    <mergeCell ref="V43:Y43"/>
    <mergeCell ref="V44:Y44"/>
    <mergeCell ref="V45:Y45"/>
    <mergeCell ref="V46:Y46"/>
    <mergeCell ref="Z22:AC22"/>
    <mergeCell ref="Z23:AC23"/>
    <mergeCell ref="Z24:AC24"/>
    <mergeCell ref="Z25:AC25"/>
    <mergeCell ref="Z26:AC26"/>
    <mergeCell ref="V36:Y36"/>
    <mergeCell ref="V37:Y37"/>
    <mergeCell ref="V38:Y38"/>
    <mergeCell ref="V39:Y39"/>
    <mergeCell ref="V40:Y40"/>
    <mergeCell ref="V41:Y41"/>
    <mergeCell ref="V30:Y30"/>
    <mergeCell ref="V31:Y31"/>
    <mergeCell ref="V32:Y32"/>
    <mergeCell ref="V33:Y33"/>
    <mergeCell ref="V34:Y34"/>
    <mergeCell ref="V35:Y35"/>
    <mergeCell ref="F45:U45"/>
    <mergeCell ref="F46:U46"/>
    <mergeCell ref="V22:Y22"/>
    <mergeCell ref="V23:Y23"/>
    <mergeCell ref="V24:Y24"/>
    <mergeCell ref="V25:Y25"/>
    <mergeCell ref="V26:Y26"/>
    <mergeCell ref="V27:Y27"/>
    <mergeCell ref="V28:Y28"/>
    <mergeCell ref="V29:Y29"/>
    <mergeCell ref="F39:U39"/>
    <mergeCell ref="F40:U40"/>
    <mergeCell ref="F41:U41"/>
    <mergeCell ref="F42:U42"/>
    <mergeCell ref="F43:U43"/>
    <mergeCell ref="F44:U44"/>
    <mergeCell ref="F33:U33"/>
    <mergeCell ref="F34:U34"/>
    <mergeCell ref="F35:U35"/>
    <mergeCell ref="F36:U36"/>
    <mergeCell ref="F37:U37"/>
    <mergeCell ref="F38:U38"/>
    <mergeCell ref="F27:U27"/>
    <mergeCell ref="F28:U28"/>
    <mergeCell ref="F29:U29"/>
    <mergeCell ref="F30:U30"/>
    <mergeCell ref="F31:U31"/>
    <mergeCell ref="F32:U32"/>
    <mergeCell ref="D42:E42"/>
    <mergeCell ref="D43:E43"/>
    <mergeCell ref="D44:E44"/>
    <mergeCell ref="D45:E45"/>
    <mergeCell ref="D46:E46"/>
    <mergeCell ref="F22:U22"/>
    <mergeCell ref="F23:U23"/>
    <mergeCell ref="F24:U24"/>
    <mergeCell ref="F25:U25"/>
    <mergeCell ref="F26:U26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B45:C45"/>
    <mergeCell ref="B46:C46"/>
    <mergeCell ref="D22:E22"/>
    <mergeCell ref="D23:E23"/>
    <mergeCell ref="D24:E24"/>
    <mergeCell ref="D25:E25"/>
    <mergeCell ref="D26:E26"/>
    <mergeCell ref="D27:E27"/>
    <mergeCell ref="D28:E28"/>
    <mergeCell ref="D29:E29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Z21:AC21"/>
    <mergeCell ref="B22:C22"/>
    <mergeCell ref="B23:C23"/>
    <mergeCell ref="B24:C24"/>
    <mergeCell ref="B25:C25"/>
    <mergeCell ref="B26:C26"/>
    <mergeCell ref="R3:U3"/>
    <mergeCell ref="B20:C20"/>
    <mergeCell ref="D20:E20"/>
    <mergeCell ref="V20:Y20"/>
    <mergeCell ref="Z20:AC20"/>
    <mergeCell ref="F20:U20"/>
    <mergeCell ref="Z18:AB18"/>
    <mergeCell ref="Q15:Y15"/>
    <mergeCell ref="Q16:Y16"/>
    <mergeCell ref="Q17:Y17"/>
    <mergeCell ref="Q18:Y18"/>
    <mergeCell ref="B15:H15"/>
    <mergeCell ref="B16:H16"/>
    <mergeCell ref="B17:H17"/>
    <mergeCell ref="B18:H18"/>
    <mergeCell ref="AB15:AC15"/>
    <mergeCell ref="AB16:AC16"/>
    <mergeCell ref="Z15:AA15"/>
    <mergeCell ref="Z16:AA16"/>
    <mergeCell ref="Z17:AB17"/>
    <mergeCell ref="I16:P16"/>
    <mergeCell ref="I17:P17"/>
    <mergeCell ref="I18:P18"/>
    <mergeCell ref="B21:C21"/>
    <mergeCell ref="D21:E21"/>
    <mergeCell ref="F21:U21"/>
    <mergeCell ref="V21:Y21"/>
    <mergeCell ref="V2:Y2"/>
    <mergeCell ref="Z2:AC2"/>
    <mergeCell ref="B7:N7"/>
    <mergeCell ref="B8:N8"/>
    <mergeCell ref="B9:N9"/>
    <mergeCell ref="Q7:AC7"/>
    <mergeCell ref="Q8:AC8"/>
    <mergeCell ref="Q9:AC9"/>
    <mergeCell ref="B6:D6"/>
    <mergeCell ref="Q6:S6"/>
    <mergeCell ref="B13:N13"/>
    <mergeCell ref="Q10:S10"/>
    <mergeCell ref="Q11:S11"/>
    <mergeCell ref="Q12:S12"/>
    <mergeCell ref="Q13:AC13"/>
    <mergeCell ref="B10:D10"/>
    <mergeCell ref="B11:D11"/>
    <mergeCell ref="B12:D12"/>
    <mergeCell ref="I15:P15"/>
  </mergeCells>
  <hyperlinks>
    <hyperlink ref="B13" r:id="rId1" xr:uid="{4082E0ED-B51B-443F-B11C-AA8B60AC3758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8351-6914-4328-B99E-D531750A9FB1}">
  <sheetPr codeName="Sheet8"/>
  <dimension ref="A1:Y54"/>
  <sheetViews>
    <sheetView workbookViewId="0">
      <pane ySplit="3" topLeftCell="A4" activePane="bottomLeft" state="frozen"/>
      <selection pane="bottomLeft" activeCell="I39" sqref="I39"/>
    </sheetView>
  </sheetViews>
  <sheetFormatPr defaultRowHeight="15"/>
  <cols>
    <col min="1" max="1" width="3" bestFit="1" customWidth="1"/>
    <col min="2" max="2" width="17" bestFit="1" customWidth="1"/>
    <col min="3" max="3" width="7.140625" bestFit="1" customWidth="1"/>
    <col min="4" max="4" width="11.5703125" bestFit="1" customWidth="1"/>
    <col min="5" max="5" width="4.42578125" customWidth="1"/>
    <col min="6" max="6" width="3" bestFit="1" customWidth="1"/>
    <col min="7" max="7" width="17.7109375" bestFit="1" customWidth="1"/>
    <col min="8" max="8" width="11" bestFit="1" customWidth="1"/>
    <col min="9" max="9" width="17" bestFit="1" customWidth="1"/>
    <col min="10" max="10" width="11" style="49" bestFit="1" customWidth="1"/>
    <col min="11" max="11" width="13.5703125" style="43" bestFit="1" customWidth="1"/>
    <col min="12" max="12" width="11" style="43" bestFit="1" customWidth="1"/>
    <col min="13" max="13" width="14.28515625" bestFit="1" customWidth="1"/>
    <col min="14" max="14" width="11" bestFit="1" customWidth="1"/>
    <col min="15" max="15" width="15.28515625" bestFit="1" customWidth="1"/>
    <col min="16" max="17" width="11" bestFit="1" customWidth="1"/>
    <col min="18" max="18" width="17" bestFit="1" customWidth="1"/>
    <col min="19" max="19" width="11" bestFit="1" customWidth="1"/>
    <col min="20" max="20" width="13.5703125" bestFit="1" customWidth="1"/>
    <col min="21" max="21" width="11" bestFit="1" customWidth="1"/>
    <col min="22" max="22" width="14.28515625" bestFit="1" customWidth="1"/>
    <col min="23" max="23" width="8.28515625" customWidth="1"/>
    <col min="24" max="24" width="15.28515625" bestFit="1" customWidth="1"/>
    <col min="25" max="25" width="8.28515625" customWidth="1"/>
  </cols>
  <sheetData>
    <row r="1" spans="1:19" ht="21" customHeight="1">
      <c r="A1" s="578" t="s">
        <v>445</v>
      </c>
      <c r="B1" s="579"/>
      <c r="C1" s="579"/>
      <c r="D1" s="580"/>
      <c r="E1" s="53"/>
      <c r="F1" s="207"/>
      <c r="G1" s="636" t="s">
        <v>414</v>
      </c>
      <c r="H1" s="636"/>
      <c r="I1" s="636"/>
      <c r="J1" s="636"/>
      <c r="K1" s="636"/>
      <c r="L1" s="636"/>
      <c r="M1" s="636"/>
      <c r="N1" s="636"/>
      <c r="O1" s="636"/>
      <c r="P1" s="636"/>
      <c r="Q1" s="53"/>
      <c r="R1" s="53"/>
      <c r="S1" s="53"/>
    </row>
    <row r="2" spans="1:19" ht="21" customHeight="1" thickBot="1">
      <c r="A2" s="628"/>
      <c r="B2" s="629"/>
      <c r="C2" s="629"/>
      <c r="D2" s="630"/>
      <c r="E2" s="53"/>
      <c r="F2" s="207"/>
      <c r="G2" s="637"/>
      <c r="H2" s="637"/>
      <c r="I2" s="637"/>
      <c r="J2" s="637"/>
      <c r="K2" s="637"/>
      <c r="L2" s="637"/>
      <c r="M2" s="637"/>
      <c r="N2" s="637"/>
      <c r="O2" s="637"/>
      <c r="P2" s="637"/>
      <c r="Q2" s="53"/>
      <c r="R2" s="53"/>
      <c r="S2" s="53"/>
    </row>
    <row r="3" spans="1:19" ht="15.75" thickBot="1">
      <c r="A3" s="631"/>
      <c r="B3" s="629"/>
      <c r="C3" s="629"/>
      <c r="D3" s="630"/>
      <c r="E3" s="53"/>
      <c r="F3" s="461" t="s">
        <v>427</v>
      </c>
      <c r="G3" s="638" t="s">
        <v>415</v>
      </c>
      <c r="H3" s="639"/>
      <c r="I3" s="640" t="s">
        <v>416</v>
      </c>
      <c r="J3" s="641"/>
      <c r="K3" s="642" t="s">
        <v>417</v>
      </c>
      <c r="L3" s="643"/>
      <c r="M3" s="632" t="s">
        <v>418</v>
      </c>
      <c r="N3" s="633"/>
      <c r="O3" s="634" t="s">
        <v>419</v>
      </c>
      <c r="P3" s="635"/>
      <c r="Q3" s="53"/>
      <c r="R3" s="53"/>
      <c r="S3" s="53"/>
    </row>
    <row r="4" spans="1:19" ht="15.75" thickBot="1">
      <c r="A4" s="462" t="s">
        <v>11</v>
      </c>
      <c r="B4" s="447" t="s">
        <v>104</v>
      </c>
      <c r="C4" s="447" t="s">
        <v>544</v>
      </c>
      <c r="D4" s="409" t="s">
        <v>546</v>
      </c>
      <c r="E4" s="53"/>
      <c r="F4" s="458" t="s">
        <v>11</v>
      </c>
      <c r="G4" s="414" t="s">
        <v>104</v>
      </c>
      <c r="H4" s="414" t="s">
        <v>553</v>
      </c>
      <c r="I4" s="414" t="s">
        <v>104</v>
      </c>
      <c r="J4" s="414" t="s">
        <v>553</v>
      </c>
      <c r="K4" s="414" t="s">
        <v>104</v>
      </c>
      <c r="L4" s="414" t="s">
        <v>553</v>
      </c>
      <c r="M4" s="414" t="s">
        <v>104</v>
      </c>
      <c r="N4" s="414" t="s">
        <v>553</v>
      </c>
      <c r="O4" s="414" t="s">
        <v>104</v>
      </c>
      <c r="P4" s="414" t="s">
        <v>553</v>
      </c>
      <c r="Q4" s="53"/>
      <c r="R4" s="53"/>
      <c r="S4" s="53"/>
    </row>
    <row r="5" spans="1:19">
      <c r="A5" s="210">
        <v>1</v>
      </c>
      <c r="B5" s="304" t="s">
        <v>443</v>
      </c>
      <c r="C5" s="304" t="s">
        <v>444</v>
      </c>
      <c r="D5" s="410" t="s">
        <v>415</v>
      </c>
      <c r="E5" s="53"/>
      <c r="F5" s="459">
        <v>1</v>
      </c>
      <c r="G5" s="407" t="s">
        <v>443</v>
      </c>
      <c r="H5" s="302" t="s">
        <v>444</v>
      </c>
      <c r="I5" s="171" t="s">
        <v>456</v>
      </c>
      <c r="J5" s="303" t="s">
        <v>457</v>
      </c>
      <c r="K5" s="171" t="s">
        <v>450</v>
      </c>
      <c r="L5" s="303" t="s">
        <v>447</v>
      </c>
      <c r="M5" s="171" t="s">
        <v>448</v>
      </c>
      <c r="N5" s="303" t="s">
        <v>449</v>
      </c>
      <c r="O5" s="54" t="s">
        <v>472</v>
      </c>
      <c r="P5" s="301" t="s">
        <v>473</v>
      </c>
      <c r="Q5" s="53"/>
      <c r="R5" s="53"/>
      <c r="S5" s="53"/>
    </row>
    <row r="6" spans="1:19">
      <c r="A6" s="463">
        <v>2</v>
      </c>
      <c r="B6" s="445" t="s">
        <v>446</v>
      </c>
      <c r="C6" s="446" t="s">
        <v>447</v>
      </c>
      <c r="D6" s="449"/>
      <c r="E6" s="53"/>
      <c r="F6" s="458">
        <v>2</v>
      </c>
      <c r="G6" s="406" t="s">
        <v>460</v>
      </c>
      <c r="H6" s="442" t="s">
        <v>461</v>
      </c>
      <c r="I6" s="408" t="s">
        <v>506</v>
      </c>
      <c r="J6" s="443" t="s">
        <v>507</v>
      </c>
      <c r="K6" s="408" t="s">
        <v>504</v>
      </c>
      <c r="L6" s="443" t="s">
        <v>505</v>
      </c>
      <c r="M6" s="408" t="s">
        <v>498</v>
      </c>
      <c r="N6" s="443" t="s">
        <v>499</v>
      </c>
      <c r="O6" s="391" t="s">
        <v>488</v>
      </c>
      <c r="P6" s="444" t="s">
        <v>489</v>
      </c>
      <c r="Q6" s="53"/>
      <c r="R6" s="53"/>
      <c r="S6" s="53"/>
    </row>
    <row r="7" spans="1:19">
      <c r="A7" s="464">
        <v>3</v>
      </c>
      <c r="B7" s="357" t="s">
        <v>448</v>
      </c>
      <c r="C7" s="84" t="s">
        <v>449</v>
      </c>
      <c r="D7" s="450" t="s">
        <v>418</v>
      </c>
      <c r="E7" s="53"/>
      <c r="F7" s="459">
        <v>3</v>
      </c>
      <c r="G7" s="407" t="s">
        <v>462</v>
      </c>
      <c r="H7" s="302" t="s">
        <v>463</v>
      </c>
      <c r="I7" s="171" t="s">
        <v>458</v>
      </c>
      <c r="J7" s="303" t="s">
        <v>459</v>
      </c>
      <c r="K7" s="171" t="s">
        <v>454</v>
      </c>
      <c r="L7" s="303" t="s">
        <v>455</v>
      </c>
      <c r="M7" s="171" t="s">
        <v>452</v>
      </c>
      <c r="N7" s="303" t="s">
        <v>453</v>
      </c>
      <c r="O7" s="54" t="s">
        <v>468</v>
      </c>
      <c r="P7" s="301" t="s">
        <v>469</v>
      </c>
      <c r="Q7" s="53"/>
      <c r="R7" s="53"/>
      <c r="S7" s="53"/>
    </row>
    <row r="8" spans="1:19">
      <c r="A8" s="465">
        <v>4</v>
      </c>
      <c r="B8" s="411" t="s">
        <v>450</v>
      </c>
      <c r="C8" s="448" t="s">
        <v>451</v>
      </c>
      <c r="D8" s="451" t="s">
        <v>417</v>
      </c>
      <c r="E8" s="53"/>
      <c r="F8" s="458">
        <v>4</v>
      </c>
      <c r="G8" s="406" t="s">
        <v>490</v>
      </c>
      <c r="H8" s="442" t="s">
        <v>491</v>
      </c>
      <c r="I8" s="408" t="s">
        <v>512</v>
      </c>
      <c r="J8" s="443" t="s">
        <v>513</v>
      </c>
      <c r="K8" s="408" t="s">
        <v>514</v>
      </c>
      <c r="L8" s="443" t="s">
        <v>515</v>
      </c>
      <c r="M8" s="408" t="s">
        <v>516</v>
      </c>
      <c r="N8" s="443" t="s">
        <v>517</v>
      </c>
      <c r="O8" s="391" t="s">
        <v>510</v>
      </c>
      <c r="P8" s="444" t="s">
        <v>511</v>
      </c>
      <c r="Q8" s="53"/>
      <c r="R8" s="53"/>
      <c r="S8" s="53"/>
    </row>
    <row r="9" spans="1:19">
      <c r="A9" s="464">
        <v>5</v>
      </c>
      <c r="B9" s="357" t="s">
        <v>452</v>
      </c>
      <c r="C9" s="84" t="s">
        <v>453</v>
      </c>
      <c r="D9" s="450" t="s">
        <v>418</v>
      </c>
      <c r="E9" s="53"/>
      <c r="F9" s="459">
        <v>5</v>
      </c>
      <c r="G9" s="407" t="s">
        <v>508</v>
      </c>
      <c r="H9" s="302" t="s">
        <v>509</v>
      </c>
      <c r="I9" s="171" t="s">
        <v>484</v>
      </c>
      <c r="J9" s="303" t="s">
        <v>485</v>
      </c>
      <c r="K9" s="171" t="s">
        <v>474</v>
      </c>
      <c r="L9" s="303" t="s">
        <v>475</v>
      </c>
      <c r="M9" s="171" t="s">
        <v>467</v>
      </c>
      <c r="N9" s="303" t="s">
        <v>466</v>
      </c>
      <c r="O9" s="54" t="s">
        <v>470</v>
      </c>
      <c r="P9" s="301" t="s">
        <v>471</v>
      </c>
      <c r="Q9" s="53"/>
      <c r="R9" s="53"/>
      <c r="S9" s="53"/>
    </row>
    <row r="10" spans="1:19">
      <c r="A10" s="465">
        <v>6</v>
      </c>
      <c r="B10" s="411" t="s">
        <v>454</v>
      </c>
      <c r="C10" s="448" t="s">
        <v>455</v>
      </c>
      <c r="D10" s="451" t="s">
        <v>417</v>
      </c>
      <c r="E10" s="53"/>
      <c r="F10" s="458">
        <v>6</v>
      </c>
      <c r="G10" s="406" t="s">
        <v>522</v>
      </c>
      <c r="H10" s="442" t="s">
        <v>523</v>
      </c>
      <c r="I10" s="408" t="s">
        <v>550</v>
      </c>
      <c r="J10" s="443" t="s">
        <v>519</v>
      </c>
      <c r="K10" s="408" t="s">
        <v>528</v>
      </c>
      <c r="L10" s="443" t="s">
        <v>529</v>
      </c>
      <c r="M10" s="408" t="s">
        <v>530</v>
      </c>
      <c r="N10" s="443" t="s">
        <v>531</v>
      </c>
      <c r="O10" s="391" t="s">
        <v>496</v>
      </c>
      <c r="P10" s="444" t="s">
        <v>497</v>
      </c>
      <c r="Q10" s="53"/>
      <c r="R10" s="53"/>
      <c r="S10" s="53"/>
    </row>
    <row r="11" spans="1:19">
      <c r="A11" s="464">
        <v>7</v>
      </c>
      <c r="B11" s="84" t="s">
        <v>456</v>
      </c>
      <c r="C11" s="84" t="s">
        <v>457</v>
      </c>
      <c r="D11" s="452" t="s">
        <v>416</v>
      </c>
      <c r="E11" s="53"/>
      <c r="F11" s="459">
        <v>7</v>
      </c>
      <c r="G11" s="407" t="s">
        <v>526</v>
      </c>
      <c r="H11" s="302" t="s">
        <v>527</v>
      </c>
      <c r="I11" s="171" t="s">
        <v>482</v>
      </c>
      <c r="J11" s="303" t="s">
        <v>483</v>
      </c>
      <c r="K11" s="171" t="s">
        <v>478</v>
      </c>
      <c r="L11" s="303" t="s">
        <v>479</v>
      </c>
      <c r="M11" s="171" t="s">
        <v>494</v>
      </c>
      <c r="N11" s="303" t="s">
        <v>495</v>
      </c>
      <c r="O11" s="54" t="s">
        <v>476</v>
      </c>
      <c r="P11" s="301" t="s">
        <v>477</v>
      </c>
      <c r="Q11" s="53"/>
      <c r="R11" s="53"/>
      <c r="S11" s="53"/>
    </row>
    <row r="12" spans="1:19">
      <c r="A12" s="465">
        <v>8</v>
      </c>
      <c r="B12" s="448" t="s">
        <v>458</v>
      </c>
      <c r="C12" s="448" t="s">
        <v>459</v>
      </c>
      <c r="D12" s="452" t="s">
        <v>416</v>
      </c>
      <c r="E12" s="53"/>
      <c r="F12" s="458">
        <v>8</v>
      </c>
      <c r="G12" s="408"/>
      <c r="H12" s="412"/>
      <c r="I12" s="408" t="s">
        <v>551</v>
      </c>
      <c r="J12" s="443" t="s">
        <v>521</v>
      </c>
      <c r="K12" s="408" t="s">
        <v>542</v>
      </c>
      <c r="L12" s="443" t="s">
        <v>543</v>
      </c>
      <c r="M12" s="408" t="s">
        <v>534</v>
      </c>
      <c r="N12" s="443" t="s">
        <v>535</v>
      </c>
      <c r="O12" s="391" t="s">
        <v>486</v>
      </c>
      <c r="P12" s="444" t="s">
        <v>487</v>
      </c>
      <c r="Q12" s="53"/>
      <c r="R12" s="53"/>
      <c r="S12" s="53"/>
    </row>
    <row r="13" spans="1:19">
      <c r="A13" s="464">
        <v>9</v>
      </c>
      <c r="B13" s="84" t="s">
        <v>460</v>
      </c>
      <c r="C13" s="84" t="s">
        <v>461</v>
      </c>
      <c r="D13" s="358" t="s">
        <v>415</v>
      </c>
      <c r="E13" s="53"/>
      <c r="F13" s="460">
        <v>9</v>
      </c>
      <c r="G13" s="171"/>
      <c r="H13" s="413"/>
      <c r="I13" s="171" t="s">
        <v>480</v>
      </c>
      <c r="J13" s="303" t="s">
        <v>481</v>
      </c>
      <c r="K13" s="171" t="s">
        <v>492</v>
      </c>
      <c r="L13" s="303" t="s">
        <v>493</v>
      </c>
      <c r="M13" s="171"/>
      <c r="N13" s="303"/>
      <c r="O13" s="54" t="s">
        <v>540</v>
      </c>
      <c r="P13" s="301" t="s">
        <v>541</v>
      </c>
      <c r="Q13" s="53"/>
      <c r="R13" s="53"/>
      <c r="S13" s="53"/>
    </row>
    <row r="14" spans="1:19">
      <c r="A14" s="465">
        <v>10</v>
      </c>
      <c r="B14" s="448" t="s">
        <v>462</v>
      </c>
      <c r="C14" s="448" t="s">
        <v>463</v>
      </c>
      <c r="D14" s="358" t="s">
        <v>415</v>
      </c>
      <c r="E14" s="53"/>
      <c r="F14" s="458">
        <v>10</v>
      </c>
      <c r="G14" s="408"/>
      <c r="H14" s="412"/>
      <c r="I14" s="408" t="s">
        <v>538</v>
      </c>
      <c r="J14" s="443" t="s">
        <v>539</v>
      </c>
      <c r="K14" s="408"/>
      <c r="L14" s="443"/>
      <c r="M14" s="408"/>
      <c r="N14" s="443"/>
      <c r="O14" s="391"/>
      <c r="P14" s="444"/>
      <c r="Q14" s="53"/>
      <c r="R14" s="53"/>
      <c r="S14" s="53"/>
    </row>
    <row r="15" spans="1:19">
      <c r="A15" s="464">
        <v>11</v>
      </c>
      <c r="B15" s="84" t="s">
        <v>464</v>
      </c>
      <c r="C15" s="84" t="s">
        <v>465</v>
      </c>
      <c r="D15" s="453"/>
      <c r="E15" s="53"/>
      <c r="F15" s="459">
        <v>11</v>
      </c>
      <c r="G15" s="171"/>
      <c r="H15" s="413"/>
      <c r="I15" s="171" t="s">
        <v>552</v>
      </c>
      <c r="J15" s="303" t="s">
        <v>501</v>
      </c>
      <c r="K15" s="171"/>
      <c r="L15" s="303"/>
      <c r="M15" s="171"/>
      <c r="N15" s="303"/>
      <c r="O15" s="54"/>
      <c r="P15" s="301"/>
      <c r="Q15" s="53"/>
      <c r="R15" s="53"/>
      <c r="S15" s="53"/>
    </row>
    <row r="16" spans="1:19">
      <c r="A16" s="465">
        <v>12</v>
      </c>
      <c r="B16" s="448" t="s">
        <v>467</v>
      </c>
      <c r="C16" s="448" t="s">
        <v>466</v>
      </c>
      <c r="D16" s="450" t="s">
        <v>418</v>
      </c>
      <c r="E16" s="53"/>
      <c r="F16" s="458">
        <v>12</v>
      </c>
      <c r="G16" s="408"/>
      <c r="H16" s="412"/>
      <c r="I16" s="408" t="s">
        <v>536</v>
      </c>
      <c r="J16" s="443" t="s">
        <v>537</v>
      </c>
      <c r="K16" s="408"/>
      <c r="L16" s="443"/>
      <c r="M16" s="408"/>
      <c r="N16" s="443"/>
      <c r="O16" s="391"/>
      <c r="P16" s="444"/>
      <c r="Q16" s="53"/>
      <c r="R16" s="53"/>
      <c r="S16" s="53"/>
    </row>
    <row r="17" spans="1:19">
      <c r="A17" s="464">
        <v>13</v>
      </c>
      <c r="B17" s="84" t="s">
        <v>468</v>
      </c>
      <c r="C17" s="84" t="s">
        <v>469</v>
      </c>
      <c r="D17" s="454" t="s">
        <v>419</v>
      </c>
      <c r="E17" s="53"/>
      <c r="F17" s="459">
        <v>13</v>
      </c>
      <c r="G17" s="171"/>
      <c r="H17" s="413"/>
      <c r="I17" s="171" t="s">
        <v>502</v>
      </c>
      <c r="J17" s="303" t="s">
        <v>503</v>
      </c>
      <c r="K17" s="171"/>
      <c r="L17" s="303"/>
      <c r="M17" s="171"/>
      <c r="N17" s="303"/>
      <c r="O17" s="54"/>
      <c r="P17" s="301"/>
      <c r="Q17" s="53"/>
      <c r="R17" s="53"/>
      <c r="S17" s="53"/>
    </row>
    <row r="18" spans="1:19" ht="15.75" thickBot="1">
      <c r="A18" s="465">
        <v>14</v>
      </c>
      <c r="B18" s="448" t="s">
        <v>470</v>
      </c>
      <c r="C18" s="448" t="s">
        <v>471</v>
      </c>
      <c r="D18" s="454" t="s">
        <v>419</v>
      </c>
      <c r="E18" s="53"/>
      <c r="F18" s="53"/>
      <c r="G18" s="53"/>
      <c r="H18" s="53"/>
      <c r="I18" s="53"/>
      <c r="J18" s="214"/>
      <c r="K18" s="208"/>
      <c r="L18" s="208"/>
      <c r="M18" s="53"/>
      <c r="N18" s="53"/>
      <c r="O18" s="53"/>
      <c r="P18" s="53"/>
      <c r="Q18" s="53"/>
      <c r="R18" s="53"/>
      <c r="S18" s="53"/>
    </row>
    <row r="19" spans="1:19">
      <c r="A19" s="210">
        <v>15</v>
      </c>
      <c r="B19" s="304" t="s">
        <v>472</v>
      </c>
      <c r="C19" s="304" t="s">
        <v>473</v>
      </c>
      <c r="D19" s="230" t="s">
        <v>419</v>
      </c>
      <c r="E19" s="53"/>
      <c r="F19" s="578" t="s">
        <v>414</v>
      </c>
      <c r="G19" s="579"/>
      <c r="H19" s="579"/>
      <c r="I19" s="579"/>
      <c r="J19" s="579"/>
      <c r="K19" s="579"/>
      <c r="L19" s="579"/>
      <c r="M19" s="580"/>
      <c r="N19" s="53"/>
      <c r="O19" s="53"/>
      <c r="P19" s="53"/>
      <c r="Q19" s="53"/>
      <c r="R19" s="53"/>
      <c r="S19" s="53"/>
    </row>
    <row r="20" spans="1:19">
      <c r="A20" s="463">
        <v>16</v>
      </c>
      <c r="B20" s="411" t="s">
        <v>474</v>
      </c>
      <c r="C20" s="448" t="s">
        <v>475</v>
      </c>
      <c r="D20" s="451" t="s">
        <v>417</v>
      </c>
      <c r="E20" s="53"/>
      <c r="F20" s="581"/>
      <c r="G20" s="582"/>
      <c r="H20" s="582"/>
      <c r="I20" s="582"/>
      <c r="J20" s="582"/>
      <c r="K20" s="582"/>
      <c r="L20" s="582"/>
      <c r="M20" s="583"/>
      <c r="N20" s="53"/>
      <c r="O20" s="53"/>
      <c r="P20" s="53"/>
      <c r="Q20" s="53"/>
      <c r="R20" s="53"/>
      <c r="S20" s="53"/>
    </row>
    <row r="21" spans="1:19" ht="15.75" thickBot="1">
      <c r="A21" s="464">
        <v>17</v>
      </c>
      <c r="B21" s="357" t="s">
        <v>476</v>
      </c>
      <c r="C21" s="84" t="s">
        <v>477</v>
      </c>
      <c r="D21" s="454" t="s">
        <v>419</v>
      </c>
      <c r="E21" s="53"/>
      <c r="F21" s="360" t="s">
        <v>11</v>
      </c>
      <c r="G21" s="644" t="s">
        <v>104</v>
      </c>
      <c r="H21" s="645"/>
      <c r="I21" s="646" t="s">
        <v>426</v>
      </c>
      <c r="J21" s="647"/>
      <c r="K21" s="647"/>
      <c r="L21" s="647"/>
      <c r="M21" s="648"/>
      <c r="N21" s="53"/>
      <c r="O21" s="53"/>
      <c r="P21" s="53"/>
      <c r="Q21" s="53"/>
      <c r="R21" s="53"/>
      <c r="S21" s="53"/>
    </row>
    <row r="22" spans="1:19">
      <c r="A22" s="465">
        <v>18</v>
      </c>
      <c r="B22" s="411" t="s">
        <v>478</v>
      </c>
      <c r="C22" s="448" t="s">
        <v>479</v>
      </c>
      <c r="D22" s="451" t="s">
        <v>417</v>
      </c>
      <c r="E22" s="53"/>
      <c r="F22" s="359">
        <v>1</v>
      </c>
      <c r="G22" s="649" t="s">
        <v>415</v>
      </c>
      <c r="H22" s="650"/>
      <c r="I22" s="591" t="s">
        <v>421</v>
      </c>
      <c r="J22" s="591"/>
      <c r="K22" s="591"/>
      <c r="L22" s="591"/>
      <c r="M22" s="592"/>
      <c r="N22" s="53"/>
      <c r="O22" s="53"/>
      <c r="P22" s="53"/>
      <c r="Q22" s="53"/>
      <c r="R22" s="53"/>
      <c r="S22" s="53"/>
    </row>
    <row r="23" spans="1:19">
      <c r="A23" s="464">
        <v>19</v>
      </c>
      <c r="B23" s="357" t="s">
        <v>480</v>
      </c>
      <c r="C23" s="84" t="s">
        <v>481</v>
      </c>
      <c r="D23" s="452" t="s">
        <v>416</v>
      </c>
      <c r="E23" s="53"/>
      <c r="F23" s="243">
        <v>2</v>
      </c>
      <c r="G23" s="601" t="s">
        <v>416</v>
      </c>
      <c r="H23" s="602"/>
      <c r="I23" s="591" t="s">
        <v>420</v>
      </c>
      <c r="J23" s="591"/>
      <c r="K23" s="591"/>
      <c r="L23" s="591"/>
      <c r="M23" s="592"/>
      <c r="N23" s="53"/>
      <c r="O23" s="53"/>
      <c r="P23" s="53"/>
      <c r="Q23" s="53"/>
      <c r="R23" s="53"/>
      <c r="S23" s="53"/>
    </row>
    <row r="24" spans="1:19">
      <c r="A24" s="465">
        <v>20</v>
      </c>
      <c r="B24" s="411" t="s">
        <v>482</v>
      </c>
      <c r="C24" s="448" t="s">
        <v>483</v>
      </c>
      <c r="D24" s="452" t="s">
        <v>416</v>
      </c>
      <c r="E24" s="53"/>
      <c r="F24" s="243">
        <v>3</v>
      </c>
      <c r="G24" s="603" t="s">
        <v>417</v>
      </c>
      <c r="H24" s="604"/>
      <c r="I24" s="591" t="s">
        <v>422</v>
      </c>
      <c r="J24" s="591"/>
      <c r="K24" s="591"/>
      <c r="L24" s="591"/>
      <c r="M24" s="592"/>
      <c r="N24" s="53"/>
      <c r="O24" s="53"/>
      <c r="P24" s="53"/>
      <c r="Q24" s="53"/>
      <c r="R24" s="53"/>
      <c r="S24" s="53"/>
    </row>
    <row r="25" spans="1:19" ht="15" customHeight="1">
      <c r="A25" s="464">
        <v>21</v>
      </c>
      <c r="B25" s="357" t="s">
        <v>484</v>
      </c>
      <c r="C25" s="84" t="s">
        <v>485</v>
      </c>
      <c r="D25" s="452" t="s">
        <v>416</v>
      </c>
      <c r="E25" s="53"/>
      <c r="F25" s="243">
        <v>4</v>
      </c>
      <c r="G25" s="605" t="s">
        <v>418</v>
      </c>
      <c r="H25" s="606"/>
      <c r="I25" s="591" t="s">
        <v>423</v>
      </c>
      <c r="J25" s="591"/>
      <c r="K25" s="591"/>
      <c r="L25" s="591"/>
      <c r="M25" s="592"/>
      <c r="N25" s="53"/>
      <c r="O25" s="53"/>
      <c r="P25" s="53"/>
      <c r="Q25" s="53"/>
      <c r="R25" s="53"/>
      <c r="S25" s="53"/>
    </row>
    <row r="26" spans="1:19" ht="15.75" customHeight="1" thickBot="1">
      <c r="A26" s="465">
        <v>22</v>
      </c>
      <c r="B26" s="411" t="s">
        <v>486</v>
      </c>
      <c r="C26" s="448" t="s">
        <v>487</v>
      </c>
      <c r="D26" s="454" t="s">
        <v>419</v>
      </c>
      <c r="E26" s="53"/>
      <c r="F26" s="244">
        <v>5</v>
      </c>
      <c r="G26" s="607" t="s">
        <v>419</v>
      </c>
      <c r="H26" s="608"/>
      <c r="I26" s="593" t="s">
        <v>424</v>
      </c>
      <c r="J26" s="593"/>
      <c r="K26" s="593"/>
      <c r="L26" s="593"/>
      <c r="M26" s="594"/>
      <c r="N26" s="53"/>
      <c r="O26" s="53"/>
      <c r="P26" s="53"/>
      <c r="Q26" s="53"/>
      <c r="R26" s="53"/>
      <c r="S26" s="53"/>
    </row>
    <row r="27" spans="1:19">
      <c r="A27" s="464">
        <v>23</v>
      </c>
      <c r="B27" s="357" t="s">
        <v>488</v>
      </c>
      <c r="C27" s="84" t="s">
        <v>489</v>
      </c>
      <c r="D27" s="454" t="s">
        <v>419</v>
      </c>
      <c r="E27" s="53"/>
      <c r="F27" s="53"/>
      <c r="G27" s="53"/>
      <c r="H27" s="53"/>
      <c r="I27" s="53"/>
      <c r="J27" s="214"/>
      <c r="K27" s="208"/>
      <c r="L27" s="208"/>
      <c r="M27" s="53"/>
      <c r="N27" s="53"/>
      <c r="O27" s="53"/>
      <c r="P27" s="53"/>
      <c r="Q27" s="53"/>
      <c r="R27" s="53"/>
      <c r="S27" s="53"/>
    </row>
    <row r="28" spans="1:19">
      <c r="A28" s="465">
        <v>24</v>
      </c>
      <c r="B28" s="411" t="s">
        <v>490</v>
      </c>
      <c r="C28" s="448" t="s">
        <v>491</v>
      </c>
      <c r="D28" s="358" t="s">
        <v>415</v>
      </c>
      <c r="E28" s="53"/>
      <c r="F28" s="53"/>
      <c r="G28" s="53"/>
      <c r="H28" s="53"/>
      <c r="I28" s="53"/>
      <c r="J28" s="214"/>
      <c r="K28" s="208"/>
      <c r="L28" s="208"/>
      <c r="M28" s="53"/>
      <c r="N28" s="53"/>
      <c r="O28" s="53"/>
      <c r="P28" s="53"/>
      <c r="Q28" s="53"/>
      <c r="R28" s="53"/>
      <c r="S28" s="53"/>
    </row>
    <row r="29" spans="1:19">
      <c r="A29" s="464">
        <v>25</v>
      </c>
      <c r="B29" s="357" t="s">
        <v>492</v>
      </c>
      <c r="C29" s="84" t="s">
        <v>493</v>
      </c>
      <c r="D29" s="451" t="s">
        <v>417</v>
      </c>
      <c r="E29" s="53"/>
      <c r="F29" s="53"/>
      <c r="G29" s="53"/>
      <c r="H29" s="53"/>
      <c r="I29" s="53"/>
      <c r="J29" s="214"/>
      <c r="K29" s="208"/>
      <c r="L29" s="208"/>
      <c r="M29" s="53"/>
      <c r="N29" s="53"/>
      <c r="O29" s="53"/>
      <c r="P29" s="53"/>
      <c r="Q29" s="53"/>
      <c r="R29" s="53"/>
      <c r="S29" s="53"/>
    </row>
    <row r="30" spans="1:19">
      <c r="A30" s="465">
        <v>26</v>
      </c>
      <c r="B30" s="411" t="s">
        <v>494</v>
      </c>
      <c r="C30" s="448" t="s">
        <v>495</v>
      </c>
      <c r="D30" s="450" t="s">
        <v>418</v>
      </c>
      <c r="E30" s="53"/>
      <c r="F30" s="53"/>
      <c r="G30" s="53"/>
      <c r="H30" s="53"/>
      <c r="I30" s="53"/>
      <c r="J30" s="214"/>
      <c r="K30" s="208"/>
      <c r="L30" s="208"/>
      <c r="M30" s="53"/>
      <c r="N30" s="53"/>
      <c r="O30" s="53"/>
      <c r="P30" s="53"/>
      <c r="Q30" s="53"/>
      <c r="R30" s="53"/>
      <c r="S30" s="53"/>
    </row>
    <row r="31" spans="1:19">
      <c r="A31" s="464">
        <v>27</v>
      </c>
      <c r="B31" s="357" t="s">
        <v>496</v>
      </c>
      <c r="C31" s="84" t="s">
        <v>497</v>
      </c>
      <c r="D31" s="454" t="s">
        <v>419</v>
      </c>
      <c r="E31" s="53"/>
      <c r="F31" s="53"/>
      <c r="G31" s="53"/>
      <c r="H31" s="53"/>
      <c r="I31" s="53"/>
      <c r="J31" s="214"/>
      <c r="K31" s="208"/>
      <c r="L31" s="208"/>
      <c r="M31" s="53"/>
      <c r="N31" s="53"/>
      <c r="O31" s="53"/>
      <c r="P31" s="53"/>
      <c r="Q31" s="53"/>
      <c r="R31" s="53"/>
      <c r="S31" s="53"/>
    </row>
    <row r="32" spans="1:19">
      <c r="A32" s="465">
        <v>28</v>
      </c>
      <c r="B32" s="411" t="s">
        <v>498</v>
      </c>
      <c r="C32" s="448" t="s">
        <v>499</v>
      </c>
      <c r="D32" s="450" t="s">
        <v>418</v>
      </c>
      <c r="E32" s="53"/>
      <c r="F32" s="53"/>
      <c r="G32" s="53"/>
      <c r="H32" s="53"/>
      <c r="I32" s="53"/>
      <c r="J32" s="214"/>
      <c r="K32" s="208"/>
      <c r="L32" s="208"/>
      <c r="M32" s="53"/>
      <c r="N32" s="53"/>
      <c r="O32" s="53"/>
      <c r="P32" s="53"/>
      <c r="Q32" s="53"/>
      <c r="R32" s="53"/>
      <c r="S32" s="53"/>
    </row>
    <row r="33" spans="1:25">
      <c r="A33" s="464">
        <v>29</v>
      </c>
      <c r="B33" s="357" t="s">
        <v>500</v>
      </c>
      <c r="C33" s="84" t="s">
        <v>501</v>
      </c>
      <c r="D33" s="452" t="s">
        <v>416</v>
      </c>
      <c r="E33" s="53"/>
      <c r="F33" s="53"/>
      <c r="G33" s="53"/>
      <c r="H33" s="53"/>
      <c r="I33" s="53"/>
      <c r="J33" s="214"/>
      <c r="K33" s="208"/>
      <c r="L33" s="208"/>
      <c r="M33" s="53"/>
      <c r="N33" s="53"/>
      <c r="O33" s="53"/>
      <c r="P33" s="53"/>
      <c r="Q33" s="53"/>
      <c r="R33" s="53"/>
      <c r="S33" s="53"/>
    </row>
    <row r="34" spans="1:25">
      <c r="A34" s="465">
        <v>30</v>
      </c>
      <c r="B34" s="411" t="s">
        <v>502</v>
      </c>
      <c r="C34" s="448" t="s">
        <v>503</v>
      </c>
      <c r="D34" s="452" t="s">
        <v>416</v>
      </c>
      <c r="E34" s="53"/>
      <c r="F34" s="53"/>
      <c r="G34" s="53"/>
      <c r="H34" s="53"/>
      <c r="I34" s="53"/>
      <c r="J34" s="214"/>
      <c r="K34" s="208"/>
      <c r="L34" s="208"/>
      <c r="M34" s="53"/>
      <c r="N34" s="53"/>
      <c r="O34" s="53"/>
      <c r="P34" s="53"/>
      <c r="Q34" s="53"/>
      <c r="R34" s="53"/>
      <c r="S34" s="53"/>
    </row>
    <row r="35" spans="1:25">
      <c r="A35" s="464">
        <v>31</v>
      </c>
      <c r="B35" s="357" t="s">
        <v>504</v>
      </c>
      <c r="C35" s="84" t="s">
        <v>505</v>
      </c>
      <c r="D35" s="451" t="s">
        <v>417</v>
      </c>
      <c r="E35" s="53"/>
      <c r="F35" s="53"/>
      <c r="G35" s="53"/>
      <c r="H35" s="53"/>
      <c r="I35" s="53"/>
      <c r="J35" s="214"/>
      <c r="K35" s="208"/>
      <c r="L35" s="208"/>
      <c r="M35" s="53"/>
      <c r="N35" s="53"/>
      <c r="O35" s="53"/>
      <c r="P35" s="53"/>
      <c r="Q35" s="53"/>
      <c r="R35" s="53"/>
      <c r="S35" s="53"/>
    </row>
    <row r="36" spans="1:25">
      <c r="A36" s="465">
        <v>32</v>
      </c>
      <c r="B36" s="411" t="s">
        <v>506</v>
      </c>
      <c r="C36" s="448" t="s">
        <v>507</v>
      </c>
      <c r="D36" s="452" t="s">
        <v>416</v>
      </c>
      <c r="E36" s="53"/>
      <c r="F36" s="53"/>
      <c r="G36" s="53"/>
      <c r="H36" s="53"/>
      <c r="I36" s="53"/>
      <c r="J36" s="214"/>
      <c r="K36" s="208"/>
      <c r="L36" s="208"/>
      <c r="M36" s="53"/>
      <c r="N36" s="53"/>
      <c r="O36" s="53"/>
      <c r="P36" s="53"/>
      <c r="Q36" s="53"/>
      <c r="R36" s="53"/>
      <c r="S36" s="53"/>
    </row>
    <row r="37" spans="1:25">
      <c r="A37" s="464">
        <v>33</v>
      </c>
      <c r="B37" s="357" t="s">
        <v>508</v>
      </c>
      <c r="C37" s="84" t="s">
        <v>509</v>
      </c>
      <c r="D37" s="358" t="s">
        <v>415</v>
      </c>
      <c r="E37" s="53"/>
      <c r="F37" s="53"/>
      <c r="G37" s="53"/>
      <c r="H37" s="53"/>
      <c r="I37" s="53"/>
      <c r="J37" s="214"/>
      <c r="K37" s="208"/>
      <c r="L37" s="208"/>
      <c r="M37" s="53"/>
      <c r="N37" s="53"/>
      <c r="O37" s="53"/>
      <c r="P37" s="53"/>
      <c r="Q37" s="53"/>
      <c r="R37" s="53"/>
      <c r="S37" s="53"/>
    </row>
    <row r="38" spans="1:25">
      <c r="A38" s="465">
        <v>34</v>
      </c>
      <c r="B38" s="411" t="s">
        <v>510</v>
      </c>
      <c r="C38" s="448" t="s">
        <v>511</v>
      </c>
      <c r="D38" s="454" t="s">
        <v>419</v>
      </c>
      <c r="E38" s="53"/>
      <c r="F38" s="53"/>
      <c r="G38" s="53"/>
      <c r="H38" s="53"/>
      <c r="I38" s="53"/>
      <c r="J38" s="214"/>
      <c r="K38" s="208"/>
      <c r="L38" s="208"/>
      <c r="M38" s="53"/>
      <c r="N38" s="53"/>
      <c r="O38" s="53"/>
      <c r="P38" s="53"/>
      <c r="Q38" s="53"/>
      <c r="R38" s="53"/>
      <c r="S38" s="53"/>
    </row>
    <row r="39" spans="1:25">
      <c r="A39" s="464">
        <v>35</v>
      </c>
      <c r="B39" s="357" t="s">
        <v>512</v>
      </c>
      <c r="C39" s="84" t="s">
        <v>513</v>
      </c>
      <c r="D39" s="452" t="s">
        <v>416</v>
      </c>
      <c r="E39" s="53"/>
      <c r="F39" s="53"/>
      <c r="G39" s="53"/>
      <c r="H39" s="53"/>
      <c r="I39" s="53"/>
      <c r="J39" s="214"/>
      <c r="K39" s="208"/>
      <c r="L39" s="208"/>
      <c r="M39" s="53"/>
      <c r="N39" s="53"/>
      <c r="O39" s="53"/>
      <c r="P39" s="53"/>
      <c r="Q39" s="53"/>
      <c r="R39" s="53"/>
      <c r="S39" s="53"/>
    </row>
    <row r="40" spans="1:25">
      <c r="A40" s="465">
        <v>36</v>
      </c>
      <c r="B40" s="411" t="s">
        <v>514</v>
      </c>
      <c r="C40" s="448" t="s">
        <v>515</v>
      </c>
      <c r="D40" s="451" t="s">
        <v>417</v>
      </c>
      <c r="E40" s="53"/>
      <c r="F40" s="53"/>
      <c r="G40" s="53"/>
      <c r="H40" s="53"/>
      <c r="I40" s="53"/>
      <c r="J40" s="214"/>
      <c r="K40" s="208"/>
      <c r="L40" s="208"/>
      <c r="M40" s="53"/>
      <c r="N40" s="53"/>
      <c r="O40" s="53"/>
      <c r="P40" s="53"/>
      <c r="Q40" s="53"/>
      <c r="R40" s="53"/>
      <c r="S40" s="53"/>
      <c r="T40" s="167"/>
      <c r="Y40" s="167"/>
    </row>
    <row r="41" spans="1:25">
      <c r="A41" s="464">
        <v>37</v>
      </c>
      <c r="B41" s="357" t="s">
        <v>516</v>
      </c>
      <c r="C41" s="84" t="s">
        <v>517</v>
      </c>
      <c r="D41" s="450" t="s">
        <v>418</v>
      </c>
      <c r="E41" s="53"/>
      <c r="F41" s="53"/>
      <c r="G41" s="53"/>
      <c r="H41" s="53"/>
      <c r="I41" s="53"/>
      <c r="J41" s="214"/>
      <c r="K41" s="208"/>
      <c r="L41" s="208"/>
      <c r="M41" s="53"/>
      <c r="N41" s="53"/>
      <c r="O41" s="53"/>
      <c r="P41" s="53"/>
      <c r="Q41" s="53"/>
      <c r="R41" s="53"/>
      <c r="S41" s="53"/>
      <c r="T41" s="167"/>
      <c r="Y41" s="167"/>
    </row>
    <row r="42" spans="1:25">
      <c r="A42" s="465">
        <v>38</v>
      </c>
      <c r="B42" s="411" t="s">
        <v>518</v>
      </c>
      <c r="C42" s="448" t="s">
        <v>519</v>
      </c>
      <c r="D42" s="452" t="s">
        <v>416</v>
      </c>
      <c r="E42" s="53"/>
      <c r="F42" s="53"/>
      <c r="G42" s="53"/>
      <c r="H42" s="53"/>
      <c r="I42" s="53"/>
      <c r="J42" s="214"/>
      <c r="K42" s="208"/>
      <c r="L42" s="208"/>
      <c r="M42" s="53"/>
      <c r="N42" s="53"/>
      <c r="O42" s="53"/>
      <c r="P42" s="53"/>
      <c r="Q42" s="53"/>
      <c r="R42" s="53"/>
      <c r="S42" s="53"/>
      <c r="T42" s="167"/>
      <c r="Y42" s="167"/>
    </row>
    <row r="43" spans="1:25">
      <c r="A43" s="464">
        <v>39</v>
      </c>
      <c r="B43" s="357" t="s">
        <v>520</v>
      </c>
      <c r="C43" s="84" t="s">
        <v>521</v>
      </c>
      <c r="D43" s="452" t="s">
        <v>416</v>
      </c>
      <c r="E43" s="53"/>
      <c r="F43" s="53"/>
      <c r="G43" s="53"/>
      <c r="H43" s="53"/>
      <c r="I43" s="53"/>
      <c r="J43" s="214"/>
      <c r="K43" s="208"/>
      <c r="L43" s="208"/>
      <c r="M43" s="53"/>
      <c r="N43" s="53"/>
      <c r="O43" s="53"/>
      <c r="P43" s="53"/>
      <c r="Q43" s="53"/>
      <c r="R43" s="53"/>
      <c r="S43" s="53"/>
      <c r="T43" s="167"/>
      <c r="Y43" s="167"/>
    </row>
    <row r="44" spans="1:25">
      <c r="A44" s="465">
        <v>40</v>
      </c>
      <c r="B44" s="411" t="s">
        <v>522</v>
      </c>
      <c r="C44" s="448" t="s">
        <v>523</v>
      </c>
      <c r="D44" s="358" t="s">
        <v>415</v>
      </c>
      <c r="E44" s="53"/>
      <c r="F44" s="53"/>
      <c r="G44" s="53"/>
      <c r="H44" s="53"/>
      <c r="I44" s="53"/>
      <c r="J44" s="214"/>
      <c r="K44" s="208"/>
      <c r="L44" s="208"/>
      <c r="M44" s="53"/>
      <c r="N44" s="53"/>
      <c r="O44" s="53"/>
      <c r="P44" s="53"/>
      <c r="Q44" s="53"/>
      <c r="R44" s="53"/>
      <c r="S44" s="53"/>
      <c r="T44" s="167"/>
      <c r="Y44" s="167"/>
    </row>
    <row r="45" spans="1:25">
      <c r="A45" s="464">
        <v>41</v>
      </c>
      <c r="B45" s="357" t="s">
        <v>524</v>
      </c>
      <c r="C45" s="84" t="s">
        <v>525</v>
      </c>
      <c r="D45" s="454" t="s">
        <v>419</v>
      </c>
      <c r="E45" s="53"/>
      <c r="F45" s="53"/>
      <c r="G45" s="53"/>
      <c r="H45" s="53"/>
      <c r="I45" s="53"/>
      <c r="J45" s="214"/>
      <c r="K45" s="208"/>
      <c r="L45" s="208"/>
      <c r="M45" s="53"/>
      <c r="N45" s="53"/>
      <c r="O45" s="53"/>
      <c r="P45" s="53"/>
      <c r="Q45" s="53"/>
      <c r="R45" s="53"/>
      <c r="S45" s="53"/>
      <c r="T45" s="167"/>
      <c r="Y45" s="167"/>
    </row>
    <row r="46" spans="1:25">
      <c r="A46" s="465">
        <v>42</v>
      </c>
      <c r="B46" s="411" t="s">
        <v>526</v>
      </c>
      <c r="C46" s="448" t="s">
        <v>527</v>
      </c>
      <c r="D46" s="358" t="s">
        <v>415</v>
      </c>
      <c r="E46" s="53"/>
      <c r="F46" s="53"/>
      <c r="G46" s="53"/>
      <c r="H46" s="53"/>
      <c r="I46" s="53"/>
      <c r="J46" s="214"/>
      <c r="K46" s="208"/>
      <c r="L46" s="208"/>
      <c r="M46" s="53"/>
      <c r="N46" s="53"/>
      <c r="O46" s="53"/>
      <c r="P46" s="53"/>
      <c r="Q46" s="53"/>
      <c r="R46" s="53"/>
      <c r="S46" s="53"/>
      <c r="T46" s="167"/>
      <c r="Y46" s="167"/>
    </row>
    <row r="47" spans="1:25">
      <c r="A47" s="464">
        <v>43</v>
      </c>
      <c r="B47" s="357" t="s">
        <v>528</v>
      </c>
      <c r="C47" s="84" t="s">
        <v>529</v>
      </c>
      <c r="D47" s="451" t="s">
        <v>417</v>
      </c>
      <c r="E47" s="53"/>
      <c r="F47" s="53"/>
      <c r="G47" s="53"/>
      <c r="H47" s="53"/>
      <c r="I47" s="53"/>
      <c r="J47" s="214"/>
      <c r="K47" s="208"/>
      <c r="L47" s="208"/>
      <c r="M47" s="53"/>
      <c r="N47" s="53"/>
      <c r="O47" s="53"/>
      <c r="P47" s="53"/>
      <c r="Q47" s="53"/>
      <c r="R47" s="53"/>
      <c r="S47" s="53"/>
      <c r="T47" s="167"/>
      <c r="Y47" s="167"/>
    </row>
    <row r="48" spans="1:25">
      <c r="A48" s="465">
        <v>44</v>
      </c>
      <c r="B48" s="411" t="s">
        <v>530</v>
      </c>
      <c r="C48" s="448" t="s">
        <v>531</v>
      </c>
      <c r="D48" s="450" t="s">
        <v>418</v>
      </c>
      <c r="E48" s="53"/>
      <c r="F48" s="53"/>
      <c r="G48" s="53"/>
      <c r="H48" s="53"/>
      <c r="I48" s="53"/>
      <c r="J48" s="214"/>
      <c r="K48" s="208"/>
      <c r="L48" s="208"/>
      <c r="M48" s="53"/>
      <c r="N48" s="53"/>
      <c r="O48" s="53"/>
      <c r="P48" s="53"/>
      <c r="Q48" s="53"/>
      <c r="R48" s="53"/>
      <c r="S48" s="53"/>
      <c r="T48" s="167"/>
      <c r="Y48" s="167"/>
    </row>
    <row r="49" spans="1:25">
      <c r="A49" s="464">
        <v>45</v>
      </c>
      <c r="B49" s="357" t="s">
        <v>532</v>
      </c>
      <c r="C49" s="84" t="s">
        <v>533</v>
      </c>
      <c r="D49" s="452" t="s">
        <v>416</v>
      </c>
      <c r="E49" s="53"/>
      <c r="F49" s="53"/>
      <c r="G49" s="53"/>
      <c r="H49" s="53"/>
      <c r="I49" s="53"/>
      <c r="J49" s="214"/>
      <c r="K49" s="208"/>
      <c r="L49" s="208"/>
      <c r="M49" s="53"/>
      <c r="N49" s="53"/>
      <c r="O49" s="53"/>
      <c r="P49" s="53"/>
      <c r="Q49" s="53"/>
      <c r="R49" s="53"/>
      <c r="S49" s="53"/>
      <c r="T49" s="167"/>
      <c r="Y49" s="167"/>
    </row>
    <row r="50" spans="1:25">
      <c r="A50" s="465">
        <v>46</v>
      </c>
      <c r="B50" s="411" t="s">
        <v>538</v>
      </c>
      <c r="C50" s="448" t="s">
        <v>539</v>
      </c>
      <c r="D50" s="452" t="s">
        <v>416</v>
      </c>
      <c r="E50" s="53"/>
      <c r="F50" s="53"/>
      <c r="G50" s="53"/>
      <c r="H50" s="53"/>
      <c r="I50" s="53"/>
      <c r="J50" s="214"/>
      <c r="K50" s="208"/>
      <c r="L50" s="208"/>
      <c r="M50" s="53"/>
      <c r="N50" s="53"/>
      <c r="O50" s="53"/>
      <c r="P50" s="53"/>
      <c r="Q50" s="53"/>
      <c r="R50" s="53"/>
      <c r="S50" s="53"/>
      <c r="T50" s="167"/>
      <c r="Y50" s="167"/>
    </row>
    <row r="51" spans="1:25">
      <c r="A51" s="464">
        <v>47</v>
      </c>
      <c r="B51" s="357" t="s">
        <v>534</v>
      </c>
      <c r="C51" s="84" t="s">
        <v>535</v>
      </c>
      <c r="D51" s="450" t="s">
        <v>418</v>
      </c>
      <c r="E51" s="53"/>
      <c r="F51" s="53"/>
      <c r="G51" s="53"/>
      <c r="H51" s="53"/>
      <c r="I51" s="53"/>
      <c r="J51" s="214"/>
      <c r="K51" s="208"/>
      <c r="L51" s="208"/>
      <c r="M51" s="53"/>
      <c r="N51" s="53"/>
      <c r="O51" s="53"/>
      <c r="P51" s="53"/>
      <c r="Q51" s="53"/>
      <c r="R51" s="53"/>
      <c r="S51" s="53"/>
      <c r="T51" s="167"/>
      <c r="Y51" s="167"/>
    </row>
    <row r="52" spans="1:25">
      <c r="A52" s="465">
        <v>48</v>
      </c>
      <c r="B52" s="411" t="s">
        <v>536</v>
      </c>
      <c r="C52" s="448" t="s">
        <v>537</v>
      </c>
      <c r="D52" s="452" t="s">
        <v>416</v>
      </c>
      <c r="E52" s="53"/>
      <c r="F52" s="53"/>
      <c r="G52" s="53"/>
      <c r="H52" s="53"/>
      <c r="I52" s="53"/>
      <c r="J52" s="214"/>
      <c r="K52" s="208"/>
      <c r="L52" s="208"/>
      <c r="M52" s="53"/>
      <c r="N52" s="53"/>
      <c r="O52" s="53"/>
      <c r="P52" s="53"/>
      <c r="Q52" s="53"/>
      <c r="R52" s="53"/>
      <c r="S52" s="53"/>
      <c r="T52" s="167"/>
      <c r="Y52" s="167"/>
    </row>
    <row r="53" spans="1:25">
      <c r="A53" s="464">
        <v>49</v>
      </c>
      <c r="B53" s="357" t="s">
        <v>540</v>
      </c>
      <c r="C53" s="84" t="s">
        <v>541</v>
      </c>
      <c r="D53" s="454" t="s">
        <v>419</v>
      </c>
      <c r="E53" s="53"/>
      <c r="F53" s="53"/>
      <c r="G53" s="53"/>
      <c r="H53" s="53"/>
      <c r="I53" s="53"/>
      <c r="J53" s="214"/>
      <c r="K53" s="208"/>
      <c r="L53" s="208"/>
      <c r="M53" s="53"/>
      <c r="N53" s="53"/>
      <c r="O53" s="53"/>
      <c r="P53" s="53"/>
      <c r="Q53" s="53"/>
      <c r="R53" s="53"/>
      <c r="S53" s="53"/>
      <c r="T53" s="167"/>
      <c r="Y53" s="167"/>
    </row>
    <row r="54" spans="1:25" ht="15.75" thickBot="1">
      <c r="A54" s="466">
        <v>50</v>
      </c>
      <c r="B54" s="455" t="s">
        <v>542</v>
      </c>
      <c r="C54" s="456" t="s">
        <v>543</v>
      </c>
      <c r="D54" s="457" t="s">
        <v>417</v>
      </c>
      <c r="E54" s="53"/>
      <c r="F54" s="53"/>
      <c r="G54" s="53"/>
      <c r="H54" s="53"/>
      <c r="I54" s="53"/>
      <c r="J54" s="214"/>
      <c r="K54" s="208"/>
      <c r="L54" s="208"/>
      <c r="M54" s="53"/>
      <c r="N54" s="53"/>
      <c r="O54" s="53"/>
      <c r="P54" s="53"/>
      <c r="Q54" s="53"/>
      <c r="R54" s="53"/>
      <c r="S54" s="53"/>
      <c r="T54" s="167"/>
      <c r="Y54" s="167"/>
    </row>
  </sheetData>
  <mergeCells count="20">
    <mergeCell ref="G26:H26"/>
    <mergeCell ref="I26:M26"/>
    <mergeCell ref="F19:M20"/>
    <mergeCell ref="G23:H23"/>
    <mergeCell ref="I23:M23"/>
    <mergeCell ref="G24:H24"/>
    <mergeCell ref="I24:M24"/>
    <mergeCell ref="G25:H25"/>
    <mergeCell ref="I25:M25"/>
    <mergeCell ref="G21:H21"/>
    <mergeCell ref="I21:M21"/>
    <mergeCell ref="G22:H22"/>
    <mergeCell ref="I22:M22"/>
    <mergeCell ref="A1:D3"/>
    <mergeCell ref="M3:N3"/>
    <mergeCell ref="O3:P3"/>
    <mergeCell ref="G1:P2"/>
    <mergeCell ref="G3:H3"/>
    <mergeCell ref="I3:J3"/>
    <mergeCell ref="K3:L3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E0B5-22F4-478F-85C6-CDEDEF4DF1FC}">
  <sheetPr codeName="Sheet3"/>
  <dimension ref="A1:I26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N10" sqref="N10"/>
    </sheetView>
  </sheetViews>
  <sheetFormatPr defaultRowHeight="15"/>
  <cols>
    <col min="1" max="1" width="3" bestFit="1" customWidth="1"/>
    <col min="2" max="2" width="13.5703125" customWidth="1"/>
    <col min="3" max="3" width="34.7109375" bestFit="1" customWidth="1"/>
    <col min="4" max="4" width="9.42578125" bestFit="1" customWidth="1"/>
    <col min="5" max="5" width="2" customWidth="1"/>
    <col min="6" max="6" width="3" bestFit="1" customWidth="1"/>
    <col min="7" max="7" width="9.42578125" customWidth="1"/>
    <col min="8" max="8" width="35" bestFit="1" customWidth="1"/>
    <col min="9" max="9" width="2.7109375" customWidth="1"/>
  </cols>
  <sheetData>
    <row r="1" spans="1:9">
      <c r="A1" s="651" t="s">
        <v>161</v>
      </c>
      <c r="B1" s="541"/>
      <c r="C1" s="541"/>
      <c r="D1" s="82"/>
      <c r="E1" s="53"/>
      <c r="F1" s="651" t="s">
        <v>187</v>
      </c>
      <c r="G1" s="541"/>
      <c r="H1" s="542"/>
      <c r="I1" s="53"/>
    </row>
    <row r="2" spans="1:9">
      <c r="A2" s="652"/>
      <c r="B2" s="653"/>
      <c r="C2" s="653"/>
      <c r="D2" s="93"/>
      <c r="E2" s="53"/>
      <c r="F2" s="652"/>
      <c r="G2" s="653"/>
      <c r="H2" s="654"/>
      <c r="I2" s="53"/>
    </row>
    <row r="3" spans="1:9" ht="15.75" thickBot="1">
      <c r="A3" s="403" t="s">
        <v>11</v>
      </c>
      <c r="B3" s="336" t="s">
        <v>3</v>
      </c>
      <c r="C3" s="401" t="s">
        <v>4</v>
      </c>
      <c r="D3" s="337" t="s">
        <v>172</v>
      </c>
      <c r="E3" s="53"/>
      <c r="F3" s="176" t="s">
        <v>11</v>
      </c>
      <c r="G3" s="336" t="s">
        <v>3</v>
      </c>
      <c r="H3" s="402" t="s">
        <v>4</v>
      </c>
      <c r="I3" s="53"/>
    </row>
    <row r="4" spans="1:9">
      <c r="A4" s="161">
        <v>1</v>
      </c>
      <c r="B4" s="56">
        <v>61250001</v>
      </c>
      <c r="C4" s="54" t="s">
        <v>162</v>
      </c>
      <c r="D4" s="340"/>
      <c r="E4" s="53"/>
      <c r="F4" s="161">
        <v>1</v>
      </c>
      <c r="G4" s="292">
        <v>61250022</v>
      </c>
      <c r="H4" s="93" t="s">
        <v>188</v>
      </c>
      <c r="I4" s="53"/>
    </row>
    <row r="5" spans="1:9">
      <c r="A5" s="399">
        <v>2</v>
      </c>
      <c r="B5" s="319">
        <v>61250003</v>
      </c>
      <c r="C5" s="312" t="s">
        <v>163</v>
      </c>
      <c r="D5" s="350"/>
      <c r="E5" s="53"/>
      <c r="F5" s="399">
        <v>2</v>
      </c>
      <c r="G5" s="351">
        <v>61250023</v>
      </c>
      <c r="H5" s="352" t="s">
        <v>189</v>
      </c>
      <c r="I5" s="53"/>
    </row>
    <row r="6" spans="1:9">
      <c r="A6" s="156">
        <v>3</v>
      </c>
      <c r="B6" s="56">
        <v>61250005</v>
      </c>
      <c r="C6" s="54" t="s">
        <v>164</v>
      </c>
      <c r="D6" s="340"/>
      <c r="E6" s="53"/>
      <c r="F6" s="156">
        <v>3</v>
      </c>
      <c r="G6" s="292">
        <v>61250026</v>
      </c>
      <c r="H6" s="93" t="s">
        <v>190</v>
      </c>
      <c r="I6" s="53"/>
    </row>
    <row r="7" spans="1:9">
      <c r="A7" s="399">
        <v>4</v>
      </c>
      <c r="B7" s="319">
        <v>61250011</v>
      </c>
      <c r="C7" s="312" t="s">
        <v>165</v>
      </c>
      <c r="D7" s="350"/>
      <c r="E7" s="53"/>
      <c r="F7" s="399">
        <v>4</v>
      </c>
      <c r="G7" s="351">
        <v>61250027</v>
      </c>
      <c r="H7" s="352" t="s">
        <v>191</v>
      </c>
      <c r="I7" s="53"/>
    </row>
    <row r="8" spans="1:9">
      <c r="A8" s="156">
        <v>5</v>
      </c>
      <c r="B8" s="56">
        <v>61250000</v>
      </c>
      <c r="C8" s="54" t="s">
        <v>166</v>
      </c>
      <c r="D8" s="340" t="s">
        <v>174</v>
      </c>
      <c r="E8" s="53"/>
      <c r="F8" s="156">
        <v>5</v>
      </c>
      <c r="G8" s="292">
        <v>61250032</v>
      </c>
      <c r="H8" s="93" t="s">
        <v>192</v>
      </c>
      <c r="I8" s="53"/>
    </row>
    <row r="9" spans="1:9">
      <c r="A9" s="399">
        <v>6</v>
      </c>
      <c r="B9" s="319">
        <v>61250015</v>
      </c>
      <c r="C9" s="312" t="s">
        <v>167</v>
      </c>
      <c r="D9" s="350"/>
      <c r="E9" s="53"/>
      <c r="F9" s="399">
        <v>6</v>
      </c>
      <c r="G9" s="351">
        <v>61250045</v>
      </c>
      <c r="H9" s="352" t="s">
        <v>193</v>
      </c>
      <c r="I9" s="53"/>
    </row>
    <row r="10" spans="1:9">
      <c r="A10" s="156">
        <v>7</v>
      </c>
      <c r="B10" s="56">
        <v>61250016</v>
      </c>
      <c r="C10" s="54" t="s">
        <v>168</v>
      </c>
      <c r="D10" s="340"/>
      <c r="E10" s="53"/>
      <c r="F10" s="156">
        <v>7</v>
      </c>
      <c r="G10" s="292">
        <v>61250046</v>
      </c>
      <c r="H10" s="93" t="s">
        <v>194</v>
      </c>
      <c r="I10" s="53"/>
    </row>
    <row r="11" spans="1:9">
      <c r="A11" s="399">
        <v>8</v>
      </c>
      <c r="B11" s="319">
        <v>61250017</v>
      </c>
      <c r="C11" s="312" t="s">
        <v>169</v>
      </c>
      <c r="D11" s="350"/>
      <c r="E11" s="53"/>
      <c r="F11" s="399">
        <v>8</v>
      </c>
      <c r="G11" s="351">
        <v>6125048</v>
      </c>
      <c r="H11" s="352" t="s">
        <v>195</v>
      </c>
      <c r="I11" s="53"/>
    </row>
    <row r="12" spans="1:9">
      <c r="A12" s="156">
        <v>9</v>
      </c>
      <c r="B12" s="56">
        <v>61250018</v>
      </c>
      <c r="C12" s="54" t="s">
        <v>170</v>
      </c>
      <c r="D12" s="340"/>
      <c r="E12" s="53"/>
      <c r="F12" s="156">
        <v>9</v>
      </c>
      <c r="G12" s="292">
        <v>61250076</v>
      </c>
      <c r="H12" s="93" t="s">
        <v>196</v>
      </c>
      <c r="I12" s="53"/>
    </row>
    <row r="13" spans="1:9">
      <c r="A13" s="399">
        <v>10</v>
      </c>
      <c r="B13" s="319">
        <v>61250002</v>
      </c>
      <c r="C13" s="312" t="s">
        <v>171</v>
      </c>
      <c r="D13" s="350" t="s">
        <v>173</v>
      </c>
      <c r="E13" s="53"/>
      <c r="F13" s="399">
        <v>10</v>
      </c>
      <c r="G13" s="351">
        <v>61250053</v>
      </c>
      <c r="H13" s="352" t="s">
        <v>197</v>
      </c>
      <c r="I13" s="53"/>
    </row>
    <row r="14" spans="1:9">
      <c r="A14" s="156">
        <v>11</v>
      </c>
      <c r="B14" s="56">
        <v>61250063</v>
      </c>
      <c r="C14" s="54" t="s">
        <v>175</v>
      </c>
      <c r="D14" s="340"/>
      <c r="E14" s="53"/>
      <c r="F14" s="156">
        <v>11</v>
      </c>
      <c r="G14" s="292">
        <v>61250054</v>
      </c>
      <c r="H14" s="93" t="s">
        <v>198</v>
      </c>
      <c r="I14" s="53"/>
    </row>
    <row r="15" spans="1:9">
      <c r="A15" s="399">
        <v>12</v>
      </c>
      <c r="B15" s="319">
        <v>61250064</v>
      </c>
      <c r="C15" s="312" t="s">
        <v>176</v>
      </c>
      <c r="D15" s="350"/>
      <c r="E15" s="53"/>
      <c r="F15" s="399">
        <v>12</v>
      </c>
      <c r="G15" s="351">
        <v>61250055</v>
      </c>
      <c r="H15" s="352" t="s">
        <v>199</v>
      </c>
      <c r="I15" s="53"/>
    </row>
    <row r="16" spans="1:9">
      <c r="A16" s="156">
        <v>13</v>
      </c>
      <c r="B16" s="56">
        <v>61250065</v>
      </c>
      <c r="C16" s="54" t="s">
        <v>177</v>
      </c>
      <c r="D16" s="340"/>
      <c r="E16" s="53"/>
      <c r="F16" s="156">
        <v>13</v>
      </c>
      <c r="G16" s="292">
        <v>61250056</v>
      </c>
      <c r="H16" s="93" t="s">
        <v>200</v>
      </c>
      <c r="I16" s="53"/>
    </row>
    <row r="17" spans="1:9">
      <c r="A17" s="399">
        <v>14</v>
      </c>
      <c r="B17" s="319">
        <v>61250066</v>
      </c>
      <c r="C17" s="312" t="s">
        <v>178</v>
      </c>
      <c r="D17" s="350"/>
      <c r="E17" s="53"/>
      <c r="F17" s="399">
        <v>14</v>
      </c>
      <c r="G17" s="351">
        <v>61250059</v>
      </c>
      <c r="H17" s="352" t="s">
        <v>201</v>
      </c>
      <c r="I17" s="53"/>
    </row>
    <row r="18" spans="1:9">
      <c r="A18" s="156">
        <v>15</v>
      </c>
      <c r="B18" s="56">
        <v>61250067</v>
      </c>
      <c r="C18" s="54" t="s">
        <v>179</v>
      </c>
      <c r="D18" s="340"/>
      <c r="E18" s="53"/>
      <c r="F18" s="156">
        <v>15</v>
      </c>
      <c r="G18" s="292">
        <v>61250060</v>
      </c>
      <c r="H18" s="93" t="s">
        <v>202</v>
      </c>
      <c r="I18" s="53"/>
    </row>
    <row r="19" spans="1:9">
      <c r="A19" s="399">
        <v>16</v>
      </c>
      <c r="B19" s="319">
        <v>61250068</v>
      </c>
      <c r="C19" s="312" t="s">
        <v>180</v>
      </c>
      <c r="D19" s="350"/>
      <c r="E19" s="53"/>
      <c r="F19" s="399">
        <v>16</v>
      </c>
      <c r="G19" s="351">
        <v>61250062</v>
      </c>
      <c r="H19" s="352" t="s">
        <v>203</v>
      </c>
      <c r="I19" s="53"/>
    </row>
    <row r="20" spans="1:9" ht="15.75" thickBot="1">
      <c r="A20" s="156">
        <v>17</v>
      </c>
      <c r="B20" s="56">
        <v>61250069</v>
      </c>
      <c r="C20" s="54" t="s">
        <v>181</v>
      </c>
      <c r="D20" s="340"/>
      <c r="E20" s="53"/>
      <c r="F20" s="338">
        <v>17</v>
      </c>
      <c r="G20" s="339">
        <v>61250087</v>
      </c>
      <c r="H20" s="140" t="s">
        <v>204</v>
      </c>
      <c r="I20" s="53"/>
    </row>
    <row r="21" spans="1:9">
      <c r="A21" s="399">
        <v>18</v>
      </c>
      <c r="B21" s="319">
        <v>61250070</v>
      </c>
      <c r="C21" s="312" t="s">
        <v>182</v>
      </c>
      <c r="D21" s="350"/>
      <c r="E21" s="53"/>
      <c r="F21" s="53"/>
      <c r="G21" s="53"/>
      <c r="H21" s="53"/>
      <c r="I21" s="53"/>
    </row>
    <row r="22" spans="1:9">
      <c r="A22" s="156">
        <v>19</v>
      </c>
      <c r="B22" s="56">
        <v>61250071</v>
      </c>
      <c r="C22" s="54" t="s">
        <v>183</v>
      </c>
      <c r="D22" s="340"/>
      <c r="E22" s="53"/>
      <c r="F22" s="53"/>
      <c r="G22" s="53"/>
      <c r="H22" s="53"/>
      <c r="I22" s="53"/>
    </row>
    <row r="23" spans="1:9">
      <c r="A23" s="399">
        <v>20</v>
      </c>
      <c r="B23" s="319">
        <v>61250072</v>
      </c>
      <c r="C23" s="312" t="s">
        <v>184</v>
      </c>
      <c r="D23" s="350"/>
      <c r="E23" s="53"/>
      <c r="F23" s="53"/>
      <c r="G23" s="53"/>
      <c r="H23" s="53"/>
      <c r="I23" s="53"/>
    </row>
    <row r="24" spans="1:9">
      <c r="A24" s="156">
        <v>21</v>
      </c>
      <c r="B24" s="56">
        <v>61251099</v>
      </c>
      <c r="C24" s="54" t="s">
        <v>185</v>
      </c>
      <c r="D24" s="340"/>
      <c r="E24" s="53"/>
      <c r="F24" s="53"/>
      <c r="G24" s="53"/>
      <c r="H24" s="53"/>
      <c r="I24" s="53"/>
    </row>
    <row r="25" spans="1:9" ht="15.75" thickBot="1">
      <c r="A25" s="400">
        <v>22</v>
      </c>
      <c r="B25" s="353">
        <v>61251200</v>
      </c>
      <c r="C25" s="354" t="s">
        <v>186</v>
      </c>
      <c r="D25" s="355"/>
      <c r="E25" s="53"/>
      <c r="F25" s="53"/>
      <c r="G25" s="53"/>
      <c r="H25" s="53"/>
      <c r="I25" s="53"/>
    </row>
    <row r="26" spans="1:9">
      <c r="A26" s="53"/>
      <c r="B26" s="53"/>
      <c r="C26" s="53"/>
      <c r="D26" s="53"/>
      <c r="E26" s="53"/>
      <c r="F26" s="53"/>
      <c r="G26" s="53"/>
      <c r="H26" s="53"/>
      <c r="I26" s="53"/>
    </row>
  </sheetData>
  <mergeCells count="2">
    <mergeCell ref="A1:C2"/>
    <mergeCell ref="F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847C-6314-49C6-ACC2-A91BBB41BDF1}">
  <sheetPr codeName="Sheet4"/>
  <dimension ref="B1:J63"/>
  <sheetViews>
    <sheetView workbookViewId="0">
      <pane ySplit="6" topLeftCell="A7" activePane="bottomLeft" state="frozen"/>
      <selection pane="bottomLeft" activeCell="L51" sqref="L51"/>
    </sheetView>
  </sheetViews>
  <sheetFormatPr defaultRowHeight="15"/>
  <cols>
    <col min="3" max="3" width="22" customWidth="1"/>
    <col min="4" max="4" width="5.7109375" customWidth="1"/>
    <col min="5" max="5" width="5.5703125" customWidth="1"/>
    <col min="6" max="6" width="7.7109375" customWidth="1"/>
    <col min="7" max="7" width="10.85546875" customWidth="1"/>
    <col min="8" max="8" width="12" customWidth="1"/>
    <col min="9" max="9" width="11.140625" customWidth="1"/>
    <col min="10" max="10" width="31.28515625" style="42" customWidth="1"/>
  </cols>
  <sheetData>
    <row r="1" spans="2:10">
      <c r="B1" s="658" t="s">
        <v>71</v>
      </c>
      <c r="C1" s="659"/>
      <c r="D1" s="659"/>
      <c r="E1" s="659"/>
      <c r="F1" s="659"/>
      <c r="G1" s="659"/>
      <c r="H1" s="659"/>
      <c r="I1" s="659"/>
      <c r="J1" s="660"/>
    </row>
    <row r="2" spans="2:10">
      <c r="B2" s="661"/>
      <c r="C2" s="662"/>
      <c r="D2" s="662"/>
      <c r="E2" s="662"/>
      <c r="F2" s="662"/>
      <c r="G2" s="662"/>
      <c r="H2" s="662"/>
      <c r="I2" s="662"/>
      <c r="J2" s="663"/>
    </row>
    <row r="3" spans="2:10">
      <c r="B3" s="661"/>
      <c r="C3" s="662"/>
      <c r="D3" s="662"/>
      <c r="E3" s="662"/>
      <c r="F3" s="662"/>
      <c r="G3" s="662"/>
      <c r="H3" s="662"/>
      <c r="I3" s="662"/>
      <c r="J3" s="663"/>
    </row>
    <row r="4" spans="2:10" ht="15.75" thickBot="1">
      <c r="B4" s="342" t="s">
        <v>11</v>
      </c>
      <c r="C4" s="343" t="s">
        <v>3</v>
      </c>
      <c r="D4" s="646" t="s">
        <v>4</v>
      </c>
      <c r="E4" s="647"/>
      <c r="F4" s="647"/>
      <c r="G4" s="647"/>
      <c r="H4" s="647"/>
      <c r="I4" s="672"/>
      <c r="J4" s="344"/>
    </row>
    <row r="5" spans="2:10">
      <c r="B5" s="655"/>
      <c r="C5" s="656"/>
      <c r="D5" s="664" t="s">
        <v>58</v>
      </c>
      <c r="E5" s="656"/>
      <c r="F5" s="665"/>
      <c r="G5" s="666" t="s">
        <v>117</v>
      </c>
      <c r="H5" s="668" t="s">
        <v>122</v>
      </c>
      <c r="I5" s="670" t="s">
        <v>123</v>
      </c>
      <c r="J5" s="341" t="s">
        <v>545</v>
      </c>
    </row>
    <row r="6" spans="2:10" ht="15.75" thickBot="1">
      <c r="B6" s="655"/>
      <c r="C6" s="657"/>
      <c r="D6" s="346" t="s">
        <v>118</v>
      </c>
      <c r="E6" s="347" t="s">
        <v>119</v>
      </c>
      <c r="F6" s="348" t="s">
        <v>120</v>
      </c>
      <c r="G6" s="667"/>
      <c r="H6" s="669"/>
      <c r="I6" s="671"/>
      <c r="J6" s="349"/>
    </row>
    <row r="7" spans="2:10">
      <c r="B7" s="68">
        <v>1</v>
      </c>
      <c r="C7" s="54">
        <v>61250103</v>
      </c>
      <c r="D7" s="299">
        <v>3.5</v>
      </c>
      <c r="E7" s="291">
        <v>3.5</v>
      </c>
      <c r="F7" s="345" t="s">
        <v>121</v>
      </c>
      <c r="G7" s="54" t="s">
        <v>88</v>
      </c>
      <c r="H7" s="54" t="s">
        <v>59</v>
      </c>
      <c r="I7" s="285" t="s">
        <v>124</v>
      </c>
      <c r="J7" s="305"/>
    </row>
    <row r="8" spans="2:10">
      <c r="B8" s="356">
        <v>2</v>
      </c>
      <c r="C8" s="312">
        <v>61250104</v>
      </c>
      <c r="D8" s="313">
        <v>3.5</v>
      </c>
      <c r="E8" s="314">
        <v>3.5</v>
      </c>
      <c r="F8" s="315" t="s">
        <v>125</v>
      </c>
      <c r="G8" s="312" t="s">
        <v>88</v>
      </c>
      <c r="H8" s="312" t="s">
        <v>59</v>
      </c>
      <c r="I8" s="316" t="s">
        <v>124</v>
      </c>
      <c r="J8" s="317"/>
    </row>
    <row r="9" spans="2:10">
      <c r="B9" s="68">
        <v>3</v>
      </c>
      <c r="C9" s="54">
        <v>61250158</v>
      </c>
      <c r="D9" s="301">
        <v>4</v>
      </c>
      <c r="E9" s="56">
        <v>4</v>
      </c>
      <c r="F9" s="300" t="s">
        <v>121</v>
      </c>
      <c r="G9" s="54" t="s">
        <v>109</v>
      </c>
      <c r="H9" s="54" t="s">
        <v>62</v>
      </c>
      <c r="I9" s="285" t="s">
        <v>124</v>
      </c>
      <c r="J9" s="305"/>
    </row>
    <row r="10" spans="2:10">
      <c r="B10" s="356">
        <v>4</v>
      </c>
      <c r="C10" s="312">
        <v>61250159</v>
      </c>
      <c r="D10" s="318">
        <v>4</v>
      </c>
      <c r="E10" s="319">
        <v>4</v>
      </c>
      <c r="F10" s="315" t="s">
        <v>121</v>
      </c>
      <c r="G10" s="312" t="s">
        <v>126</v>
      </c>
      <c r="H10" s="312" t="s">
        <v>62</v>
      </c>
      <c r="I10" s="316" t="s">
        <v>124</v>
      </c>
      <c r="J10" s="317"/>
    </row>
    <row r="11" spans="2:10">
      <c r="B11" s="68">
        <v>5</v>
      </c>
      <c r="C11" s="54">
        <v>61250160</v>
      </c>
      <c r="D11" s="301">
        <v>4</v>
      </c>
      <c r="E11" s="56">
        <v>4</v>
      </c>
      <c r="F11" s="300" t="s">
        <v>121</v>
      </c>
      <c r="G11" s="54" t="s">
        <v>127</v>
      </c>
      <c r="H11" s="54" t="s">
        <v>63</v>
      </c>
      <c r="I11" s="285" t="s">
        <v>124</v>
      </c>
      <c r="J11" s="305"/>
    </row>
    <row r="12" spans="2:10">
      <c r="B12" s="356">
        <v>6</v>
      </c>
      <c r="C12" s="312">
        <v>61250161</v>
      </c>
      <c r="D12" s="318">
        <v>4</v>
      </c>
      <c r="E12" s="319">
        <v>4</v>
      </c>
      <c r="F12" s="315" t="s">
        <v>121</v>
      </c>
      <c r="G12" s="312" t="s">
        <v>126</v>
      </c>
      <c r="H12" s="312" t="s">
        <v>59</v>
      </c>
      <c r="I12" s="316" t="s">
        <v>124</v>
      </c>
      <c r="J12" s="317"/>
    </row>
    <row r="13" spans="2:10">
      <c r="B13" s="68">
        <v>7</v>
      </c>
      <c r="C13" s="54">
        <v>61250162</v>
      </c>
      <c r="D13" s="301">
        <v>4</v>
      </c>
      <c r="E13" s="56">
        <v>4</v>
      </c>
      <c r="F13" s="300" t="s">
        <v>121</v>
      </c>
      <c r="G13" s="54" t="s">
        <v>127</v>
      </c>
      <c r="H13" s="54" t="s">
        <v>62</v>
      </c>
      <c r="I13" s="285" t="s">
        <v>124</v>
      </c>
      <c r="J13" s="305"/>
    </row>
    <row r="14" spans="2:10">
      <c r="B14" s="356">
        <v>8</v>
      </c>
      <c r="C14" s="312">
        <v>61250163</v>
      </c>
      <c r="D14" s="318">
        <v>4</v>
      </c>
      <c r="E14" s="319">
        <v>4</v>
      </c>
      <c r="F14" s="315" t="s">
        <v>121</v>
      </c>
      <c r="G14" s="312" t="s">
        <v>128</v>
      </c>
      <c r="H14" s="312" t="s">
        <v>64</v>
      </c>
      <c r="I14" s="316" t="s">
        <v>124</v>
      </c>
      <c r="J14" s="317" t="s">
        <v>129</v>
      </c>
    </row>
    <row r="15" spans="2:10">
      <c r="B15" s="68">
        <v>9</v>
      </c>
      <c r="C15" s="54">
        <v>61250164</v>
      </c>
      <c r="D15" s="301">
        <v>4</v>
      </c>
      <c r="E15" s="56">
        <v>4</v>
      </c>
      <c r="F15" s="300" t="s">
        <v>121</v>
      </c>
      <c r="G15" s="54" t="s">
        <v>128</v>
      </c>
      <c r="H15" s="54" t="s">
        <v>59</v>
      </c>
      <c r="I15" s="285" t="s">
        <v>124</v>
      </c>
      <c r="J15" s="305"/>
    </row>
    <row r="16" spans="2:10">
      <c r="B16" s="356">
        <v>10</v>
      </c>
      <c r="C16" s="312">
        <v>61250165</v>
      </c>
      <c r="D16" s="318">
        <v>4</v>
      </c>
      <c r="E16" s="319">
        <v>4</v>
      </c>
      <c r="F16" s="315" t="s">
        <v>121</v>
      </c>
      <c r="G16" s="312" t="s">
        <v>128</v>
      </c>
      <c r="H16" s="312" t="s">
        <v>62</v>
      </c>
      <c r="I16" s="316" t="s">
        <v>124</v>
      </c>
      <c r="J16" s="317"/>
    </row>
    <row r="17" spans="2:10">
      <c r="B17" s="68">
        <v>11</v>
      </c>
      <c r="C17" s="54">
        <v>61250167</v>
      </c>
      <c r="D17" s="301">
        <v>4</v>
      </c>
      <c r="E17" s="56">
        <v>4</v>
      </c>
      <c r="F17" s="300" t="s">
        <v>121</v>
      </c>
      <c r="G17" s="54" t="s">
        <v>87</v>
      </c>
      <c r="H17" s="54" t="s">
        <v>62</v>
      </c>
      <c r="I17" s="285" t="s">
        <v>124</v>
      </c>
      <c r="J17" s="305"/>
    </row>
    <row r="18" spans="2:10">
      <c r="B18" s="356">
        <v>12</v>
      </c>
      <c r="C18" s="312">
        <v>61250168</v>
      </c>
      <c r="D18" s="318">
        <v>4</v>
      </c>
      <c r="E18" s="319">
        <v>4</v>
      </c>
      <c r="F18" s="315" t="s">
        <v>121</v>
      </c>
      <c r="G18" s="312" t="s">
        <v>130</v>
      </c>
      <c r="H18" s="312" t="s">
        <v>63</v>
      </c>
      <c r="I18" s="316" t="s">
        <v>124</v>
      </c>
      <c r="J18" s="317"/>
    </row>
    <row r="19" spans="2:10">
      <c r="B19" s="68">
        <v>13</v>
      </c>
      <c r="C19" s="54">
        <v>61250169</v>
      </c>
      <c r="D19" s="301">
        <v>4</v>
      </c>
      <c r="E19" s="56">
        <v>4</v>
      </c>
      <c r="F19" s="300" t="s">
        <v>121</v>
      </c>
      <c r="G19" s="54" t="s">
        <v>127</v>
      </c>
      <c r="H19" s="54" t="s">
        <v>59</v>
      </c>
      <c r="I19" s="285" t="s">
        <v>124</v>
      </c>
      <c r="J19" s="305"/>
    </row>
    <row r="20" spans="2:10">
      <c r="B20" s="356">
        <v>14</v>
      </c>
      <c r="C20" s="312">
        <v>61250170</v>
      </c>
      <c r="D20" s="318">
        <v>4</v>
      </c>
      <c r="E20" s="319">
        <v>4</v>
      </c>
      <c r="F20" s="315" t="s">
        <v>121</v>
      </c>
      <c r="G20" s="312" t="s">
        <v>126</v>
      </c>
      <c r="H20" s="312" t="s">
        <v>63</v>
      </c>
      <c r="I20" s="316" t="s">
        <v>124</v>
      </c>
      <c r="J20" s="317"/>
    </row>
    <row r="21" spans="2:10">
      <c r="B21" s="68">
        <v>15</v>
      </c>
      <c r="C21" s="54">
        <v>61250171</v>
      </c>
      <c r="D21" s="301">
        <v>4</v>
      </c>
      <c r="E21" s="56">
        <v>4</v>
      </c>
      <c r="F21" s="300" t="s">
        <v>121</v>
      </c>
      <c r="G21" s="54" t="s">
        <v>88</v>
      </c>
      <c r="H21" s="54" t="s">
        <v>59</v>
      </c>
      <c r="I21" s="285" t="s">
        <v>124</v>
      </c>
      <c r="J21" s="305"/>
    </row>
    <row r="22" spans="2:10">
      <c r="B22" s="356">
        <v>16</v>
      </c>
      <c r="C22" s="312">
        <v>61250172</v>
      </c>
      <c r="D22" s="318">
        <v>4</v>
      </c>
      <c r="E22" s="319">
        <v>4</v>
      </c>
      <c r="F22" s="315" t="s">
        <v>121</v>
      </c>
      <c r="G22" s="312" t="s">
        <v>88</v>
      </c>
      <c r="H22" s="312" t="s">
        <v>62</v>
      </c>
      <c r="I22" s="316" t="s">
        <v>124</v>
      </c>
      <c r="J22" s="317"/>
    </row>
    <row r="23" spans="2:10">
      <c r="B23" s="68">
        <v>17</v>
      </c>
      <c r="C23" s="54">
        <v>61250173</v>
      </c>
      <c r="D23" s="301">
        <v>4</v>
      </c>
      <c r="E23" s="56">
        <v>4</v>
      </c>
      <c r="F23" s="300" t="s">
        <v>121</v>
      </c>
      <c r="G23" s="54" t="s">
        <v>87</v>
      </c>
      <c r="H23" s="54" t="s">
        <v>59</v>
      </c>
      <c r="I23" s="285" t="s">
        <v>124</v>
      </c>
      <c r="J23" s="305"/>
    </row>
    <row r="24" spans="2:10">
      <c r="B24" s="356">
        <v>18</v>
      </c>
      <c r="C24" s="312">
        <v>61250174</v>
      </c>
      <c r="D24" s="318">
        <v>4</v>
      </c>
      <c r="E24" s="319">
        <v>4</v>
      </c>
      <c r="F24" s="315"/>
      <c r="G24" s="312" t="s">
        <v>88</v>
      </c>
      <c r="H24" s="312" t="s">
        <v>62</v>
      </c>
      <c r="I24" s="316" t="s">
        <v>124</v>
      </c>
      <c r="J24" s="317" t="s">
        <v>131</v>
      </c>
    </row>
    <row r="25" spans="2:10">
      <c r="B25" s="68">
        <v>19</v>
      </c>
      <c r="C25" s="54">
        <v>61250175</v>
      </c>
      <c r="D25" s="301">
        <v>4</v>
      </c>
      <c r="E25" s="56">
        <v>4</v>
      </c>
      <c r="F25" s="300" t="s">
        <v>121</v>
      </c>
      <c r="G25" s="54" t="s">
        <v>126</v>
      </c>
      <c r="H25" s="54" t="s">
        <v>62</v>
      </c>
      <c r="I25" s="285" t="s">
        <v>124</v>
      </c>
      <c r="J25" s="305"/>
    </row>
    <row r="26" spans="2:10">
      <c r="B26" s="356">
        <v>20</v>
      </c>
      <c r="C26" s="312">
        <v>61250180</v>
      </c>
      <c r="D26" s="318">
        <v>4</v>
      </c>
      <c r="E26" s="319">
        <v>4</v>
      </c>
      <c r="F26" s="315" t="s">
        <v>121</v>
      </c>
      <c r="G26" s="312" t="s">
        <v>88</v>
      </c>
      <c r="H26" s="312" t="s">
        <v>132</v>
      </c>
      <c r="I26" s="316" t="s">
        <v>124</v>
      </c>
      <c r="J26" s="317" t="s">
        <v>133</v>
      </c>
    </row>
    <row r="27" spans="2:10">
      <c r="B27" s="68">
        <v>21</v>
      </c>
      <c r="C27" s="54">
        <v>61250200</v>
      </c>
      <c r="D27" s="301">
        <v>4</v>
      </c>
      <c r="E27" s="56">
        <v>4</v>
      </c>
      <c r="F27" s="300" t="s">
        <v>121</v>
      </c>
      <c r="G27" s="54" t="s">
        <v>85</v>
      </c>
      <c r="H27" s="54" t="s">
        <v>64</v>
      </c>
      <c r="I27" s="285" t="s">
        <v>124</v>
      </c>
      <c r="J27" s="305"/>
    </row>
    <row r="28" spans="2:10">
      <c r="B28" s="356">
        <v>22</v>
      </c>
      <c r="C28" s="312">
        <v>61250201</v>
      </c>
      <c r="D28" s="318">
        <v>4</v>
      </c>
      <c r="E28" s="319">
        <v>4</v>
      </c>
      <c r="F28" s="315" t="s">
        <v>121</v>
      </c>
      <c r="G28" s="312" t="s">
        <v>136</v>
      </c>
      <c r="H28" s="320" t="s">
        <v>134</v>
      </c>
      <c r="I28" s="321" t="s">
        <v>134</v>
      </c>
      <c r="J28" s="317" t="s">
        <v>137</v>
      </c>
    </row>
    <row r="29" spans="2:10">
      <c r="B29" s="68">
        <v>23</v>
      </c>
      <c r="C29" s="54">
        <v>61250202</v>
      </c>
      <c r="D29" s="301">
        <v>4</v>
      </c>
      <c r="E29" s="56">
        <v>4</v>
      </c>
      <c r="F29" s="300" t="s">
        <v>121</v>
      </c>
      <c r="G29" s="54" t="s">
        <v>85</v>
      </c>
      <c r="H29" s="54" t="s">
        <v>59</v>
      </c>
      <c r="I29" s="285" t="s">
        <v>124</v>
      </c>
      <c r="J29" s="305"/>
    </row>
    <row r="30" spans="2:10">
      <c r="B30" s="356">
        <v>24</v>
      </c>
      <c r="C30" s="312">
        <v>61250203</v>
      </c>
      <c r="D30" s="318">
        <v>4</v>
      </c>
      <c r="E30" s="319">
        <v>4</v>
      </c>
      <c r="F30" s="315" t="s">
        <v>121</v>
      </c>
      <c r="G30" s="312" t="s">
        <v>135</v>
      </c>
      <c r="H30" s="320" t="s">
        <v>134</v>
      </c>
      <c r="I30" s="321" t="s">
        <v>134</v>
      </c>
      <c r="J30" s="317" t="s">
        <v>138</v>
      </c>
    </row>
    <row r="31" spans="2:10">
      <c r="B31" s="68">
        <v>25</v>
      </c>
      <c r="C31" s="54">
        <v>61250204</v>
      </c>
      <c r="D31" s="301">
        <v>4</v>
      </c>
      <c r="E31" s="56">
        <v>4</v>
      </c>
      <c r="F31" s="300" t="s">
        <v>121</v>
      </c>
      <c r="G31" s="54" t="s">
        <v>85</v>
      </c>
      <c r="H31" s="54" t="s">
        <v>63</v>
      </c>
      <c r="I31" s="285" t="s">
        <v>124</v>
      </c>
      <c r="J31" s="305"/>
    </row>
    <row r="32" spans="2:10">
      <c r="B32" s="356">
        <v>26</v>
      </c>
      <c r="C32" s="312">
        <v>61250205</v>
      </c>
      <c r="D32" s="318">
        <v>4</v>
      </c>
      <c r="E32" s="319">
        <v>4</v>
      </c>
      <c r="F32" s="315" t="s">
        <v>121</v>
      </c>
      <c r="G32" s="312" t="s">
        <v>88</v>
      </c>
      <c r="H32" s="312" t="s">
        <v>132</v>
      </c>
      <c r="I32" s="316" t="s">
        <v>124</v>
      </c>
      <c r="J32" s="317"/>
    </row>
    <row r="33" spans="2:10">
      <c r="B33" s="68">
        <v>27</v>
      </c>
      <c r="C33" s="54">
        <v>61250206</v>
      </c>
      <c r="D33" s="301">
        <v>4</v>
      </c>
      <c r="E33" s="56">
        <v>4</v>
      </c>
      <c r="F33" s="300" t="s">
        <v>121</v>
      </c>
      <c r="G33" s="54" t="s">
        <v>87</v>
      </c>
      <c r="H33" s="54" t="s">
        <v>132</v>
      </c>
      <c r="I33" s="285" t="s">
        <v>124</v>
      </c>
      <c r="J33" s="305"/>
    </row>
    <row r="34" spans="2:10">
      <c r="B34" s="356">
        <v>28</v>
      </c>
      <c r="C34" s="312">
        <v>61250212</v>
      </c>
      <c r="D34" s="318">
        <v>4</v>
      </c>
      <c r="E34" s="319">
        <v>4</v>
      </c>
      <c r="F34" s="315" t="s">
        <v>121</v>
      </c>
      <c r="G34" s="312" t="s">
        <v>85</v>
      </c>
      <c r="H34" s="312" t="s">
        <v>62</v>
      </c>
      <c r="I34" s="316" t="s">
        <v>124</v>
      </c>
      <c r="J34" s="317"/>
    </row>
    <row r="35" spans="2:10">
      <c r="B35" s="68">
        <v>29</v>
      </c>
      <c r="C35" s="54">
        <v>61250213</v>
      </c>
      <c r="D35" s="301">
        <v>4</v>
      </c>
      <c r="E35" s="56">
        <v>4</v>
      </c>
      <c r="F35" s="300" t="s">
        <v>121</v>
      </c>
      <c r="G35" s="54" t="s">
        <v>88</v>
      </c>
      <c r="H35" s="54" t="s">
        <v>63</v>
      </c>
      <c r="I35" s="285" t="s">
        <v>124</v>
      </c>
      <c r="J35" s="305"/>
    </row>
    <row r="36" spans="2:10">
      <c r="B36" s="356">
        <v>30</v>
      </c>
      <c r="C36" s="312">
        <v>61250214</v>
      </c>
      <c r="D36" s="318">
        <v>4</v>
      </c>
      <c r="E36" s="319">
        <v>4</v>
      </c>
      <c r="F36" s="315" t="s">
        <v>121</v>
      </c>
      <c r="G36" s="312" t="s">
        <v>139</v>
      </c>
      <c r="H36" s="312" t="s">
        <v>63</v>
      </c>
      <c r="I36" s="316" t="s">
        <v>124</v>
      </c>
      <c r="J36" s="317" t="s">
        <v>133</v>
      </c>
    </row>
    <row r="37" spans="2:10">
      <c r="B37" s="68">
        <v>31</v>
      </c>
      <c r="C37" s="54">
        <v>61250216</v>
      </c>
      <c r="D37" s="301">
        <v>4</v>
      </c>
      <c r="E37" s="56">
        <v>4</v>
      </c>
      <c r="F37" s="300" t="s">
        <v>121</v>
      </c>
      <c r="G37" s="54" t="s">
        <v>127</v>
      </c>
      <c r="H37" s="54" t="s">
        <v>64</v>
      </c>
      <c r="I37" s="285" t="s">
        <v>124</v>
      </c>
      <c r="J37" s="305"/>
    </row>
    <row r="38" spans="2:10">
      <c r="B38" s="356">
        <v>32</v>
      </c>
      <c r="C38" s="312">
        <v>61250218</v>
      </c>
      <c r="D38" s="318">
        <v>4</v>
      </c>
      <c r="E38" s="319">
        <v>4</v>
      </c>
      <c r="F38" s="315" t="s">
        <v>121</v>
      </c>
      <c r="G38" s="312" t="s">
        <v>88</v>
      </c>
      <c r="H38" s="312" t="s">
        <v>64</v>
      </c>
      <c r="I38" s="316" t="s">
        <v>124</v>
      </c>
      <c r="J38" s="317" t="s">
        <v>140</v>
      </c>
    </row>
    <row r="39" spans="2:10">
      <c r="B39" s="68">
        <v>33</v>
      </c>
      <c r="C39" s="54">
        <v>61250219</v>
      </c>
      <c r="D39" s="301">
        <v>4</v>
      </c>
      <c r="E39" s="56">
        <v>4</v>
      </c>
      <c r="F39" s="300" t="s">
        <v>121</v>
      </c>
      <c r="G39" s="54" t="s">
        <v>87</v>
      </c>
      <c r="H39" s="54" t="s">
        <v>64</v>
      </c>
      <c r="I39" s="285" t="s">
        <v>124</v>
      </c>
      <c r="J39" s="305"/>
    </row>
    <row r="40" spans="2:10">
      <c r="B40" s="356">
        <v>34</v>
      </c>
      <c r="C40" s="312">
        <v>61250220</v>
      </c>
      <c r="D40" s="318">
        <v>4</v>
      </c>
      <c r="E40" s="319">
        <v>4</v>
      </c>
      <c r="F40" s="315" t="s">
        <v>121</v>
      </c>
      <c r="G40" s="312" t="s">
        <v>109</v>
      </c>
      <c r="H40" s="312" t="s">
        <v>64</v>
      </c>
      <c r="I40" s="316" t="s">
        <v>124</v>
      </c>
      <c r="J40" s="317"/>
    </row>
    <row r="41" spans="2:10">
      <c r="B41" s="68">
        <v>35</v>
      </c>
      <c r="C41" s="54">
        <v>61250221</v>
      </c>
      <c r="D41" s="301">
        <v>4</v>
      </c>
      <c r="E41" s="56">
        <v>4</v>
      </c>
      <c r="F41" s="300" t="s">
        <v>121</v>
      </c>
      <c r="G41" s="54" t="s">
        <v>109</v>
      </c>
      <c r="H41" s="54" t="s">
        <v>59</v>
      </c>
      <c r="I41" s="285" t="s">
        <v>124</v>
      </c>
      <c r="J41" s="305"/>
    </row>
    <row r="42" spans="2:10">
      <c r="B42" s="356">
        <v>36</v>
      </c>
      <c r="C42" s="312">
        <v>61250222</v>
      </c>
      <c r="D42" s="318">
        <v>4</v>
      </c>
      <c r="E42" s="319">
        <v>4</v>
      </c>
      <c r="F42" s="315" t="s">
        <v>121</v>
      </c>
      <c r="G42" s="312" t="s">
        <v>109</v>
      </c>
      <c r="H42" s="312" t="s">
        <v>63</v>
      </c>
      <c r="I42" s="316" t="s">
        <v>124</v>
      </c>
      <c r="J42" s="317"/>
    </row>
    <row r="43" spans="2:10">
      <c r="B43" s="68">
        <v>37</v>
      </c>
      <c r="C43" s="54">
        <v>61250223</v>
      </c>
      <c r="D43" s="301">
        <v>4</v>
      </c>
      <c r="E43" s="56">
        <v>4</v>
      </c>
      <c r="F43" s="300" t="s">
        <v>121</v>
      </c>
      <c r="G43" s="54" t="s">
        <v>87</v>
      </c>
      <c r="H43" s="54" t="s">
        <v>63</v>
      </c>
      <c r="I43" s="285" t="s">
        <v>124</v>
      </c>
      <c r="J43" s="305"/>
    </row>
    <row r="44" spans="2:10">
      <c r="B44" s="356">
        <v>38</v>
      </c>
      <c r="C44" s="312">
        <v>61250224</v>
      </c>
      <c r="D44" s="318">
        <v>4</v>
      </c>
      <c r="E44" s="319">
        <v>4</v>
      </c>
      <c r="F44" s="315" t="s">
        <v>121</v>
      </c>
      <c r="G44" s="312" t="s">
        <v>88</v>
      </c>
      <c r="H44" s="312" t="s">
        <v>64</v>
      </c>
      <c r="I44" s="316" t="s">
        <v>124</v>
      </c>
      <c r="J44" s="317" t="s">
        <v>133</v>
      </c>
    </row>
    <row r="45" spans="2:10">
      <c r="B45" s="68">
        <v>39</v>
      </c>
      <c r="C45" s="54">
        <v>61250313</v>
      </c>
      <c r="D45" s="299">
        <v>4.5</v>
      </c>
      <c r="E45" s="291">
        <v>4.5</v>
      </c>
      <c r="F45" s="300"/>
      <c r="G45" s="54" t="s">
        <v>141</v>
      </c>
      <c r="H45" s="54"/>
      <c r="I45" s="285"/>
      <c r="J45" s="305">
        <v>1279</v>
      </c>
    </row>
    <row r="46" spans="2:10">
      <c r="B46" s="356">
        <v>40</v>
      </c>
      <c r="C46" s="312">
        <v>61250315</v>
      </c>
      <c r="D46" s="313">
        <v>4.5</v>
      </c>
      <c r="E46" s="314">
        <v>4.5</v>
      </c>
      <c r="F46" s="315"/>
      <c r="G46" s="312" t="s">
        <v>88</v>
      </c>
      <c r="H46" s="312" t="s">
        <v>62</v>
      </c>
      <c r="I46" s="316"/>
      <c r="J46" s="317"/>
    </row>
    <row r="47" spans="2:10">
      <c r="B47" s="68">
        <v>41</v>
      </c>
      <c r="C47" s="54">
        <v>61250316</v>
      </c>
      <c r="D47" s="299">
        <v>4.5</v>
      </c>
      <c r="E47" s="291">
        <v>4.5</v>
      </c>
      <c r="F47" s="300"/>
      <c r="G47" s="54" t="s">
        <v>88</v>
      </c>
      <c r="H47" s="54" t="s">
        <v>66</v>
      </c>
      <c r="I47" s="285" t="s">
        <v>124</v>
      </c>
      <c r="J47" s="305"/>
    </row>
    <row r="48" spans="2:10">
      <c r="B48" s="356">
        <v>42</v>
      </c>
      <c r="C48" s="312">
        <v>61250317</v>
      </c>
      <c r="D48" s="313">
        <v>4.5</v>
      </c>
      <c r="E48" s="314">
        <v>4.5</v>
      </c>
      <c r="F48" s="315"/>
      <c r="G48" s="312" t="s">
        <v>88</v>
      </c>
      <c r="H48" s="312" t="s">
        <v>62</v>
      </c>
      <c r="I48" s="316" t="s">
        <v>142</v>
      </c>
      <c r="J48" s="317">
        <v>0.18</v>
      </c>
    </row>
    <row r="49" spans="2:10">
      <c r="B49" s="68">
        <v>43</v>
      </c>
      <c r="C49" s="54">
        <v>61250317</v>
      </c>
      <c r="D49" s="299">
        <v>4.5</v>
      </c>
      <c r="E49" s="291">
        <v>4.5</v>
      </c>
      <c r="F49" s="300"/>
      <c r="G49" s="54" t="s">
        <v>88</v>
      </c>
      <c r="H49" s="54" t="s">
        <v>143</v>
      </c>
      <c r="I49" s="285"/>
      <c r="J49" s="305" t="s">
        <v>144</v>
      </c>
    </row>
    <row r="50" spans="2:10">
      <c r="B50" s="356">
        <v>44</v>
      </c>
      <c r="C50" s="312">
        <v>61250600</v>
      </c>
      <c r="D50" s="322" t="s">
        <v>134</v>
      </c>
      <c r="E50" s="323" t="s">
        <v>134</v>
      </c>
      <c r="F50" s="324" t="s">
        <v>134</v>
      </c>
      <c r="G50" s="325" t="s">
        <v>134</v>
      </c>
      <c r="H50" s="325" t="s">
        <v>134</v>
      </c>
      <c r="I50" s="326" t="s">
        <v>134</v>
      </c>
      <c r="J50" s="317" t="s">
        <v>145</v>
      </c>
    </row>
    <row r="51" spans="2:10">
      <c r="B51" s="68">
        <v>45</v>
      </c>
      <c r="C51" s="54">
        <v>63934007</v>
      </c>
      <c r="D51" s="303" t="s">
        <v>134</v>
      </c>
      <c r="E51" s="81" t="s">
        <v>134</v>
      </c>
      <c r="F51" s="88" t="s">
        <v>134</v>
      </c>
      <c r="G51" s="293" t="s">
        <v>134</v>
      </c>
      <c r="H51" s="293" t="s">
        <v>134</v>
      </c>
      <c r="I51" s="294" t="s">
        <v>134</v>
      </c>
      <c r="J51" s="305" t="s">
        <v>146</v>
      </c>
    </row>
    <row r="52" spans="2:10">
      <c r="B52" s="356">
        <v>46</v>
      </c>
      <c r="C52" s="312">
        <v>63970037</v>
      </c>
      <c r="D52" s="327" t="s">
        <v>134</v>
      </c>
      <c r="E52" s="320" t="s">
        <v>134</v>
      </c>
      <c r="F52" s="328" t="s">
        <v>134</v>
      </c>
      <c r="G52" s="329" t="s">
        <v>134</v>
      </c>
      <c r="H52" s="329" t="s">
        <v>134</v>
      </c>
      <c r="I52" s="330" t="s">
        <v>134</v>
      </c>
      <c r="J52" s="317" t="s">
        <v>147</v>
      </c>
    </row>
    <row r="53" spans="2:10">
      <c r="B53" s="68">
        <v>47</v>
      </c>
      <c r="C53" s="54">
        <v>63970038</v>
      </c>
      <c r="D53" s="303" t="s">
        <v>134</v>
      </c>
      <c r="E53" s="81" t="s">
        <v>134</v>
      </c>
      <c r="F53" s="88" t="s">
        <v>134</v>
      </c>
      <c r="G53" s="293" t="s">
        <v>134</v>
      </c>
      <c r="H53" s="293" t="s">
        <v>134</v>
      </c>
      <c r="I53" s="294" t="s">
        <v>134</v>
      </c>
      <c r="J53" s="305" t="s">
        <v>148</v>
      </c>
    </row>
    <row r="54" spans="2:10">
      <c r="B54" s="356">
        <v>48</v>
      </c>
      <c r="C54" s="312">
        <v>63970039</v>
      </c>
      <c r="D54" s="327" t="s">
        <v>134</v>
      </c>
      <c r="E54" s="320" t="s">
        <v>134</v>
      </c>
      <c r="F54" s="328" t="s">
        <v>134</v>
      </c>
      <c r="G54" s="329" t="s">
        <v>134</v>
      </c>
      <c r="H54" s="329" t="s">
        <v>134</v>
      </c>
      <c r="I54" s="330" t="s">
        <v>134</v>
      </c>
      <c r="J54" s="317" t="s">
        <v>149</v>
      </c>
    </row>
    <row r="55" spans="2:10">
      <c r="B55" s="68">
        <v>49</v>
      </c>
      <c r="C55" s="295">
        <v>6491125</v>
      </c>
      <c r="D55" s="299">
        <v>4.5</v>
      </c>
      <c r="E55" s="291">
        <v>4.5</v>
      </c>
      <c r="F55" s="300"/>
      <c r="G55" s="296" t="s">
        <v>88</v>
      </c>
      <c r="H55" s="296" t="s">
        <v>150</v>
      </c>
      <c r="I55" s="297"/>
      <c r="J55" s="305"/>
    </row>
    <row r="56" spans="2:10">
      <c r="B56" s="356">
        <v>50</v>
      </c>
      <c r="C56" s="312">
        <v>6491550</v>
      </c>
      <c r="D56" s="318">
        <v>4</v>
      </c>
      <c r="E56" s="319">
        <v>4</v>
      </c>
      <c r="F56" s="315" t="s">
        <v>121</v>
      </c>
      <c r="G56" s="331" t="s">
        <v>85</v>
      </c>
      <c r="H56" s="331" t="s">
        <v>150</v>
      </c>
      <c r="I56" s="332"/>
      <c r="J56" s="317" t="s">
        <v>151</v>
      </c>
    </row>
    <row r="57" spans="2:10">
      <c r="B57" s="68">
        <v>51</v>
      </c>
      <c r="C57" s="54">
        <v>6491551</v>
      </c>
      <c r="D57" s="301">
        <v>4</v>
      </c>
      <c r="E57" s="56">
        <v>4</v>
      </c>
      <c r="F57" s="300" t="s">
        <v>121</v>
      </c>
      <c r="G57" s="296" t="s">
        <v>88</v>
      </c>
      <c r="H57" s="296" t="s">
        <v>150</v>
      </c>
      <c r="I57" s="285"/>
      <c r="J57" s="305" t="s">
        <v>151</v>
      </c>
    </row>
    <row r="58" spans="2:10">
      <c r="B58" s="356">
        <v>52</v>
      </c>
      <c r="C58" s="312">
        <v>6491552</v>
      </c>
      <c r="D58" s="318">
        <v>4</v>
      </c>
      <c r="E58" s="319">
        <v>4</v>
      </c>
      <c r="F58" s="315" t="s">
        <v>121</v>
      </c>
      <c r="G58" s="331" t="s">
        <v>152</v>
      </c>
      <c r="H58" s="312"/>
      <c r="I58" s="316"/>
      <c r="J58" s="317" t="s">
        <v>155</v>
      </c>
    </row>
    <row r="59" spans="2:10">
      <c r="B59" s="68">
        <v>53</v>
      </c>
      <c r="C59" s="54">
        <v>6491553</v>
      </c>
      <c r="D59" s="301">
        <v>4</v>
      </c>
      <c r="E59" s="56">
        <v>4</v>
      </c>
      <c r="F59" s="300" t="s">
        <v>121</v>
      </c>
      <c r="G59" s="296" t="s">
        <v>153</v>
      </c>
      <c r="H59" s="54"/>
      <c r="I59" s="285"/>
      <c r="J59" s="305" t="s">
        <v>154</v>
      </c>
    </row>
    <row r="60" spans="2:10">
      <c r="B60" s="356">
        <v>54</v>
      </c>
      <c r="C60" s="312">
        <v>6493350</v>
      </c>
      <c r="D60" s="313">
        <v>3.5</v>
      </c>
      <c r="E60" s="314">
        <v>3.5</v>
      </c>
      <c r="F60" s="315" t="s">
        <v>121</v>
      </c>
      <c r="G60" s="331" t="s">
        <v>85</v>
      </c>
      <c r="H60" s="331" t="s">
        <v>59</v>
      </c>
      <c r="I60" s="316" t="s">
        <v>124</v>
      </c>
      <c r="J60" s="317"/>
    </row>
    <row r="61" spans="2:10">
      <c r="B61" s="68">
        <v>55</v>
      </c>
      <c r="C61" s="298" t="s">
        <v>156</v>
      </c>
      <c r="D61" s="301"/>
      <c r="E61" s="56"/>
      <c r="F61" s="300"/>
      <c r="G61" s="54"/>
      <c r="H61" s="54"/>
      <c r="I61" s="285"/>
      <c r="J61" s="306" t="s">
        <v>158</v>
      </c>
    </row>
    <row r="62" spans="2:10">
      <c r="B62" s="356">
        <v>56</v>
      </c>
      <c r="C62" s="333" t="s">
        <v>157</v>
      </c>
      <c r="D62" s="318"/>
      <c r="E62" s="319"/>
      <c r="F62" s="315"/>
      <c r="G62" s="312"/>
      <c r="H62" s="312"/>
      <c r="I62" s="316"/>
      <c r="J62" s="334" t="s">
        <v>159</v>
      </c>
    </row>
    <row r="63" spans="2:10" ht="15.75" thickBot="1">
      <c r="B63" s="68">
        <v>57</v>
      </c>
      <c r="C63" s="307" t="s">
        <v>75</v>
      </c>
      <c r="D63" s="308"/>
      <c r="E63" s="284"/>
      <c r="F63" s="309"/>
      <c r="G63" s="177"/>
      <c r="H63" s="177"/>
      <c r="I63" s="310"/>
      <c r="J63" s="311" t="s">
        <v>160</v>
      </c>
    </row>
  </sheetData>
  <mergeCells count="8">
    <mergeCell ref="B5:B6"/>
    <mergeCell ref="C5:C6"/>
    <mergeCell ref="B1:J3"/>
    <mergeCell ref="D5:F5"/>
    <mergeCell ref="G5:G6"/>
    <mergeCell ref="H5:H6"/>
    <mergeCell ref="I5:I6"/>
    <mergeCell ref="D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FAAB-9F25-4F8F-BCEF-59A1A771E346}">
  <sheetPr codeName="Sheet5"/>
  <dimension ref="A1:K27"/>
  <sheetViews>
    <sheetView workbookViewId="0">
      <pane ySplit="3" topLeftCell="A4" activePane="bottomLeft" state="frozen"/>
      <selection pane="bottomLeft" activeCell="O12" sqref="O12"/>
    </sheetView>
  </sheetViews>
  <sheetFormatPr defaultRowHeight="15"/>
  <cols>
    <col min="3" max="3" width="12.42578125" customWidth="1"/>
    <col min="4" max="4" width="9.7109375" customWidth="1"/>
    <col min="5" max="5" width="5.5703125" customWidth="1"/>
    <col min="6" max="6" width="11.85546875" customWidth="1"/>
    <col min="7" max="7" width="6.85546875" customWidth="1"/>
    <col min="8" max="8" width="9" customWidth="1"/>
    <col min="9" max="9" width="5.140625" bestFit="1" customWidth="1"/>
  </cols>
  <sheetData>
    <row r="1" spans="1:11" ht="15" customHeight="1">
      <c r="A1" s="207"/>
      <c r="B1" s="676" t="s">
        <v>2</v>
      </c>
      <c r="C1" s="677"/>
      <c r="D1" s="677"/>
      <c r="E1" s="677"/>
      <c r="F1" s="677"/>
      <c r="G1" s="677"/>
      <c r="H1" s="677"/>
      <c r="I1" s="677"/>
      <c r="J1" s="678"/>
      <c r="K1" s="207"/>
    </row>
    <row r="2" spans="1:11" ht="15" customHeight="1">
      <c r="A2" s="207"/>
      <c r="B2" s="679"/>
      <c r="C2" s="680"/>
      <c r="D2" s="680"/>
      <c r="E2" s="680"/>
      <c r="F2" s="680"/>
      <c r="G2" s="680"/>
      <c r="H2" s="680"/>
      <c r="I2" s="680"/>
      <c r="J2" s="681"/>
      <c r="K2" s="207"/>
    </row>
    <row r="3" spans="1:11">
      <c r="A3" s="207"/>
      <c r="B3" s="289" t="s">
        <v>11</v>
      </c>
      <c r="C3" s="289" t="s">
        <v>3</v>
      </c>
      <c r="D3" s="673" t="s">
        <v>4</v>
      </c>
      <c r="E3" s="674"/>
      <c r="F3" s="674"/>
      <c r="G3" s="674"/>
      <c r="H3" s="674"/>
      <c r="I3" s="675"/>
      <c r="J3" s="290"/>
      <c r="K3" s="207"/>
    </row>
    <row r="4" spans="1:11">
      <c r="A4" s="207"/>
      <c r="B4" s="68">
        <v>1</v>
      </c>
      <c r="C4" s="84">
        <v>61251265</v>
      </c>
      <c r="D4" s="84" t="s">
        <v>207</v>
      </c>
      <c r="E4" s="84" t="s">
        <v>206</v>
      </c>
      <c r="F4" s="84" t="s">
        <v>208</v>
      </c>
      <c r="G4" s="84" t="s">
        <v>209</v>
      </c>
      <c r="H4" s="84" t="s">
        <v>214</v>
      </c>
      <c r="I4" s="287" t="s">
        <v>108</v>
      </c>
      <c r="J4" s="288"/>
      <c r="K4" s="207"/>
    </row>
    <row r="5" spans="1:11">
      <c r="A5" s="207"/>
      <c r="B5" s="68">
        <v>2</v>
      </c>
      <c r="C5" s="84">
        <v>61251270</v>
      </c>
      <c r="D5" s="84" t="s">
        <v>207</v>
      </c>
      <c r="E5" s="84" t="s">
        <v>206</v>
      </c>
      <c r="F5" s="84" t="s">
        <v>208</v>
      </c>
      <c r="G5" s="84" t="s">
        <v>210</v>
      </c>
      <c r="H5" s="84" t="s">
        <v>214</v>
      </c>
      <c r="I5" s="287" t="s">
        <v>217</v>
      </c>
      <c r="J5" s="288"/>
      <c r="K5" s="207"/>
    </row>
    <row r="6" spans="1:11">
      <c r="A6" s="207"/>
      <c r="B6" s="68">
        <v>3</v>
      </c>
      <c r="C6" s="84">
        <v>61251272</v>
      </c>
      <c r="D6" s="84" t="s">
        <v>207</v>
      </c>
      <c r="E6" s="84" t="s">
        <v>206</v>
      </c>
      <c r="F6" s="84" t="s">
        <v>208</v>
      </c>
      <c r="G6" s="84" t="s">
        <v>210</v>
      </c>
      <c r="H6" s="84" t="s">
        <v>214</v>
      </c>
      <c r="I6" s="287" t="s">
        <v>218</v>
      </c>
      <c r="J6" s="288"/>
      <c r="K6" s="207"/>
    </row>
    <row r="7" spans="1:11">
      <c r="A7" s="207"/>
      <c r="B7" s="68">
        <v>4</v>
      </c>
      <c r="C7" s="84">
        <v>61251279</v>
      </c>
      <c r="D7" s="84" t="s">
        <v>207</v>
      </c>
      <c r="E7" s="84" t="s">
        <v>206</v>
      </c>
      <c r="F7" s="84" t="s">
        <v>208</v>
      </c>
      <c r="G7" s="84" t="s">
        <v>210</v>
      </c>
      <c r="H7" s="84" t="s">
        <v>214</v>
      </c>
      <c r="I7" s="287" t="s">
        <v>219</v>
      </c>
      <c r="J7" s="288"/>
      <c r="K7" s="207"/>
    </row>
    <row r="8" spans="1:11">
      <c r="A8" s="207"/>
      <c r="B8" s="68">
        <v>5</v>
      </c>
      <c r="C8" s="84">
        <v>61251280</v>
      </c>
      <c r="D8" s="84" t="s">
        <v>207</v>
      </c>
      <c r="E8" s="84" t="s">
        <v>206</v>
      </c>
      <c r="F8" s="84" t="s">
        <v>208</v>
      </c>
      <c r="G8" s="84" t="s">
        <v>211</v>
      </c>
      <c r="H8" s="84" t="s">
        <v>214</v>
      </c>
      <c r="I8" s="287" t="s">
        <v>217</v>
      </c>
      <c r="J8" s="288"/>
      <c r="K8" s="207"/>
    </row>
    <row r="9" spans="1:11">
      <c r="A9" s="207"/>
      <c r="B9" s="68">
        <v>6</v>
      </c>
      <c r="C9" s="84">
        <v>61251282</v>
      </c>
      <c r="D9" s="84" t="s">
        <v>207</v>
      </c>
      <c r="E9" s="84" t="s">
        <v>206</v>
      </c>
      <c r="F9" s="84" t="s">
        <v>208</v>
      </c>
      <c r="G9" s="84" t="s">
        <v>211</v>
      </c>
      <c r="H9" s="84" t="s">
        <v>214</v>
      </c>
      <c r="I9" s="287" t="s">
        <v>218</v>
      </c>
      <c r="J9" s="288"/>
      <c r="K9" s="207"/>
    </row>
    <row r="10" spans="1:11">
      <c r="A10" s="207"/>
      <c r="B10" s="68">
        <v>7</v>
      </c>
      <c r="C10" s="84">
        <v>61251284</v>
      </c>
      <c r="D10" s="84" t="s">
        <v>207</v>
      </c>
      <c r="E10" s="84" t="s">
        <v>206</v>
      </c>
      <c r="F10" s="84" t="s">
        <v>208</v>
      </c>
      <c r="G10" s="84" t="s">
        <v>209</v>
      </c>
      <c r="H10" s="84" t="s">
        <v>214</v>
      </c>
      <c r="I10" s="287" t="s">
        <v>217</v>
      </c>
      <c r="J10" s="288"/>
      <c r="K10" s="207"/>
    </row>
    <row r="11" spans="1:11">
      <c r="A11" s="207"/>
      <c r="B11" s="68">
        <v>8</v>
      </c>
      <c r="C11" s="84">
        <v>61251285</v>
      </c>
      <c r="D11" s="84" t="s">
        <v>207</v>
      </c>
      <c r="E11" s="84" t="s">
        <v>206</v>
      </c>
      <c r="F11" s="84" t="s">
        <v>208</v>
      </c>
      <c r="G11" s="84" t="s">
        <v>211</v>
      </c>
      <c r="H11" s="84" t="s">
        <v>214</v>
      </c>
      <c r="I11" s="287" t="s">
        <v>219</v>
      </c>
      <c r="J11" s="288"/>
      <c r="K11" s="207"/>
    </row>
    <row r="12" spans="1:11">
      <c r="A12" s="207"/>
      <c r="B12" s="68">
        <v>9</v>
      </c>
      <c r="C12" s="84">
        <v>61251286</v>
      </c>
      <c r="D12" s="84" t="s">
        <v>207</v>
      </c>
      <c r="E12" s="84" t="s">
        <v>206</v>
      </c>
      <c r="F12" s="84" t="s">
        <v>208</v>
      </c>
      <c r="G12" s="84" t="s">
        <v>209</v>
      </c>
      <c r="H12" s="84" t="s">
        <v>214</v>
      </c>
      <c r="I12" s="287" t="s">
        <v>218</v>
      </c>
      <c r="J12" s="288"/>
      <c r="K12" s="207"/>
    </row>
    <row r="13" spans="1:11">
      <c r="A13" s="207"/>
      <c r="B13" s="68">
        <v>10</v>
      </c>
      <c r="C13" s="84">
        <v>61251287</v>
      </c>
      <c r="D13" s="84" t="s">
        <v>207</v>
      </c>
      <c r="E13" s="84" t="s">
        <v>206</v>
      </c>
      <c r="F13" s="84" t="s">
        <v>208</v>
      </c>
      <c r="G13" s="84" t="s">
        <v>210</v>
      </c>
      <c r="H13" s="84" t="s">
        <v>214</v>
      </c>
      <c r="I13" s="287" t="s">
        <v>219</v>
      </c>
      <c r="J13" s="288"/>
      <c r="K13" s="207"/>
    </row>
    <row r="14" spans="1:11">
      <c r="A14" s="207"/>
      <c r="B14" s="68">
        <v>11</v>
      </c>
      <c r="C14" s="84">
        <v>61251289</v>
      </c>
      <c r="D14" s="84" t="s">
        <v>207</v>
      </c>
      <c r="E14" s="84" t="s">
        <v>206</v>
      </c>
      <c r="F14" s="84" t="s">
        <v>208</v>
      </c>
      <c r="G14" s="84" t="s">
        <v>209</v>
      </c>
      <c r="H14" s="84" t="s">
        <v>214</v>
      </c>
      <c r="I14" s="287" t="s">
        <v>218</v>
      </c>
      <c r="J14" s="288"/>
      <c r="K14" s="207"/>
    </row>
    <row r="15" spans="1:11">
      <c r="A15" s="207"/>
      <c r="B15" s="68">
        <v>12</v>
      </c>
      <c r="C15" s="84">
        <v>61251385</v>
      </c>
      <c r="D15" s="286" t="s">
        <v>205</v>
      </c>
      <c r="E15" s="84" t="s">
        <v>206</v>
      </c>
      <c r="F15" s="84" t="s">
        <v>216</v>
      </c>
      <c r="G15" s="84" t="s">
        <v>212</v>
      </c>
      <c r="H15" s="84"/>
      <c r="I15" s="287" t="s">
        <v>218</v>
      </c>
      <c r="J15" s="288"/>
      <c r="K15" s="207"/>
    </row>
    <row r="16" spans="1:11">
      <c r="A16" s="207"/>
      <c r="B16" s="68">
        <v>13</v>
      </c>
      <c r="C16" s="84">
        <v>61251386</v>
      </c>
      <c r="D16" s="286" t="s">
        <v>205</v>
      </c>
      <c r="E16" s="84" t="s">
        <v>206</v>
      </c>
      <c r="F16" s="84" t="s">
        <v>216</v>
      </c>
      <c r="G16" s="84" t="s">
        <v>212</v>
      </c>
      <c r="H16" s="84"/>
      <c r="I16" s="287" t="s">
        <v>219</v>
      </c>
      <c r="J16" s="288"/>
      <c r="K16" s="207"/>
    </row>
    <row r="17" spans="1:11">
      <c r="A17" s="207"/>
      <c r="B17" s="68">
        <v>14</v>
      </c>
      <c r="C17" s="84">
        <v>61251387</v>
      </c>
      <c r="D17" s="286" t="s">
        <v>205</v>
      </c>
      <c r="E17" s="84" t="s">
        <v>206</v>
      </c>
      <c r="F17" s="84" t="s">
        <v>216</v>
      </c>
      <c r="G17" s="84" t="s">
        <v>213</v>
      </c>
      <c r="H17" s="84"/>
      <c r="I17" s="287" t="s">
        <v>221</v>
      </c>
      <c r="J17" s="288"/>
      <c r="K17" s="207"/>
    </row>
    <row r="18" spans="1:11">
      <c r="A18" s="207"/>
      <c r="B18" s="68">
        <v>15</v>
      </c>
      <c r="C18" s="84">
        <v>61251388</v>
      </c>
      <c r="D18" s="286" t="s">
        <v>205</v>
      </c>
      <c r="E18" s="84" t="s">
        <v>206</v>
      </c>
      <c r="F18" s="84" t="s">
        <v>216</v>
      </c>
      <c r="G18" s="84" t="s">
        <v>213</v>
      </c>
      <c r="H18" s="84"/>
      <c r="I18" s="287" t="s">
        <v>220</v>
      </c>
      <c r="J18" s="288"/>
      <c r="K18" s="207"/>
    </row>
    <row r="19" spans="1:11">
      <c r="A19" s="207"/>
      <c r="B19" s="68">
        <v>16</v>
      </c>
      <c r="C19" s="84">
        <v>61251658</v>
      </c>
      <c r="D19" s="84" t="s">
        <v>207</v>
      </c>
      <c r="E19" s="84" t="s">
        <v>206</v>
      </c>
      <c r="F19" s="84" t="s">
        <v>208</v>
      </c>
      <c r="G19" s="84" t="s">
        <v>215</v>
      </c>
      <c r="H19" s="84" t="s">
        <v>224</v>
      </c>
      <c r="I19" s="287" t="s">
        <v>218</v>
      </c>
      <c r="J19" s="288" t="s">
        <v>225</v>
      </c>
      <c r="K19" s="207"/>
    </row>
    <row r="20" spans="1:11">
      <c r="A20" s="207"/>
      <c r="B20" s="68">
        <v>17</v>
      </c>
      <c r="C20" s="84">
        <v>63941030</v>
      </c>
      <c r="D20" s="84" t="s">
        <v>207</v>
      </c>
      <c r="E20" s="84" t="s">
        <v>206</v>
      </c>
      <c r="F20" s="84" t="s">
        <v>208</v>
      </c>
      <c r="G20" s="84" t="s">
        <v>210</v>
      </c>
      <c r="H20" s="84" t="s">
        <v>226</v>
      </c>
      <c r="I20" s="287" t="s">
        <v>220</v>
      </c>
      <c r="J20" s="288"/>
      <c r="K20" s="207"/>
    </row>
    <row r="21" spans="1:11">
      <c r="A21" s="207"/>
      <c r="B21" s="68">
        <v>18</v>
      </c>
      <c r="C21" s="84">
        <v>63941031</v>
      </c>
      <c r="D21" s="84" t="s">
        <v>207</v>
      </c>
      <c r="E21" s="84" t="s">
        <v>206</v>
      </c>
      <c r="F21" s="84" t="s">
        <v>208</v>
      </c>
      <c r="G21" s="84" t="s">
        <v>210</v>
      </c>
      <c r="H21" s="84" t="s">
        <v>222</v>
      </c>
      <c r="I21" s="287" t="s">
        <v>218</v>
      </c>
      <c r="J21" s="288"/>
      <c r="K21" s="207"/>
    </row>
    <row r="22" spans="1:11">
      <c r="A22" s="207"/>
      <c r="B22" s="68">
        <v>19</v>
      </c>
      <c r="C22" s="84">
        <v>63941035</v>
      </c>
      <c r="D22" s="84" t="s">
        <v>207</v>
      </c>
      <c r="E22" s="84" t="s">
        <v>206</v>
      </c>
      <c r="F22" s="84" t="s">
        <v>208</v>
      </c>
      <c r="G22" s="84" t="s">
        <v>211</v>
      </c>
      <c r="H22" s="84" t="s">
        <v>222</v>
      </c>
      <c r="I22" s="287" t="s">
        <v>219</v>
      </c>
      <c r="J22" s="288"/>
      <c r="K22" s="207"/>
    </row>
    <row r="23" spans="1:11">
      <c r="A23" s="207"/>
      <c r="B23" s="68">
        <v>20</v>
      </c>
      <c r="C23" s="84">
        <v>63941036</v>
      </c>
      <c r="D23" s="84" t="s">
        <v>207</v>
      </c>
      <c r="E23" s="84" t="s">
        <v>206</v>
      </c>
      <c r="F23" s="84" t="s">
        <v>208</v>
      </c>
      <c r="G23" s="84" t="s">
        <v>209</v>
      </c>
      <c r="H23" s="84" t="s">
        <v>222</v>
      </c>
      <c r="I23" s="287" t="s">
        <v>219</v>
      </c>
      <c r="J23" s="288"/>
      <c r="K23" s="207"/>
    </row>
    <row r="24" spans="1:11">
      <c r="A24" s="207"/>
      <c r="B24" s="68">
        <v>21</v>
      </c>
      <c r="C24" s="84">
        <v>63941037</v>
      </c>
      <c r="D24" s="84" t="s">
        <v>207</v>
      </c>
      <c r="E24" s="84" t="s">
        <v>206</v>
      </c>
      <c r="F24" s="84" t="s">
        <v>208</v>
      </c>
      <c r="G24" s="84" t="s">
        <v>211</v>
      </c>
      <c r="H24" s="84" t="s">
        <v>222</v>
      </c>
      <c r="I24" s="287" t="s">
        <v>218</v>
      </c>
      <c r="J24" s="288"/>
      <c r="K24" s="207"/>
    </row>
    <row r="25" spans="1:11">
      <c r="A25" s="207"/>
      <c r="B25" s="68">
        <v>22</v>
      </c>
      <c r="C25" s="84">
        <v>63941039</v>
      </c>
      <c r="D25" s="84" t="s">
        <v>207</v>
      </c>
      <c r="E25" s="84" t="s">
        <v>206</v>
      </c>
      <c r="F25" s="84" t="s">
        <v>208</v>
      </c>
      <c r="G25" s="84" t="s">
        <v>211</v>
      </c>
      <c r="H25" s="84" t="s">
        <v>223</v>
      </c>
      <c r="I25" s="287" t="s">
        <v>219</v>
      </c>
      <c r="J25" s="288"/>
      <c r="K25" s="207"/>
    </row>
    <row r="26" spans="1:11">
      <c r="A26" s="207"/>
      <c r="B26" s="68">
        <v>23</v>
      </c>
      <c r="C26" s="84">
        <v>6410009</v>
      </c>
      <c r="D26" s="84" t="s">
        <v>207</v>
      </c>
      <c r="E26" s="84" t="s">
        <v>206</v>
      </c>
      <c r="F26" s="84" t="s">
        <v>208</v>
      </c>
      <c r="G26" s="84" t="s">
        <v>209</v>
      </c>
      <c r="H26" s="84" t="s">
        <v>222</v>
      </c>
      <c r="I26" s="287" t="s">
        <v>218</v>
      </c>
      <c r="J26" s="288"/>
      <c r="K26" s="207"/>
    </row>
    <row r="27" spans="1:11">
      <c r="A27" s="207"/>
      <c r="B27" s="207"/>
      <c r="C27" s="207"/>
      <c r="D27" s="207"/>
      <c r="E27" s="207"/>
      <c r="F27" s="207"/>
      <c r="G27" s="207"/>
      <c r="H27" s="207"/>
      <c r="I27" s="207"/>
      <c r="J27" s="207"/>
      <c r="K27" s="207"/>
    </row>
  </sheetData>
  <mergeCells count="2">
    <mergeCell ref="D3:I3"/>
    <mergeCell ref="B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A908-9085-406A-8960-CDFF4808EFDE}">
  <sheetPr codeName="Sheet6"/>
  <dimension ref="B1:I101"/>
  <sheetViews>
    <sheetView zoomScaleNormal="100" workbookViewId="0">
      <pane xSplit="7" ySplit="3" topLeftCell="H82" activePane="bottomRight" state="frozen"/>
      <selection pane="topRight" activeCell="H1" sqref="H1"/>
      <selection pane="bottomLeft" activeCell="A4" sqref="A4"/>
      <selection pane="bottomRight" activeCell="I116" sqref="I116"/>
    </sheetView>
  </sheetViews>
  <sheetFormatPr defaultRowHeight="15"/>
  <cols>
    <col min="2" max="2" width="11.28515625" style="49" customWidth="1"/>
    <col min="3" max="3" width="9.140625" style="43"/>
    <col min="6" max="6" width="11.7109375" customWidth="1"/>
    <col min="7" max="7" width="12.7109375" customWidth="1"/>
    <col min="8" max="8" width="12.85546875" customWidth="1"/>
    <col min="9" max="9" width="11.85546875" bestFit="1" customWidth="1"/>
  </cols>
  <sheetData>
    <row r="1" spans="2:9" ht="21" customHeight="1">
      <c r="B1" s="683" t="s">
        <v>259</v>
      </c>
      <c r="C1" s="684"/>
      <c r="D1" s="684"/>
      <c r="E1" s="684"/>
      <c r="F1" s="684"/>
      <c r="G1" s="684"/>
      <c r="H1" s="684"/>
      <c r="I1" s="685"/>
    </row>
    <row r="2" spans="2:9" ht="19.5" customHeight="1">
      <c r="B2" s="686" t="s">
        <v>227</v>
      </c>
      <c r="C2" s="687"/>
      <c r="D2" s="687"/>
      <c r="E2" s="687"/>
      <c r="F2" s="687"/>
      <c r="G2" s="687"/>
      <c r="H2" s="687"/>
      <c r="I2" s="688"/>
    </row>
    <row r="3" spans="2:9">
      <c r="B3" s="289" t="s">
        <v>11</v>
      </c>
      <c r="C3" s="335" t="s">
        <v>3</v>
      </c>
      <c r="D3" s="674" t="s">
        <v>4</v>
      </c>
      <c r="E3" s="674"/>
      <c r="F3" s="674"/>
      <c r="G3" s="674"/>
      <c r="H3" s="674"/>
      <c r="I3" s="682"/>
    </row>
    <row r="4" spans="2:9">
      <c r="B4" s="97">
        <v>1</v>
      </c>
      <c r="C4" s="387">
        <v>61260001</v>
      </c>
      <c r="D4" s="56" t="s">
        <v>228</v>
      </c>
      <c r="E4" s="54" t="s">
        <v>229</v>
      </c>
      <c r="F4" s="54" t="s">
        <v>230</v>
      </c>
      <c r="G4" s="54"/>
      <c r="H4" s="54" t="s">
        <v>231</v>
      </c>
      <c r="I4" s="93"/>
    </row>
    <row r="5" spans="2:9">
      <c r="B5" s="388">
        <v>2</v>
      </c>
      <c r="C5" s="389">
        <v>61260002</v>
      </c>
      <c r="D5" s="390" t="s">
        <v>228</v>
      </c>
      <c r="E5" s="391" t="s">
        <v>229</v>
      </c>
      <c r="F5" s="391" t="s">
        <v>230</v>
      </c>
      <c r="G5" s="391"/>
      <c r="H5" s="391" t="s">
        <v>231</v>
      </c>
      <c r="I5" s="392" t="s">
        <v>232</v>
      </c>
    </row>
    <row r="6" spans="2:9">
      <c r="B6" s="96">
        <v>3</v>
      </c>
      <c r="C6" s="195">
        <v>61260003</v>
      </c>
      <c r="D6" s="56" t="s">
        <v>228</v>
      </c>
      <c r="E6" s="54" t="s">
        <v>229</v>
      </c>
      <c r="F6" s="54" t="s">
        <v>230</v>
      </c>
      <c r="G6" s="54"/>
      <c r="H6" s="54" t="s">
        <v>233</v>
      </c>
      <c r="I6" s="93"/>
    </row>
    <row r="7" spans="2:9">
      <c r="B7" s="388">
        <v>4</v>
      </c>
      <c r="C7" s="389">
        <v>61260004</v>
      </c>
      <c r="D7" s="390" t="s">
        <v>228</v>
      </c>
      <c r="E7" s="391" t="s">
        <v>229</v>
      </c>
      <c r="F7" s="391" t="s">
        <v>230</v>
      </c>
      <c r="G7" s="391"/>
      <c r="H7" s="391" t="s">
        <v>233</v>
      </c>
      <c r="I7" s="392" t="s">
        <v>232</v>
      </c>
    </row>
    <row r="8" spans="2:9">
      <c r="B8" s="96">
        <v>5</v>
      </c>
      <c r="C8" s="195">
        <v>61260005</v>
      </c>
      <c r="D8" s="56" t="s">
        <v>228</v>
      </c>
      <c r="E8" s="54" t="s">
        <v>229</v>
      </c>
      <c r="F8" s="54" t="s">
        <v>230</v>
      </c>
      <c r="G8" s="54"/>
      <c r="H8" s="54" t="s">
        <v>235</v>
      </c>
      <c r="I8" s="93"/>
    </row>
    <row r="9" spans="2:9">
      <c r="B9" s="388">
        <v>6</v>
      </c>
      <c r="C9" s="389">
        <v>61260006</v>
      </c>
      <c r="D9" s="390" t="s">
        <v>228</v>
      </c>
      <c r="E9" s="391" t="s">
        <v>229</v>
      </c>
      <c r="F9" s="391" t="s">
        <v>230</v>
      </c>
      <c r="G9" s="391"/>
      <c r="H9" s="391" t="s">
        <v>235</v>
      </c>
      <c r="I9" s="392" t="s">
        <v>232</v>
      </c>
    </row>
    <row r="10" spans="2:9">
      <c r="B10" s="96">
        <v>7</v>
      </c>
      <c r="C10" s="195">
        <v>61260007</v>
      </c>
      <c r="D10" s="56" t="s">
        <v>228</v>
      </c>
      <c r="E10" s="54" t="s">
        <v>229</v>
      </c>
      <c r="F10" s="54" t="s">
        <v>230</v>
      </c>
      <c r="G10" s="54"/>
      <c r="H10" s="54" t="s">
        <v>234</v>
      </c>
      <c r="I10" s="93"/>
    </row>
    <row r="11" spans="2:9">
      <c r="B11" s="388">
        <v>8</v>
      </c>
      <c r="C11" s="389">
        <v>61260008</v>
      </c>
      <c r="D11" s="390" t="s">
        <v>228</v>
      </c>
      <c r="E11" s="391" t="s">
        <v>229</v>
      </c>
      <c r="F11" s="391" t="s">
        <v>230</v>
      </c>
      <c r="G11" s="391"/>
      <c r="H11" s="391" t="s">
        <v>234</v>
      </c>
      <c r="I11" s="392" t="s">
        <v>232</v>
      </c>
    </row>
    <row r="12" spans="2:9">
      <c r="B12" s="96">
        <v>9</v>
      </c>
      <c r="C12" s="195">
        <v>61260011</v>
      </c>
      <c r="D12" s="56" t="s">
        <v>228</v>
      </c>
      <c r="E12" s="54" t="s">
        <v>229</v>
      </c>
      <c r="F12" s="54" t="s">
        <v>236</v>
      </c>
      <c r="G12" s="54" t="s">
        <v>237</v>
      </c>
      <c r="H12" s="54" t="s">
        <v>239</v>
      </c>
      <c r="I12" s="93"/>
    </row>
    <row r="13" spans="2:9">
      <c r="B13" s="388">
        <v>10</v>
      </c>
      <c r="C13" s="389">
        <v>61260012</v>
      </c>
      <c r="D13" s="390" t="s">
        <v>228</v>
      </c>
      <c r="E13" s="391" t="s">
        <v>229</v>
      </c>
      <c r="F13" s="391" t="s">
        <v>236</v>
      </c>
      <c r="G13" s="391" t="s">
        <v>237</v>
      </c>
      <c r="H13" s="391" t="s">
        <v>239</v>
      </c>
      <c r="I13" s="392" t="s">
        <v>232</v>
      </c>
    </row>
    <row r="14" spans="2:9">
      <c r="B14" s="96">
        <v>11</v>
      </c>
      <c r="C14" s="195">
        <v>61260013</v>
      </c>
      <c r="D14" s="56" t="s">
        <v>228</v>
      </c>
      <c r="E14" s="54" t="s">
        <v>229</v>
      </c>
      <c r="F14" s="54" t="s">
        <v>236</v>
      </c>
      <c r="G14" s="54" t="s">
        <v>237</v>
      </c>
      <c r="H14" s="54" t="s">
        <v>249</v>
      </c>
      <c r="I14" s="93"/>
    </row>
    <row r="15" spans="2:9">
      <c r="B15" s="388">
        <v>12</v>
      </c>
      <c r="C15" s="389">
        <v>61260014</v>
      </c>
      <c r="D15" s="390" t="s">
        <v>228</v>
      </c>
      <c r="E15" s="391" t="s">
        <v>229</v>
      </c>
      <c r="F15" s="391" t="s">
        <v>236</v>
      </c>
      <c r="G15" s="391" t="s">
        <v>237</v>
      </c>
      <c r="H15" s="391" t="s">
        <v>249</v>
      </c>
      <c r="I15" s="392" t="s">
        <v>232</v>
      </c>
    </row>
    <row r="16" spans="2:9">
      <c r="B16" s="96">
        <v>13</v>
      </c>
      <c r="C16" s="195">
        <v>61260015</v>
      </c>
      <c r="D16" s="56" t="s">
        <v>228</v>
      </c>
      <c r="E16" s="54" t="s">
        <v>229</v>
      </c>
      <c r="F16" s="54" t="s">
        <v>236</v>
      </c>
      <c r="G16" s="54" t="s">
        <v>237</v>
      </c>
      <c r="H16" s="54" t="s">
        <v>250</v>
      </c>
      <c r="I16" s="93"/>
    </row>
    <row r="17" spans="2:9">
      <c r="B17" s="388">
        <v>14</v>
      </c>
      <c r="C17" s="389">
        <v>61260016</v>
      </c>
      <c r="D17" s="390" t="s">
        <v>228</v>
      </c>
      <c r="E17" s="391" t="s">
        <v>229</v>
      </c>
      <c r="F17" s="391" t="s">
        <v>236</v>
      </c>
      <c r="G17" s="391" t="s">
        <v>237</v>
      </c>
      <c r="H17" s="391" t="s">
        <v>250</v>
      </c>
      <c r="I17" s="392" t="s">
        <v>232</v>
      </c>
    </row>
    <row r="18" spans="2:9">
      <c r="B18" s="96">
        <v>15</v>
      </c>
      <c r="C18" s="195">
        <v>61260017</v>
      </c>
      <c r="D18" s="56" t="s">
        <v>228</v>
      </c>
      <c r="E18" s="54" t="s">
        <v>229</v>
      </c>
      <c r="F18" s="54" t="s">
        <v>236</v>
      </c>
      <c r="G18" s="54" t="s">
        <v>237</v>
      </c>
      <c r="H18" s="54" t="s">
        <v>240</v>
      </c>
      <c r="I18" s="93"/>
    </row>
    <row r="19" spans="2:9">
      <c r="B19" s="388">
        <v>16</v>
      </c>
      <c r="C19" s="389">
        <v>61260018</v>
      </c>
      <c r="D19" s="390" t="s">
        <v>228</v>
      </c>
      <c r="E19" s="391" t="s">
        <v>229</v>
      </c>
      <c r="F19" s="391" t="s">
        <v>236</v>
      </c>
      <c r="G19" s="391" t="s">
        <v>237</v>
      </c>
      <c r="H19" s="391" t="s">
        <v>240</v>
      </c>
      <c r="I19" s="392" t="s">
        <v>232</v>
      </c>
    </row>
    <row r="20" spans="2:9">
      <c r="B20" s="96">
        <v>17</v>
      </c>
      <c r="C20" s="195">
        <v>61260021</v>
      </c>
      <c r="D20" s="56" t="s">
        <v>228</v>
      </c>
      <c r="E20" s="54" t="s">
        <v>229</v>
      </c>
      <c r="F20" s="54" t="s">
        <v>236</v>
      </c>
      <c r="G20" s="54" t="s">
        <v>237</v>
      </c>
      <c r="H20" s="54" t="s">
        <v>241</v>
      </c>
      <c r="I20" s="93"/>
    </row>
    <row r="21" spans="2:9">
      <c r="B21" s="388">
        <v>18</v>
      </c>
      <c r="C21" s="389">
        <v>61260022</v>
      </c>
      <c r="D21" s="390" t="s">
        <v>228</v>
      </c>
      <c r="E21" s="391" t="s">
        <v>229</v>
      </c>
      <c r="F21" s="391" t="s">
        <v>236</v>
      </c>
      <c r="G21" s="391" t="s">
        <v>237</v>
      </c>
      <c r="H21" s="391" t="s">
        <v>241</v>
      </c>
      <c r="I21" s="392" t="s">
        <v>232</v>
      </c>
    </row>
    <row r="22" spans="2:9">
      <c r="B22" s="96">
        <v>19</v>
      </c>
      <c r="C22" s="195">
        <v>61260023</v>
      </c>
      <c r="D22" s="56" t="s">
        <v>228</v>
      </c>
      <c r="E22" s="54" t="s">
        <v>229</v>
      </c>
      <c r="F22" s="54" t="s">
        <v>236</v>
      </c>
      <c r="G22" s="54" t="s">
        <v>237</v>
      </c>
      <c r="H22" s="54" t="s">
        <v>242</v>
      </c>
      <c r="I22" s="93"/>
    </row>
    <row r="23" spans="2:9">
      <c r="B23" s="388">
        <v>20</v>
      </c>
      <c r="C23" s="389">
        <v>61260024</v>
      </c>
      <c r="D23" s="390" t="s">
        <v>228</v>
      </c>
      <c r="E23" s="391" t="s">
        <v>229</v>
      </c>
      <c r="F23" s="391" t="s">
        <v>236</v>
      </c>
      <c r="G23" s="391" t="s">
        <v>237</v>
      </c>
      <c r="H23" s="391" t="s">
        <v>242</v>
      </c>
      <c r="I23" s="392" t="s">
        <v>232</v>
      </c>
    </row>
    <row r="24" spans="2:9">
      <c r="B24" s="96">
        <v>21</v>
      </c>
      <c r="C24" s="195">
        <v>61260025</v>
      </c>
      <c r="D24" s="56" t="s">
        <v>228</v>
      </c>
      <c r="E24" s="54" t="s">
        <v>229</v>
      </c>
      <c r="F24" s="54" t="s">
        <v>236</v>
      </c>
      <c r="G24" s="54" t="s">
        <v>237</v>
      </c>
      <c r="H24" s="54" t="s">
        <v>243</v>
      </c>
      <c r="I24" s="93"/>
    </row>
    <row r="25" spans="2:9">
      <c r="B25" s="388">
        <v>22</v>
      </c>
      <c r="C25" s="389">
        <v>61260026</v>
      </c>
      <c r="D25" s="390" t="s">
        <v>228</v>
      </c>
      <c r="E25" s="391" t="s">
        <v>229</v>
      </c>
      <c r="F25" s="391" t="s">
        <v>236</v>
      </c>
      <c r="G25" s="391" t="s">
        <v>237</v>
      </c>
      <c r="H25" s="391" t="s">
        <v>243</v>
      </c>
      <c r="I25" s="392" t="s">
        <v>232</v>
      </c>
    </row>
    <row r="26" spans="2:9">
      <c r="B26" s="96">
        <v>23</v>
      </c>
      <c r="C26" s="195">
        <v>61260027</v>
      </c>
      <c r="D26" s="56" t="s">
        <v>228</v>
      </c>
      <c r="E26" s="54" t="s">
        <v>229</v>
      </c>
      <c r="F26" s="54" t="s">
        <v>236</v>
      </c>
      <c r="G26" s="54" t="s">
        <v>237</v>
      </c>
      <c r="H26" s="54" t="s">
        <v>244</v>
      </c>
      <c r="I26" s="93"/>
    </row>
    <row r="27" spans="2:9">
      <c r="B27" s="388">
        <v>24</v>
      </c>
      <c r="C27" s="389">
        <v>61260028</v>
      </c>
      <c r="D27" s="390" t="s">
        <v>228</v>
      </c>
      <c r="E27" s="391" t="s">
        <v>229</v>
      </c>
      <c r="F27" s="391" t="s">
        <v>236</v>
      </c>
      <c r="G27" s="391" t="s">
        <v>237</v>
      </c>
      <c r="H27" s="391" t="s">
        <v>244</v>
      </c>
      <c r="I27" s="392" t="s">
        <v>232</v>
      </c>
    </row>
    <row r="28" spans="2:9">
      <c r="B28" s="96">
        <v>25</v>
      </c>
      <c r="C28" s="195">
        <v>61260031</v>
      </c>
      <c r="D28" s="56" t="s">
        <v>228</v>
      </c>
      <c r="E28" s="54" t="s">
        <v>229</v>
      </c>
      <c r="F28" s="54" t="s">
        <v>236</v>
      </c>
      <c r="G28" s="54" t="s">
        <v>237</v>
      </c>
      <c r="H28" s="54" t="s">
        <v>245</v>
      </c>
      <c r="I28" s="93"/>
    </row>
    <row r="29" spans="2:9">
      <c r="B29" s="388">
        <v>26</v>
      </c>
      <c r="C29" s="389">
        <v>61260032</v>
      </c>
      <c r="D29" s="390" t="s">
        <v>228</v>
      </c>
      <c r="E29" s="391" t="s">
        <v>229</v>
      </c>
      <c r="F29" s="391" t="s">
        <v>236</v>
      </c>
      <c r="G29" s="391" t="s">
        <v>237</v>
      </c>
      <c r="H29" s="391" t="s">
        <v>245</v>
      </c>
      <c r="I29" s="392" t="s">
        <v>232</v>
      </c>
    </row>
    <row r="30" spans="2:9">
      <c r="B30" s="96">
        <v>27</v>
      </c>
      <c r="C30" s="195">
        <v>61260033</v>
      </c>
      <c r="D30" s="56" t="s">
        <v>228</v>
      </c>
      <c r="E30" s="54" t="s">
        <v>229</v>
      </c>
      <c r="F30" s="54" t="s">
        <v>236</v>
      </c>
      <c r="G30" s="54" t="s">
        <v>237</v>
      </c>
      <c r="H30" s="54" t="s">
        <v>246</v>
      </c>
      <c r="I30" s="93"/>
    </row>
    <row r="31" spans="2:9">
      <c r="B31" s="388">
        <v>28</v>
      </c>
      <c r="C31" s="389">
        <v>61260034</v>
      </c>
      <c r="D31" s="390" t="s">
        <v>228</v>
      </c>
      <c r="E31" s="391" t="s">
        <v>229</v>
      </c>
      <c r="F31" s="391" t="s">
        <v>236</v>
      </c>
      <c r="G31" s="391" t="s">
        <v>237</v>
      </c>
      <c r="H31" s="391" t="s">
        <v>246</v>
      </c>
      <c r="I31" s="392" t="s">
        <v>232</v>
      </c>
    </row>
    <row r="32" spans="2:9">
      <c r="B32" s="96">
        <v>29</v>
      </c>
      <c r="C32" s="195">
        <v>61260035</v>
      </c>
      <c r="D32" s="56" t="s">
        <v>228</v>
      </c>
      <c r="E32" s="54" t="s">
        <v>229</v>
      </c>
      <c r="F32" s="54" t="s">
        <v>236</v>
      </c>
      <c r="G32" s="54" t="s">
        <v>237</v>
      </c>
      <c r="H32" s="54" t="s">
        <v>247</v>
      </c>
      <c r="I32" s="93"/>
    </row>
    <row r="33" spans="2:9">
      <c r="B33" s="388">
        <v>30</v>
      </c>
      <c r="C33" s="389">
        <v>61260036</v>
      </c>
      <c r="D33" s="390" t="s">
        <v>228</v>
      </c>
      <c r="E33" s="391" t="s">
        <v>229</v>
      </c>
      <c r="F33" s="391" t="s">
        <v>236</v>
      </c>
      <c r="G33" s="391" t="s">
        <v>237</v>
      </c>
      <c r="H33" s="391" t="s">
        <v>247</v>
      </c>
      <c r="I33" s="392" t="s">
        <v>232</v>
      </c>
    </row>
    <row r="34" spans="2:9">
      <c r="B34" s="96">
        <v>31</v>
      </c>
      <c r="C34" s="195">
        <v>61260037</v>
      </c>
      <c r="D34" s="56" t="s">
        <v>228</v>
      </c>
      <c r="E34" s="54" t="s">
        <v>229</v>
      </c>
      <c r="F34" s="54" t="s">
        <v>236</v>
      </c>
      <c r="G34" s="54" t="s">
        <v>237</v>
      </c>
      <c r="H34" s="54" t="s">
        <v>248</v>
      </c>
      <c r="I34" s="93"/>
    </row>
    <row r="35" spans="2:9">
      <c r="B35" s="388">
        <v>32</v>
      </c>
      <c r="C35" s="389">
        <v>61260038</v>
      </c>
      <c r="D35" s="390" t="s">
        <v>228</v>
      </c>
      <c r="E35" s="391" t="s">
        <v>229</v>
      </c>
      <c r="F35" s="391" t="s">
        <v>236</v>
      </c>
      <c r="G35" s="391" t="s">
        <v>237</v>
      </c>
      <c r="H35" s="391" t="s">
        <v>248</v>
      </c>
      <c r="I35" s="392" t="s">
        <v>232</v>
      </c>
    </row>
    <row r="36" spans="2:9">
      <c r="B36" s="96">
        <v>33</v>
      </c>
      <c r="C36" s="195">
        <v>61260041</v>
      </c>
      <c r="D36" s="56" t="s">
        <v>228</v>
      </c>
      <c r="E36" s="54" t="s">
        <v>229</v>
      </c>
      <c r="F36" s="54" t="s">
        <v>236</v>
      </c>
      <c r="G36" s="54" t="s">
        <v>238</v>
      </c>
      <c r="H36" s="54" t="s">
        <v>251</v>
      </c>
      <c r="I36" s="93"/>
    </row>
    <row r="37" spans="2:9">
      <c r="B37" s="388">
        <v>34</v>
      </c>
      <c r="C37" s="389">
        <v>61260042</v>
      </c>
      <c r="D37" s="390" t="s">
        <v>228</v>
      </c>
      <c r="E37" s="391" t="s">
        <v>229</v>
      </c>
      <c r="F37" s="391" t="s">
        <v>236</v>
      </c>
      <c r="G37" s="391" t="s">
        <v>238</v>
      </c>
      <c r="H37" s="391" t="s">
        <v>251</v>
      </c>
      <c r="I37" s="392" t="s">
        <v>232</v>
      </c>
    </row>
    <row r="38" spans="2:9">
      <c r="B38" s="96">
        <v>35</v>
      </c>
      <c r="C38" s="195">
        <v>61260043</v>
      </c>
      <c r="D38" s="56" t="s">
        <v>228</v>
      </c>
      <c r="E38" s="54" t="s">
        <v>229</v>
      </c>
      <c r="F38" s="54" t="s">
        <v>236</v>
      </c>
      <c r="G38" s="54" t="s">
        <v>238</v>
      </c>
      <c r="H38" s="54" t="s">
        <v>252</v>
      </c>
      <c r="I38" s="93"/>
    </row>
    <row r="39" spans="2:9">
      <c r="B39" s="388">
        <v>36</v>
      </c>
      <c r="C39" s="389">
        <v>61260044</v>
      </c>
      <c r="D39" s="390" t="s">
        <v>228</v>
      </c>
      <c r="E39" s="391" t="s">
        <v>229</v>
      </c>
      <c r="F39" s="391" t="s">
        <v>236</v>
      </c>
      <c r="G39" s="391" t="s">
        <v>238</v>
      </c>
      <c r="H39" s="391" t="s">
        <v>252</v>
      </c>
      <c r="I39" s="392" t="s">
        <v>232</v>
      </c>
    </row>
    <row r="40" spans="2:9">
      <c r="B40" s="96">
        <v>37</v>
      </c>
      <c r="C40" s="195">
        <v>61260045</v>
      </c>
      <c r="D40" s="56" t="s">
        <v>228</v>
      </c>
      <c r="E40" s="54" t="s">
        <v>229</v>
      </c>
      <c r="F40" s="54" t="s">
        <v>236</v>
      </c>
      <c r="G40" s="54" t="s">
        <v>238</v>
      </c>
      <c r="H40" s="54" t="s">
        <v>253</v>
      </c>
      <c r="I40" s="93"/>
    </row>
    <row r="41" spans="2:9">
      <c r="B41" s="388">
        <v>38</v>
      </c>
      <c r="C41" s="389">
        <v>61260046</v>
      </c>
      <c r="D41" s="390" t="s">
        <v>228</v>
      </c>
      <c r="E41" s="391" t="s">
        <v>229</v>
      </c>
      <c r="F41" s="391" t="s">
        <v>236</v>
      </c>
      <c r="G41" s="391" t="s">
        <v>238</v>
      </c>
      <c r="H41" s="391" t="s">
        <v>253</v>
      </c>
      <c r="I41" s="392" t="s">
        <v>232</v>
      </c>
    </row>
    <row r="42" spans="2:9">
      <c r="B42" s="96">
        <v>39</v>
      </c>
      <c r="C42" s="195">
        <v>61260047</v>
      </c>
      <c r="D42" s="56" t="s">
        <v>228</v>
      </c>
      <c r="E42" s="54" t="s">
        <v>229</v>
      </c>
      <c r="F42" s="54" t="s">
        <v>236</v>
      </c>
      <c r="G42" s="54" t="s">
        <v>238</v>
      </c>
      <c r="H42" s="54" t="s">
        <v>254</v>
      </c>
      <c r="I42" s="93"/>
    </row>
    <row r="43" spans="2:9">
      <c r="B43" s="388">
        <v>40</v>
      </c>
      <c r="C43" s="389">
        <v>61260048</v>
      </c>
      <c r="D43" s="390" t="s">
        <v>228</v>
      </c>
      <c r="E43" s="391" t="s">
        <v>229</v>
      </c>
      <c r="F43" s="391" t="s">
        <v>236</v>
      </c>
      <c r="G43" s="391" t="s">
        <v>238</v>
      </c>
      <c r="H43" s="391" t="s">
        <v>254</v>
      </c>
      <c r="I43" s="392" t="s">
        <v>232</v>
      </c>
    </row>
    <row r="44" spans="2:9">
      <c r="B44" s="96">
        <v>41</v>
      </c>
      <c r="C44" s="195">
        <v>61260051</v>
      </c>
      <c r="D44" s="56" t="s">
        <v>228</v>
      </c>
      <c r="E44" s="54" t="s">
        <v>229</v>
      </c>
      <c r="F44" s="54" t="s">
        <v>236</v>
      </c>
      <c r="G44" s="54" t="s">
        <v>238</v>
      </c>
      <c r="H44" s="54" t="s">
        <v>255</v>
      </c>
      <c r="I44" s="93"/>
    </row>
    <row r="45" spans="2:9">
      <c r="B45" s="388">
        <v>42</v>
      </c>
      <c r="C45" s="389">
        <v>61260052</v>
      </c>
      <c r="D45" s="390" t="s">
        <v>228</v>
      </c>
      <c r="E45" s="391" t="s">
        <v>229</v>
      </c>
      <c r="F45" s="391" t="s">
        <v>236</v>
      </c>
      <c r="G45" s="391" t="s">
        <v>238</v>
      </c>
      <c r="H45" s="391" t="s">
        <v>255</v>
      </c>
      <c r="I45" s="392" t="s">
        <v>232</v>
      </c>
    </row>
    <row r="46" spans="2:9">
      <c r="B46" s="96">
        <v>43</v>
      </c>
      <c r="C46" s="195">
        <v>61260053</v>
      </c>
      <c r="D46" s="56" t="s">
        <v>228</v>
      </c>
      <c r="E46" s="54" t="s">
        <v>229</v>
      </c>
      <c r="F46" s="54" t="s">
        <v>236</v>
      </c>
      <c r="G46" s="54" t="s">
        <v>238</v>
      </c>
      <c r="H46" s="54" t="s">
        <v>256</v>
      </c>
      <c r="I46" s="93"/>
    </row>
    <row r="47" spans="2:9">
      <c r="B47" s="388">
        <v>44</v>
      </c>
      <c r="C47" s="389">
        <v>61260054</v>
      </c>
      <c r="D47" s="390" t="s">
        <v>228</v>
      </c>
      <c r="E47" s="391" t="s">
        <v>229</v>
      </c>
      <c r="F47" s="391" t="s">
        <v>236</v>
      </c>
      <c r="G47" s="391" t="s">
        <v>238</v>
      </c>
      <c r="H47" s="391" t="s">
        <v>256</v>
      </c>
      <c r="I47" s="392" t="s">
        <v>232</v>
      </c>
    </row>
    <row r="48" spans="2:9">
      <c r="B48" s="96">
        <v>45</v>
      </c>
      <c r="C48" s="195">
        <v>61260055</v>
      </c>
      <c r="D48" s="56" t="s">
        <v>228</v>
      </c>
      <c r="E48" s="54" t="s">
        <v>229</v>
      </c>
      <c r="F48" s="54" t="s">
        <v>236</v>
      </c>
      <c r="G48" s="54" t="s">
        <v>238</v>
      </c>
      <c r="H48" s="54" t="s">
        <v>257</v>
      </c>
      <c r="I48" s="93"/>
    </row>
    <row r="49" spans="2:9">
      <c r="B49" s="388">
        <v>46</v>
      </c>
      <c r="C49" s="389">
        <v>61260056</v>
      </c>
      <c r="D49" s="390" t="s">
        <v>228</v>
      </c>
      <c r="E49" s="391" t="s">
        <v>229</v>
      </c>
      <c r="F49" s="391" t="s">
        <v>236</v>
      </c>
      <c r="G49" s="391" t="s">
        <v>238</v>
      </c>
      <c r="H49" s="391" t="s">
        <v>257</v>
      </c>
      <c r="I49" s="392" t="s">
        <v>232</v>
      </c>
    </row>
    <row r="50" spans="2:9">
      <c r="B50" s="96">
        <v>47</v>
      </c>
      <c r="C50" s="195">
        <v>61260057</v>
      </c>
      <c r="D50" s="56" t="s">
        <v>228</v>
      </c>
      <c r="E50" s="54" t="s">
        <v>229</v>
      </c>
      <c r="F50" s="54" t="s">
        <v>236</v>
      </c>
      <c r="G50" s="54" t="s">
        <v>238</v>
      </c>
      <c r="H50" s="54" t="s">
        <v>258</v>
      </c>
      <c r="I50" s="93"/>
    </row>
    <row r="51" spans="2:9">
      <c r="B51" s="388">
        <v>48</v>
      </c>
      <c r="C51" s="389">
        <v>61260058</v>
      </c>
      <c r="D51" s="390" t="s">
        <v>228</v>
      </c>
      <c r="E51" s="391" t="s">
        <v>229</v>
      </c>
      <c r="F51" s="391" t="s">
        <v>236</v>
      </c>
      <c r="G51" s="391" t="s">
        <v>238</v>
      </c>
      <c r="H51" s="391" t="s">
        <v>258</v>
      </c>
      <c r="I51" s="392" t="s">
        <v>232</v>
      </c>
    </row>
    <row r="52" spans="2:9">
      <c r="B52" s="96">
        <v>49</v>
      </c>
      <c r="C52" s="195">
        <v>61260061</v>
      </c>
      <c r="D52" s="56" t="s">
        <v>228</v>
      </c>
      <c r="E52" s="54" t="s">
        <v>229</v>
      </c>
      <c r="F52" s="54" t="s">
        <v>236</v>
      </c>
      <c r="G52" s="54" t="s">
        <v>238</v>
      </c>
      <c r="H52" s="54" t="s">
        <v>260</v>
      </c>
      <c r="I52" s="93"/>
    </row>
    <row r="53" spans="2:9">
      <c r="B53" s="388">
        <v>50</v>
      </c>
      <c r="C53" s="389">
        <v>61260062</v>
      </c>
      <c r="D53" s="390" t="s">
        <v>228</v>
      </c>
      <c r="E53" s="391" t="s">
        <v>229</v>
      </c>
      <c r="F53" s="391" t="s">
        <v>236</v>
      </c>
      <c r="G53" s="391" t="s">
        <v>238</v>
      </c>
      <c r="H53" s="391" t="s">
        <v>260</v>
      </c>
      <c r="I53" s="392" t="s">
        <v>232</v>
      </c>
    </row>
    <row r="54" spans="2:9">
      <c r="B54" s="96">
        <v>51</v>
      </c>
      <c r="C54" s="195">
        <v>61260063</v>
      </c>
      <c r="D54" s="56" t="s">
        <v>228</v>
      </c>
      <c r="E54" s="54" t="s">
        <v>229</v>
      </c>
      <c r="F54" s="54" t="s">
        <v>236</v>
      </c>
      <c r="G54" s="54" t="s">
        <v>238</v>
      </c>
      <c r="H54" s="54" t="s">
        <v>261</v>
      </c>
      <c r="I54" s="93"/>
    </row>
    <row r="55" spans="2:9">
      <c r="B55" s="388">
        <v>52</v>
      </c>
      <c r="C55" s="389">
        <v>61260064</v>
      </c>
      <c r="D55" s="390" t="s">
        <v>228</v>
      </c>
      <c r="E55" s="391" t="s">
        <v>229</v>
      </c>
      <c r="F55" s="391" t="s">
        <v>236</v>
      </c>
      <c r="G55" s="391" t="s">
        <v>238</v>
      </c>
      <c r="H55" s="391" t="s">
        <v>261</v>
      </c>
      <c r="I55" s="392" t="s">
        <v>232</v>
      </c>
    </row>
    <row r="56" spans="2:9">
      <c r="B56" s="96">
        <v>53</v>
      </c>
      <c r="C56" s="195">
        <v>61260065</v>
      </c>
      <c r="D56" s="56" t="s">
        <v>228</v>
      </c>
      <c r="E56" s="54" t="s">
        <v>229</v>
      </c>
      <c r="F56" s="54" t="s">
        <v>236</v>
      </c>
      <c r="G56" s="54" t="s">
        <v>238</v>
      </c>
      <c r="H56" s="54" t="s">
        <v>262</v>
      </c>
      <c r="I56" s="93"/>
    </row>
    <row r="57" spans="2:9">
      <c r="B57" s="388">
        <v>54</v>
      </c>
      <c r="C57" s="389">
        <v>61260066</v>
      </c>
      <c r="D57" s="390" t="s">
        <v>228</v>
      </c>
      <c r="E57" s="391" t="s">
        <v>229</v>
      </c>
      <c r="F57" s="391" t="s">
        <v>236</v>
      </c>
      <c r="G57" s="391" t="s">
        <v>238</v>
      </c>
      <c r="H57" s="391" t="s">
        <v>262</v>
      </c>
      <c r="I57" s="392" t="s">
        <v>232</v>
      </c>
    </row>
    <row r="58" spans="2:9">
      <c r="B58" s="96">
        <v>55</v>
      </c>
      <c r="C58" s="195">
        <v>61270067</v>
      </c>
      <c r="D58" s="56" t="s">
        <v>228</v>
      </c>
      <c r="E58" s="54" t="s">
        <v>229</v>
      </c>
      <c r="F58" s="54" t="s">
        <v>236</v>
      </c>
      <c r="G58" s="54" t="s">
        <v>238</v>
      </c>
      <c r="H58" s="54" t="s">
        <v>263</v>
      </c>
      <c r="I58" s="93"/>
    </row>
    <row r="59" spans="2:9">
      <c r="B59" s="388">
        <v>56</v>
      </c>
      <c r="C59" s="389">
        <v>61260068</v>
      </c>
      <c r="D59" s="390" t="s">
        <v>228</v>
      </c>
      <c r="E59" s="391" t="s">
        <v>229</v>
      </c>
      <c r="F59" s="391" t="s">
        <v>236</v>
      </c>
      <c r="G59" s="391" t="s">
        <v>238</v>
      </c>
      <c r="H59" s="391" t="s">
        <v>263</v>
      </c>
      <c r="I59" s="392" t="s">
        <v>232</v>
      </c>
    </row>
    <row r="60" spans="2:9">
      <c r="B60" s="96">
        <v>57</v>
      </c>
      <c r="C60" s="195">
        <v>61260071</v>
      </c>
      <c r="D60" s="56" t="s">
        <v>228</v>
      </c>
      <c r="E60" s="54" t="s">
        <v>229</v>
      </c>
      <c r="F60" s="54" t="s">
        <v>264</v>
      </c>
      <c r="G60" s="54" t="s">
        <v>265</v>
      </c>
      <c r="H60" s="54" t="s">
        <v>239</v>
      </c>
      <c r="I60" s="93"/>
    </row>
    <row r="61" spans="2:9">
      <c r="B61" s="388">
        <v>58</v>
      </c>
      <c r="C61" s="389">
        <v>61260072</v>
      </c>
      <c r="D61" s="390" t="s">
        <v>228</v>
      </c>
      <c r="E61" s="391" t="s">
        <v>229</v>
      </c>
      <c r="F61" s="391" t="s">
        <v>264</v>
      </c>
      <c r="G61" s="391" t="s">
        <v>265</v>
      </c>
      <c r="H61" s="391" t="s">
        <v>239</v>
      </c>
      <c r="I61" s="392" t="s">
        <v>232</v>
      </c>
    </row>
    <row r="62" spans="2:9">
      <c r="B62" s="96">
        <v>59</v>
      </c>
      <c r="C62" s="195">
        <v>61260073</v>
      </c>
      <c r="D62" s="56" t="s">
        <v>228</v>
      </c>
      <c r="E62" s="54" t="s">
        <v>229</v>
      </c>
      <c r="F62" s="54" t="s">
        <v>264</v>
      </c>
      <c r="G62" s="54" t="s">
        <v>265</v>
      </c>
      <c r="H62" s="54" t="s">
        <v>249</v>
      </c>
      <c r="I62" s="93"/>
    </row>
    <row r="63" spans="2:9">
      <c r="B63" s="388">
        <v>60</v>
      </c>
      <c r="C63" s="389">
        <v>61260074</v>
      </c>
      <c r="D63" s="390" t="s">
        <v>228</v>
      </c>
      <c r="E63" s="391" t="s">
        <v>229</v>
      </c>
      <c r="F63" s="391" t="s">
        <v>264</v>
      </c>
      <c r="G63" s="391" t="s">
        <v>265</v>
      </c>
      <c r="H63" s="391" t="s">
        <v>249</v>
      </c>
      <c r="I63" s="392" t="s">
        <v>232</v>
      </c>
    </row>
    <row r="64" spans="2:9">
      <c r="B64" s="96">
        <v>61</v>
      </c>
      <c r="C64" s="195">
        <v>61260075</v>
      </c>
      <c r="D64" s="56" t="s">
        <v>228</v>
      </c>
      <c r="E64" s="54" t="s">
        <v>229</v>
      </c>
      <c r="F64" s="54" t="s">
        <v>264</v>
      </c>
      <c r="G64" s="54" t="s">
        <v>265</v>
      </c>
      <c r="H64" s="54" t="s">
        <v>250</v>
      </c>
      <c r="I64" s="93"/>
    </row>
    <row r="65" spans="2:9">
      <c r="B65" s="388">
        <v>62</v>
      </c>
      <c r="C65" s="389">
        <v>61260076</v>
      </c>
      <c r="D65" s="390" t="s">
        <v>228</v>
      </c>
      <c r="E65" s="391" t="s">
        <v>229</v>
      </c>
      <c r="F65" s="391" t="s">
        <v>264</v>
      </c>
      <c r="G65" s="391" t="s">
        <v>265</v>
      </c>
      <c r="H65" s="391" t="s">
        <v>250</v>
      </c>
      <c r="I65" s="392" t="s">
        <v>232</v>
      </c>
    </row>
    <row r="66" spans="2:9">
      <c r="B66" s="96">
        <v>63</v>
      </c>
      <c r="C66" s="195">
        <v>61260077</v>
      </c>
      <c r="D66" s="56" t="s">
        <v>228</v>
      </c>
      <c r="E66" s="54" t="s">
        <v>229</v>
      </c>
      <c r="F66" s="54" t="s">
        <v>264</v>
      </c>
      <c r="G66" s="54" t="s">
        <v>265</v>
      </c>
      <c r="H66" s="54" t="s">
        <v>240</v>
      </c>
      <c r="I66" s="93"/>
    </row>
    <row r="67" spans="2:9">
      <c r="B67" s="388">
        <v>64</v>
      </c>
      <c r="C67" s="389">
        <v>61260078</v>
      </c>
      <c r="D67" s="390" t="s">
        <v>228</v>
      </c>
      <c r="E67" s="391" t="s">
        <v>229</v>
      </c>
      <c r="F67" s="391" t="s">
        <v>264</v>
      </c>
      <c r="G67" s="391" t="s">
        <v>265</v>
      </c>
      <c r="H67" s="391" t="s">
        <v>240</v>
      </c>
      <c r="I67" s="392" t="s">
        <v>232</v>
      </c>
    </row>
    <row r="68" spans="2:9">
      <c r="B68" s="96">
        <v>65</v>
      </c>
      <c r="C68" s="195">
        <v>61260111</v>
      </c>
      <c r="D68" s="56" t="s">
        <v>228</v>
      </c>
      <c r="E68" s="54" t="s">
        <v>266</v>
      </c>
      <c r="F68" s="54" t="s">
        <v>267</v>
      </c>
      <c r="G68" s="54"/>
      <c r="H68" s="54" t="s">
        <v>268</v>
      </c>
      <c r="I68" s="93"/>
    </row>
    <row r="69" spans="2:9">
      <c r="B69" s="388">
        <v>66</v>
      </c>
      <c r="C69" s="389">
        <v>61260113</v>
      </c>
      <c r="D69" s="390" t="s">
        <v>228</v>
      </c>
      <c r="E69" s="391" t="s">
        <v>266</v>
      </c>
      <c r="F69" s="391" t="s">
        <v>267</v>
      </c>
      <c r="G69" s="391"/>
      <c r="H69" s="391" t="s">
        <v>269</v>
      </c>
      <c r="I69" s="392"/>
    </row>
    <row r="70" spans="2:9">
      <c r="B70" s="96">
        <v>67</v>
      </c>
      <c r="C70" s="195">
        <v>61260115</v>
      </c>
      <c r="D70" s="56" t="s">
        <v>228</v>
      </c>
      <c r="E70" s="54" t="s">
        <v>266</v>
      </c>
      <c r="F70" s="54" t="s">
        <v>267</v>
      </c>
      <c r="G70" s="54"/>
      <c r="H70" s="54" t="s">
        <v>270</v>
      </c>
      <c r="I70" s="93"/>
    </row>
    <row r="71" spans="2:9">
      <c r="B71" s="388">
        <v>68</v>
      </c>
      <c r="C71" s="389">
        <v>61260119</v>
      </c>
      <c r="D71" s="390" t="s">
        <v>228</v>
      </c>
      <c r="E71" s="391" t="s">
        <v>266</v>
      </c>
      <c r="F71" s="391" t="s">
        <v>267</v>
      </c>
      <c r="G71" s="391"/>
      <c r="H71" s="391" t="s">
        <v>271</v>
      </c>
      <c r="I71" s="392"/>
    </row>
    <row r="72" spans="2:9">
      <c r="B72" s="96">
        <v>69</v>
      </c>
      <c r="C72" s="195">
        <v>61260121</v>
      </c>
      <c r="D72" s="56" t="s">
        <v>228</v>
      </c>
      <c r="E72" s="54" t="s">
        <v>266</v>
      </c>
      <c r="F72" s="54" t="s">
        <v>267</v>
      </c>
      <c r="G72" s="54"/>
      <c r="H72" s="54" t="s">
        <v>272</v>
      </c>
      <c r="I72" s="93"/>
    </row>
    <row r="73" spans="2:9">
      <c r="B73" s="388">
        <v>70</v>
      </c>
      <c r="C73" s="389">
        <v>61260123</v>
      </c>
      <c r="D73" s="390" t="s">
        <v>228</v>
      </c>
      <c r="E73" s="391" t="s">
        <v>266</v>
      </c>
      <c r="F73" s="391" t="s">
        <v>267</v>
      </c>
      <c r="G73" s="391"/>
      <c r="H73" s="391" t="s">
        <v>273</v>
      </c>
      <c r="I73" s="392"/>
    </row>
    <row r="74" spans="2:9">
      <c r="B74" s="96">
        <v>71</v>
      </c>
      <c r="C74" s="195">
        <v>61260125</v>
      </c>
      <c r="D74" s="56" t="s">
        <v>228</v>
      </c>
      <c r="E74" s="54" t="s">
        <v>266</v>
      </c>
      <c r="F74" s="54" t="s">
        <v>267</v>
      </c>
      <c r="G74" s="54"/>
      <c r="H74" s="54" t="s">
        <v>274</v>
      </c>
      <c r="I74" s="93"/>
    </row>
    <row r="75" spans="2:9">
      <c r="B75" s="388">
        <v>72</v>
      </c>
      <c r="C75" s="389">
        <v>6126029</v>
      </c>
      <c r="D75" s="390" t="s">
        <v>228</v>
      </c>
      <c r="E75" s="391" t="s">
        <v>266</v>
      </c>
      <c r="F75" s="391" t="s">
        <v>267</v>
      </c>
      <c r="G75" s="391"/>
      <c r="H75" s="391" t="s">
        <v>275</v>
      </c>
      <c r="I75" s="392"/>
    </row>
    <row r="76" spans="2:9">
      <c r="B76" s="96">
        <v>73</v>
      </c>
      <c r="C76" s="195">
        <v>61260214</v>
      </c>
      <c r="D76" s="56" t="s">
        <v>228</v>
      </c>
      <c r="E76" s="54" t="s">
        <v>229</v>
      </c>
      <c r="F76" s="54" t="s">
        <v>236</v>
      </c>
      <c r="G76" s="54" t="s">
        <v>237</v>
      </c>
      <c r="H76" s="54" t="s">
        <v>276</v>
      </c>
      <c r="I76" s="93" t="s">
        <v>232</v>
      </c>
    </row>
    <row r="77" spans="2:9">
      <c r="B77" s="388">
        <v>74</v>
      </c>
      <c r="C77" s="389">
        <v>61260216</v>
      </c>
      <c r="D77" s="390" t="s">
        <v>228</v>
      </c>
      <c r="E77" s="391" t="s">
        <v>229</v>
      </c>
      <c r="F77" s="391" t="s">
        <v>236</v>
      </c>
      <c r="G77" s="391" t="s">
        <v>237</v>
      </c>
      <c r="H77" s="391" t="s">
        <v>277</v>
      </c>
      <c r="I77" s="392" t="s">
        <v>232</v>
      </c>
    </row>
    <row r="78" spans="2:9">
      <c r="B78" s="96">
        <v>75</v>
      </c>
      <c r="C78" s="195">
        <v>61260224</v>
      </c>
      <c r="D78" s="56" t="s">
        <v>228</v>
      </c>
      <c r="E78" s="54" t="s">
        <v>229</v>
      </c>
      <c r="F78" s="54" t="s">
        <v>236</v>
      </c>
      <c r="G78" s="54" t="s">
        <v>237</v>
      </c>
      <c r="H78" s="54" t="s">
        <v>278</v>
      </c>
      <c r="I78" s="93" t="s">
        <v>232</v>
      </c>
    </row>
    <row r="79" spans="2:9">
      <c r="B79" s="388">
        <v>76</v>
      </c>
      <c r="C79" s="389">
        <v>61260226</v>
      </c>
      <c r="D79" s="390" t="s">
        <v>228</v>
      </c>
      <c r="E79" s="391" t="s">
        <v>229</v>
      </c>
      <c r="F79" s="391" t="s">
        <v>236</v>
      </c>
      <c r="G79" s="391" t="s">
        <v>237</v>
      </c>
      <c r="H79" s="391" t="s">
        <v>278</v>
      </c>
      <c r="I79" s="392" t="s">
        <v>232</v>
      </c>
    </row>
    <row r="80" spans="2:9">
      <c r="B80" s="96">
        <v>77</v>
      </c>
      <c r="C80" s="195">
        <v>61260234</v>
      </c>
      <c r="D80" s="56" t="s">
        <v>228</v>
      </c>
      <c r="E80" s="54" t="s">
        <v>229</v>
      </c>
      <c r="F80" s="54" t="s">
        <v>236</v>
      </c>
      <c r="G80" s="54" t="s">
        <v>237</v>
      </c>
      <c r="H80" s="54" t="s">
        <v>279</v>
      </c>
      <c r="I80" s="93" t="s">
        <v>232</v>
      </c>
    </row>
    <row r="81" spans="2:9">
      <c r="B81" s="388">
        <v>78</v>
      </c>
      <c r="C81" s="389">
        <v>61260236</v>
      </c>
      <c r="D81" s="390" t="s">
        <v>228</v>
      </c>
      <c r="E81" s="391" t="s">
        <v>229</v>
      </c>
      <c r="F81" s="391" t="s">
        <v>236</v>
      </c>
      <c r="G81" s="391" t="s">
        <v>237</v>
      </c>
      <c r="H81" s="391" t="s">
        <v>280</v>
      </c>
      <c r="I81" s="392" t="s">
        <v>232</v>
      </c>
    </row>
    <row r="82" spans="2:9">
      <c r="B82" s="96">
        <v>79</v>
      </c>
      <c r="C82" s="195">
        <v>61360244</v>
      </c>
      <c r="D82" s="56" t="s">
        <v>228</v>
      </c>
      <c r="E82" s="54" t="s">
        <v>229</v>
      </c>
      <c r="F82" s="54" t="s">
        <v>236</v>
      </c>
      <c r="G82" s="54" t="s">
        <v>238</v>
      </c>
      <c r="H82" s="54" t="s">
        <v>281</v>
      </c>
      <c r="I82" s="93" t="s">
        <v>232</v>
      </c>
    </row>
    <row r="83" spans="2:9">
      <c r="B83" s="388">
        <v>80</v>
      </c>
      <c r="C83" s="389">
        <v>61260246</v>
      </c>
      <c r="D83" s="390" t="s">
        <v>228</v>
      </c>
      <c r="E83" s="391" t="s">
        <v>229</v>
      </c>
      <c r="F83" s="391" t="s">
        <v>236</v>
      </c>
      <c r="G83" s="391" t="s">
        <v>238</v>
      </c>
      <c r="H83" s="391" t="s">
        <v>282</v>
      </c>
      <c r="I83" s="392" t="s">
        <v>232</v>
      </c>
    </row>
    <row r="84" spans="2:9">
      <c r="B84" s="96">
        <v>81</v>
      </c>
      <c r="C84" s="195">
        <v>61260254</v>
      </c>
      <c r="D84" s="56" t="s">
        <v>228</v>
      </c>
      <c r="E84" s="54" t="s">
        <v>229</v>
      </c>
      <c r="F84" s="54" t="s">
        <v>236</v>
      </c>
      <c r="G84" s="54" t="s">
        <v>238</v>
      </c>
      <c r="H84" s="54" t="s">
        <v>283</v>
      </c>
      <c r="I84" s="93" t="s">
        <v>232</v>
      </c>
    </row>
    <row r="85" spans="2:9">
      <c r="B85" s="388">
        <v>82</v>
      </c>
      <c r="C85" s="389">
        <v>61260256</v>
      </c>
      <c r="D85" s="390" t="s">
        <v>228</v>
      </c>
      <c r="E85" s="391" t="s">
        <v>229</v>
      </c>
      <c r="F85" s="391" t="s">
        <v>236</v>
      </c>
      <c r="G85" s="391" t="s">
        <v>238</v>
      </c>
      <c r="H85" s="391" t="s">
        <v>284</v>
      </c>
      <c r="I85" s="392" t="s">
        <v>232</v>
      </c>
    </row>
    <row r="86" spans="2:9">
      <c r="B86" s="96">
        <v>83</v>
      </c>
      <c r="C86" s="195">
        <v>61260264</v>
      </c>
      <c r="D86" s="56" t="s">
        <v>228</v>
      </c>
      <c r="E86" s="54" t="s">
        <v>229</v>
      </c>
      <c r="F86" s="54" t="s">
        <v>236</v>
      </c>
      <c r="G86" s="54" t="s">
        <v>238</v>
      </c>
      <c r="H86" s="54" t="s">
        <v>285</v>
      </c>
      <c r="I86" s="93" t="s">
        <v>232</v>
      </c>
    </row>
    <row r="87" spans="2:9">
      <c r="B87" s="388">
        <v>84</v>
      </c>
      <c r="C87" s="389">
        <v>61260266</v>
      </c>
      <c r="D87" s="390" t="s">
        <v>228</v>
      </c>
      <c r="E87" s="391" t="s">
        <v>229</v>
      </c>
      <c r="F87" s="391" t="s">
        <v>236</v>
      </c>
      <c r="G87" s="391" t="s">
        <v>238</v>
      </c>
      <c r="H87" s="391" t="s">
        <v>285</v>
      </c>
      <c r="I87" s="392" t="s">
        <v>232</v>
      </c>
    </row>
    <row r="88" spans="2:9">
      <c r="B88" s="96">
        <v>85</v>
      </c>
      <c r="C88" s="195">
        <v>61260312</v>
      </c>
      <c r="D88" s="56" t="s">
        <v>228</v>
      </c>
      <c r="E88" s="54" t="s">
        <v>229</v>
      </c>
      <c r="F88" s="54" t="s">
        <v>236</v>
      </c>
      <c r="G88" s="54" t="s">
        <v>237</v>
      </c>
      <c r="H88" s="54" t="s">
        <v>239</v>
      </c>
      <c r="I88" s="93" t="s">
        <v>286</v>
      </c>
    </row>
    <row r="89" spans="2:9">
      <c r="B89" s="388">
        <v>86</v>
      </c>
      <c r="C89" s="389">
        <v>61260314</v>
      </c>
      <c r="D89" s="390" t="s">
        <v>228</v>
      </c>
      <c r="E89" s="391" t="s">
        <v>229</v>
      </c>
      <c r="F89" s="391" t="s">
        <v>236</v>
      </c>
      <c r="G89" s="391" t="s">
        <v>237</v>
      </c>
      <c r="H89" s="391" t="s">
        <v>249</v>
      </c>
      <c r="I89" s="392" t="s">
        <v>286</v>
      </c>
    </row>
    <row r="90" spans="2:9">
      <c r="B90" s="96">
        <v>87</v>
      </c>
      <c r="C90" s="195">
        <v>61260316</v>
      </c>
      <c r="D90" s="56" t="s">
        <v>228</v>
      </c>
      <c r="E90" s="54" t="s">
        <v>229</v>
      </c>
      <c r="F90" s="54" t="s">
        <v>236</v>
      </c>
      <c r="G90" s="54" t="s">
        <v>237</v>
      </c>
      <c r="H90" s="54" t="s">
        <v>250</v>
      </c>
      <c r="I90" s="93" t="s">
        <v>286</v>
      </c>
    </row>
    <row r="91" spans="2:9">
      <c r="B91" s="388">
        <v>88</v>
      </c>
      <c r="C91" s="389">
        <v>61260318</v>
      </c>
      <c r="D91" s="390" t="s">
        <v>228</v>
      </c>
      <c r="E91" s="391" t="s">
        <v>229</v>
      </c>
      <c r="F91" s="391" t="s">
        <v>236</v>
      </c>
      <c r="G91" s="391" t="s">
        <v>237</v>
      </c>
      <c r="H91" s="391" t="s">
        <v>240</v>
      </c>
      <c r="I91" s="392" t="s">
        <v>286</v>
      </c>
    </row>
    <row r="92" spans="2:9">
      <c r="B92" s="96">
        <v>89</v>
      </c>
      <c r="C92" s="195">
        <v>61260322</v>
      </c>
      <c r="D92" s="56" t="s">
        <v>228</v>
      </c>
      <c r="E92" s="54" t="s">
        <v>229</v>
      </c>
      <c r="F92" s="54" t="s">
        <v>236</v>
      </c>
      <c r="G92" s="54" t="s">
        <v>237</v>
      </c>
      <c r="H92" s="54" t="s">
        <v>241</v>
      </c>
      <c r="I92" s="93" t="s">
        <v>286</v>
      </c>
    </row>
    <row r="93" spans="2:9">
      <c r="B93" s="388">
        <v>90</v>
      </c>
      <c r="C93" s="389">
        <v>61260324</v>
      </c>
      <c r="D93" s="390" t="s">
        <v>228</v>
      </c>
      <c r="E93" s="391" t="s">
        <v>229</v>
      </c>
      <c r="F93" s="391" t="s">
        <v>236</v>
      </c>
      <c r="G93" s="391" t="s">
        <v>237</v>
      </c>
      <c r="H93" s="391" t="s">
        <v>242</v>
      </c>
      <c r="I93" s="392" t="s">
        <v>286</v>
      </c>
    </row>
    <row r="94" spans="2:9">
      <c r="B94" s="96">
        <v>91</v>
      </c>
      <c r="C94" s="195">
        <v>61260326</v>
      </c>
      <c r="D94" s="56" t="s">
        <v>228</v>
      </c>
      <c r="E94" s="54" t="s">
        <v>229</v>
      </c>
      <c r="F94" s="54" t="s">
        <v>236</v>
      </c>
      <c r="G94" s="54" t="s">
        <v>237</v>
      </c>
      <c r="H94" s="54" t="s">
        <v>243</v>
      </c>
      <c r="I94" s="93" t="s">
        <v>286</v>
      </c>
    </row>
    <row r="95" spans="2:9">
      <c r="B95" s="388">
        <v>92</v>
      </c>
      <c r="C95" s="389">
        <v>61260328</v>
      </c>
      <c r="D95" s="390" t="s">
        <v>228</v>
      </c>
      <c r="E95" s="391" t="s">
        <v>229</v>
      </c>
      <c r="F95" s="391" t="s">
        <v>236</v>
      </c>
      <c r="G95" s="391" t="s">
        <v>237</v>
      </c>
      <c r="H95" s="391" t="s">
        <v>244</v>
      </c>
      <c r="I95" s="392" t="s">
        <v>286</v>
      </c>
    </row>
    <row r="96" spans="2:9">
      <c r="B96" s="96">
        <v>93</v>
      </c>
      <c r="C96" s="195">
        <v>61260332</v>
      </c>
      <c r="D96" s="56" t="s">
        <v>228</v>
      </c>
      <c r="E96" s="54" t="s">
        <v>229</v>
      </c>
      <c r="F96" s="54" t="s">
        <v>236</v>
      </c>
      <c r="G96" s="54" t="s">
        <v>237</v>
      </c>
      <c r="H96" s="54" t="s">
        <v>245</v>
      </c>
      <c r="I96" s="93" t="s">
        <v>286</v>
      </c>
    </row>
    <row r="97" spans="2:9">
      <c r="B97" s="388">
        <v>94</v>
      </c>
      <c r="C97" s="389">
        <v>61260334</v>
      </c>
      <c r="D97" s="390" t="s">
        <v>228</v>
      </c>
      <c r="E97" s="391" t="s">
        <v>229</v>
      </c>
      <c r="F97" s="391" t="s">
        <v>236</v>
      </c>
      <c r="G97" s="391" t="s">
        <v>237</v>
      </c>
      <c r="H97" s="391" t="s">
        <v>246</v>
      </c>
      <c r="I97" s="392" t="s">
        <v>286</v>
      </c>
    </row>
    <row r="98" spans="2:9">
      <c r="B98" s="96">
        <v>95</v>
      </c>
      <c r="C98" s="195">
        <v>61260336</v>
      </c>
      <c r="D98" s="56" t="s">
        <v>228</v>
      </c>
      <c r="E98" s="54" t="s">
        <v>229</v>
      </c>
      <c r="F98" s="54" t="s">
        <v>236</v>
      </c>
      <c r="G98" s="54" t="s">
        <v>237</v>
      </c>
      <c r="H98" s="54" t="s">
        <v>247</v>
      </c>
      <c r="I98" s="93" t="s">
        <v>286</v>
      </c>
    </row>
    <row r="99" spans="2:9">
      <c r="B99" s="388">
        <v>96</v>
      </c>
      <c r="C99" s="389">
        <v>61260338</v>
      </c>
      <c r="D99" s="390" t="s">
        <v>228</v>
      </c>
      <c r="E99" s="391" t="s">
        <v>229</v>
      </c>
      <c r="F99" s="391" t="s">
        <v>236</v>
      </c>
      <c r="G99" s="391" t="s">
        <v>237</v>
      </c>
      <c r="H99" s="391" t="s">
        <v>248</v>
      </c>
      <c r="I99" s="392" t="s">
        <v>286</v>
      </c>
    </row>
    <row r="100" spans="2:9">
      <c r="B100" s="96">
        <v>97</v>
      </c>
      <c r="C100" s="195" t="s">
        <v>287</v>
      </c>
      <c r="D100" s="56" t="s">
        <v>228</v>
      </c>
      <c r="E100" s="54"/>
      <c r="F100" s="54"/>
      <c r="G100" s="54"/>
      <c r="H100" s="54"/>
      <c r="I100" s="93"/>
    </row>
    <row r="101" spans="2:9" ht="15.75" thickBot="1">
      <c r="B101" s="393">
        <v>98</v>
      </c>
      <c r="C101" s="394" t="s">
        <v>288</v>
      </c>
      <c r="D101" s="395" t="s">
        <v>228</v>
      </c>
      <c r="E101" s="185"/>
      <c r="F101" s="185"/>
      <c r="G101" s="185"/>
      <c r="H101" s="185"/>
      <c r="I101" s="396"/>
    </row>
  </sheetData>
  <mergeCells count="3">
    <mergeCell ref="D3:I3"/>
    <mergeCell ref="B1:I1"/>
    <mergeCell ref="B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4BCD-CF34-4666-9E3D-9B1F9FF6F722}">
  <sheetPr codeName="Sheet7"/>
  <dimension ref="A1:F28"/>
  <sheetViews>
    <sheetView workbookViewId="0">
      <selection activeCell="F11" sqref="F11"/>
    </sheetView>
  </sheetViews>
  <sheetFormatPr defaultRowHeight="15"/>
  <cols>
    <col min="1" max="1" width="9.140625" customWidth="1"/>
    <col min="2" max="2" width="16.28515625" customWidth="1"/>
    <col min="3" max="3" width="29.85546875" customWidth="1"/>
    <col min="4" max="4" width="42.42578125" customWidth="1"/>
    <col min="6" max="6" width="67.140625" customWidth="1"/>
    <col min="7" max="7" width="9.140625" customWidth="1"/>
  </cols>
  <sheetData>
    <row r="1" spans="1:6" ht="15.75" thickBot="1"/>
    <row r="2" spans="1:6">
      <c r="A2" s="689" t="s">
        <v>93</v>
      </c>
      <c r="B2" s="690"/>
      <c r="C2" s="691"/>
      <c r="D2" s="397"/>
      <c r="F2" t="s">
        <v>115</v>
      </c>
    </row>
    <row r="3" spans="1:6" ht="15.75" thickBot="1">
      <c r="A3" s="692"/>
      <c r="B3" s="693"/>
      <c r="C3" s="694"/>
      <c r="D3" s="398"/>
      <c r="F3" t="s">
        <v>116</v>
      </c>
    </row>
    <row r="4" spans="1:6" ht="15.75" thickBot="1">
      <c r="A4" s="8" t="s">
        <v>11</v>
      </c>
      <c r="B4" s="36" t="s">
        <v>3</v>
      </c>
      <c r="C4" s="37" t="s">
        <v>104</v>
      </c>
      <c r="D4" s="38" t="s">
        <v>105</v>
      </c>
    </row>
    <row r="5" spans="1:6">
      <c r="A5" s="39">
        <v>1</v>
      </c>
      <c r="B5" s="1">
        <v>61280040</v>
      </c>
      <c r="C5" s="2" t="s">
        <v>94</v>
      </c>
      <c r="D5" s="4"/>
    </row>
    <row r="6" spans="1:6">
      <c r="A6" s="39">
        <v>2</v>
      </c>
      <c r="B6" s="1">
        <v>61280030</v>
      </c>
      <c r="C6" s="2" t="s">
        <v>95</v>
      </c>
      <c r="D6" s="4"/>
    </row>
    <row r="7" spans="1:6">
      <c r="A7" s="39">
        <v>3</v>
      </c>
      <c r="B7" s="1">
        <v>61280025</v>
      </c>
      <c r="C7" s="2" t="s">
        <v>96</v>
      </c>
      <c r="D7" s="4" t="s">
        <v>107</v>
      </c>
    </row>
    <row r="8" spans="1:6">
      <c r="A8" s="39">
        <v>4</v>
      </c>
      <c r="B8" s="1">
        <v>82808910</v>
      </c>
      <c r="C8" s="2" t="s">
        <v>97</v>
      </c>
      <c r="D8" s="4" t="s">
        <v>106</v>
      </c>
    </row>
    <row r="9" spans="1:6">
      <c r="A9" s="39">
        <v>5</v>
      </c>
      <c r="B9" s="1">
        <v>61280070</v>
      </c>
      <c r="C9" s="2" t="s">
        <v>98</v>
      </c>
      <c r="D9" s="4"/>
    </row>
    <row r="10" spans="1:6">
      <c r="A10" s="39">
        <v>6</v>
      </c>
      <c r="B10" s="1">
        <v>61280028</v>
      </c>
      <c r="C10" s="2" t="s">
        <v>99</v>
      </c>
      <c r="D10" s="4" t="s">
        <v>108</v>
      </c>
    </row>
    <row r="11" spans="1:6">
      <c r="A11" s="39">
        <v>7</v>
      </c>
      <c r="B11" s="1">
        <v>61280069</v>
      </c>
      <c r="C11" s="2" t="s">
        <v>100</v>
      </c>
      <c r="D11" s="4" t="s">
        <v>109</v>
      </c>
    </row>
    <row r="12" spans="1:6">
      <c r="A12" s="39">
        <v>8</v>
      </c>
      <c r="B12" s="1">
        <v>61280041</v>
      </c>
      <c r="C12" s="2" t="s">
        <v>101</v>
      </c>
      <c r="D12" s="4"/>
    </row>
    <row r="13" spans="1:6">
      <c r="A13" s="39">
        <v>9</v>
      </c>
      <c r="B13" s="1">
        <v>61280042</v>
      </c>
      <c r="C13" s="2" t="s">
        <v>102</v>
      </c>
      <c r="D13" s="4"/>
    </row>
    <row r="14" spans="1:6" ht="15.75" thickBot="1">
      <c r="A14" s="40">
        <v>10</v>
      </c>
      <c r="B14" s="7">
        <v>61280026</v>
      </c>
      <c r="C14" s="3" t="s">
        <v>103</v>
      </c>
      <c r="D14" s="5"/>
    </row>
    <row r="15" spans="1:6" ht="15.75" thickBot="1"/>
    <row r="16" spans="1:6">
      <c r="A16" s="689" t="s">
        <v>110</v>
      </c>
      <c r="B16" s="690"/>
      <c r="C16" s="691"/>
      <c r="F16" s="41" t="s">
        <v>113</v>
      </c>
    </row>
    <row r="17" spans="1:6" ht="15.75" thickBot="1">
      <c r="A17" s="695"/>
      <c r="B17" s="696"/>
      <c r="C17" s="697"/>
      <c r="F17" s="41" t="s">
        <v>114</v>
      </c>
    </row>
    <row r="18" spans="1:6" ht="15.75" thickBot="1">
      <c r="A18" s="6" t="s">
        <v>11</v>
      </c>
      <c r="B18" s="36" t="s">
        <v>3</v>
      </c>
      <c r="C18" s="37" t="s">
        <v>104</v>
      </c>
    </row>
    <row r="19" spans="1:6">
      <c r="A19" s="39">
        <v>1</v>
      </c>
      <c r="B19" s="1">
        <v>61280011</v>
      </c>
      <c r="C19" s="2" t="s">
        <v>112</v>
      </c>
    </row>
    <row r="20" spans="1:6">
      <c r="A20" s="39">
        <v>2</v>
      </c>
      <c r="B20" s="1">
        <v>61280014</v>
      </c>
      <c r="C20" s="2" t="s">
        <v>95</v>
      </c>
    </row>
    <row r="21" spans="1:6">
      <c r="A21" s="39">
        <v>3</v>
      </c>
      <c r="B21" s="1">
        <v>61280013</v>
      </c>
      <c r="C21" s="2" t="s">
        <v>96</v>
      </c>
    </row>
    <row r="22" spans="1:6">
      <c r="A22" s="39">
        <v>4</v>
      </c>
      <c r="B22" s="1" t="s">
        <v>111</v>
      </c>
      <c r="C22" s="2" t="s">
        <v>97</v>
      </c>
    </row>
    <row r="23" spans="1:6">
      <c r="A23" s="39">
        <v>5</v>
      </c>
      <c r="B23" s="1">
        <v>61280071</v>
      </c>
      <c r="C23" s="2" t="s">
        <v>98</v>
      </c>
    </row>
    <row r="24" spans="1:6">
      <c r="A24" s="39">
        <v>6</v>
      </c>
      <c r="B24" s="1">
        <v>61280012</v>
      </c>
      <c r="C24" s="2" t="s">
        <v>99</v>
      </c>
    </row>
    <row r="25" spans="1:6">
      <c r="A25" s="39">
        <v>7</v>
      </c>
      <c r="B25" s="1">
        <v>61280061</v>
      </c>
      <c r="C25" s="2" t="s">
        <v>100</v>
      </c>
    </row>
    <row r="26" spans="1:6">
      <c r="A26" s="39">
        <v>8</v>
      </c>
      <c r="B26" s="1">
        <v>61280015</v>
      </c>
      <c r="C26" s="2" t="s">
        <v>101</v>
      </c>
    </row>
    <row r="27" spans="1:6">
      <c r="A27" s="39">
        <v>9</v>
      </c>
      <c r="B27" s="1">
        <v>61280006</v>
      </c>
      <c r="C27" s="2" t="s">
        <v>102</v>
      </c>
    </row>
    <row r="28" spans="1:6" ht="15.75" thickBot="1">
      <c r="A28" s="40">
        <v>10</v>
      </c>
      <c r="B28" s="7">
        <v>61280008</v>
      </c>
      <c r="C28" s="3" t="s">
        <v>103</v>
      </c>
    </row>
  </sheetData>
  <mergeCells count="2">
    <mergeCell ref="A2:C3"/>
    <mergeCell ref="A16:C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66AC-BAF9-4DB0-9243-29B7394C29D2}">
  <sheetPr codeName="Sheet9"/>
  <dimension ref="A1:C6"/>
  <sheetViews>
    <sheetView workbookViewId="0">
      <selection activeCell="F19" sqref="F19"/>
    </sheetView>
  </sheetViews>
  <sheetFormatPr defaultRowHeight="15"/>
  <cols>
    <col min="3" max="3" width="33.28515625" customWidth="1"/>
  </cols>
  <sheetData>
    <row r="1" spans="1:3">
      <c r="A1">
        <v>100</v>
      </c>
    </row>
    <row r="6" spans="1:3">
      <c r="C6" t="str" cm="1">
        <f t="array" ref="C6">_xlfn.IFS( A1&gt;=100,"C",AND(A1&gt;=50,A1&lt;100),"B", A1&lt;50, "A")</f>
        <v>C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88C92EDE063408C37BD8EC4D3BB69" ma:contentTypeVersion="2" ma:contentTypeDescription="Create a new document." ma:contentTypeScope="" ma:versionID="809d0e7be784b7f4ede4a006e6667353">
  <xsd:schema xmlns:xsd="http://www.w3.org/2001/XMLSchema" xmlns:xs="http://www.w3.org/2001/XMLSchema" xmlns:p="http://schemas.microsoft.com/office/2006/metadata/properties" xmlns:ns3="c781bfc3-0fb1-4933-8c67-0fc6f8ab8bfe" targetNamespace="http://schemas.microsoft.com/office/2006/metadata/properties" ma:root="true" ma:fieldsID="29f2747f0b9a9f12861e8848c457265e" ns3:_="">
    <xsd:import namespace="c781bfc3-0fb1-4933-8c67-0fc6f8ab8b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1bfc3-0fb1-4933-8c67-0fc6f8ab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63240A4-AA1A-44EE-A097-04C2381EB27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c781bfc3-0fb1-4933-8c67-0fc6f8ab8bfe"/>
  </ds:schemaRefs>
</ds:datastoreItem>
</file>

<file path=customXml/itemProps2.xml><?xml version="1.0" encoding="utf-8"?>
<ds:datastoreItem xmlns:ds="http://schemas.openxmlformats.org/officeDocument/2006/customXml" ds:itemID="{0B27F728-574B-4086-97C9-935497B8F4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ED829A-A8D7-4624-B267-F1743AE43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1bfc3-0fb1-4933-8c67-0fc6f8ab8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87B3168-3879-40AF-B5A4-FD8F5375E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PRICING</vt:lpstr>
      <vt:lpstr>_FREIGHT</vt:lpstr>
      <vt:lpstr>_I</vt:lpstr>
      <vt:lpstr>_D</vt:lpstr>
      <vt:lpstr>_STRIKES</vt:lpstr>
      <vt:lpstr>_HINGES</vt:lpstr>
      <vt:lpstr>_KERF</vt:lpstr>
      <vt:lpstr>_THRESHOLDS</vt:lpstr>
      <vt:lpstr>PAINT</vt:lpstr>
      <vt:lpstr>_M_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Gordon</dc:creator>
  <cp:lastModifiedBy>Daniel Gordon</cp:lastModifiedBy>
  <cp:lastPrinted>2022-08-11T15:14:01Z</cp:lastPrinted>
  <dcterms:created xsi:type="dcterms:W3CDTF">2022-07-27T20:33:25Z</dcterms:created>
  <dcterms:modified xsi:type="dcterms:W3CDTF">2022-08-11T20:13:06Z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0x010100F0088C92EDE063408C37BD8EC4D3BB69</vt:lpwstr>
  </property>
</Properties>
</file>